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drawings/drawing3.xml" ContentType="application/vnd.openxmlformats-officedocument.drawing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4.xml" ContentType="application/vnd.openxmlformats-officedocument.drawing+xml"/>
  <Override PartName="/xl/tables/table39.xml" ContentType="application/vnd.openxmlformats-officedocument.spreadsheetml.table+xml"/>
  <Override PartName="/xl/drawings/drawing5.xml" ContentType="application/vnd.openxmlformats-officedocument.drawing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ereos-my.sharepoint.com/personal/alize_mansuy_ercane_re/Documents/OTECAS/Outil/version nov 2025/"/>
    </mc:Choice>
  </mc:AlternateContent>
  <xr:revisionPtr revIDLastSave="1347" documentId="8_{EC39BE18-9468-43D1-8E27-E8C0421F7E7A}" xr6:coauthVersionLast="47" xr6:coauthVersionMax="47" xr10:uidLastSave="{87883E37-DAE7-4550-892A-D278E4B8F9BD}"/>
  <bookViews>
    <workbookView xWindow="-120" yWindow="-120" windowWidth="29040" windowHeight="15720" tabRatio="940" firstSheet="5" activeTab="5" xr2:uid="{ADBF5D31-92AE-4DDD-9F3C-5BA37CB144BF}"/>
  </bookViews>
  <sheets>
    <sheet name="Listes déroulantes" sheetId="12" state="hidden" r:id="rId1"/>
    <sheet name="Interventions Culturales" sheetId="1" state="hidden" r:id="rId2"/>
    <sheet name="Charges de Mécanisation" sheetId="20" state="hidden" r:id="rId3"/>
    <sheet name="Intrants" sheetId="2" state="hidden" r:id="rId4"/>
    <sheet name="Calcul Prix Canne" sheetId="21" state="hidden" r:id="rId5"/>
    <sheet name="Paramétrage Transversal" sheetId="14" r:id="rId6"/>
    <sheet name="Saisie ITK Témoin" sheetId="3" r:id="rId7"/>
    <sheet name="Saisie Intrants Témoin" sheetId="9" r:id="rId8"/>
    <sheet name="Saisie ITK Modalité" sheetId="17" r:id="rId9"/>
    <sheet name="Saisie Intrants Modalité" sheetId="18" r:id="rId10"/>
    <sheet name="Résultats économiques" sheetId="11" r:id="rId11"/>
    <sheet name="Résultats techniques" sheetId="6" r:id="rId12"/>
    <sheet name="Données d'actualisation" sheetId="22" r:id="rId13"/>
    <sheet name="Données Graphiques" sheetId="15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\a">#REF!</definedName>
    <definedName name="\B">#REF!</definedName>
    <definedName name="\D">'[1]pg 1'!#REF!</definedName>
    <definedName name="\i">#REF!</definedName>
    <definedName name="\Q">#REF!</definedName>
    <definedName name="\R">#REF!</definedName>
    <definedName name="\S">'[1]pg 1'!#REF!</definedName>
    <definedName name="___________rc">#REF!</definedName>
    <definedName name="__________rc">#REF!</definedName>
    <definedName name="_________R">#REF!</definedName>
    <definedName name="_________rc">#REF!</definedName>
    <definedName name="________rc">#REF!</definedName>
    <definedName name="_______AEJ1">#REF!</definedName>
    <definedName name="_______AEJ2">#REF!</definedName>
    <definedName name="_______AEJ3">#REF!</definedName>
    <definedName name="_______AEJ4">#REF!</definedName>
    <definedName name="_______AEJ5">#REF!</definedName>
    <definedName name="_______BBB1">#REF!</definedName>
    <definedName name="_______BBB2">#REF!</definedName>
    <definedName name="_______BBB3">#REF!</definedName>
    <definedName name="_______BBB4">#REF!</definedName>
    <definedName name="_______BBB5">#REF!</definedName>
    <definedName name="_______df56">[0]!_______df56</definedName>
    <definedName name="_______HHH1">#REF!</definedName>
    <definedName name="_______HHH2">#REF!</definedName>
    <definedName name="_______HHH3">#REF!</definedName>
    <definedName name="_______HHH4">#REF!</definedName>
    <definedName name="_______HHH5">#REF!</definedName>
    <definedName name="_______JCV1">#REF!</definedName>
    <definedName name="_______JCV2">#REF!</definedName>
    <definedName name="_______JCV3">#REF!</definedName>
    <definedName name="_______JCV4">#REF!</definedName>
    <definedName name="_______JHV1">#REF!</definedName>
    <definedName name="_______JHV2">#REF!</definedName>
    <definedName name="_______JHV3">#REF!</definedName>
    <definedName name="_______JHV4">#REF!</definedName>
    <definedName name="_______JMV1">#REF!</definedName>
    <definedName name="_______JMV2">#REF!</definedName>
    <definedName name="_______JMV3">#REF!</definedName>
    <definedName name="_______JMV4">#REF!</definedName>
    <definedName name="_______PPP1">#REF!</definedName>
    <definedName name="_______PPP2">#REF!</definedName>
    <definedName name="_______PPP3">#REF!</definedName>
    <definedName name="_______PPP4">#REF!</definedName>
    <definedName name="_______PPP5">#REF!</definedName>
    <definedName name="_______R">#REF!</definedName>
    <definedName name="_______rc">#REF!</definedName>
    <definedName name="_______ROV1">#REF!</definedName>
    <definedName name="_______ROV2">#REF!</definedName>
    <definedName name="_______ROV3">#REF!</definedName>
    <definedName name="_______ROV4">#REF!</definedName>
    <definedName name="_______ROV5">#REF!</definedName>
    <definedName name="_______TJ1">#REF!</definedName>
    <definedName name="_______TJ2">#REF!</definedName>
    <definedName name="_______TJ3">#REF!</definedName>
    <definedName name="_______TJ4">#REF!</definedName>
    <definedName name="_______TJ5">#REF!</definedName>
    <definedName name="_______TJC1">#REF!</definedName>
    <definedName name="_______TJM2">#REF!</definedName>
    <definedName name="_______TJM3">#REF!</definedName>
    <definedName name="_______TJM4">#REF!</definedName>
    <definedName name="_______TJX1">#REF!</definedName>
    <definedName name="_______TJX2">#REF!</definedName>
    <definedName name="_______TJX3">#REF!</definedName>
    <definedName name="_______TJX4">#REF!</definedName>
    <definedName name="_______TTT1">#REF!</definedName>
    <definedName name="_______TTT2">#REF!</definedName>
    <definedName name="_______TTT3">#REF!</definedName>
    <definedName name="_______TTT4">#REF!</definedName>
    <definedName name="_______TTT5">#REF!</definedName>
    <definedName name="_______TV1">#REF!</definedName>
    <definedName name="_______TV2">#REF!</definedName>
    <definedName name="_______TV3">#REF!</definedName>
    <definedName name="_______TV4">#REF!</definedName>
    <definedName name="______a16385">#REF!</definedName>
    <definedName name="______a16500">#REF!</definedName>
    <definedName name="______a17000">#REF!</definedName>
    <definedName name="______AEJ1">#REF!</definedName>
    <definedName name="______AEJ2">#REF!</definedName>
    <definedName name="______AEJ3">#REF!</definedName>
    <definedName name="______AEJ4">#REF!</definedName>
    <definedName name="______AEJ5">#REF!</definedName>
    <definedName name="______AP1">PPt</definedName>
    <definedName name="______AP2">PPt</definedName>
    <definedName name="______AP3">PPt</definedName>
    <definedName name="______b2" hidden="1">{"PVGraph2",#N/A,FALSE,"PV Data"}</definedName>
    <definedName name="______b5">Word</definedName>
    <definedName name="______b6">Word</definedName>
    <definedName name="______BBB1">#REF!</definedName>
    <definedName name="______BBB2">#REF!</definedName>
    <definedName name="______BBB3">#REF!</definedName>
    <definedName name="______BBB4">#REF!</definedName>
    <definedName name="______BBB5">#REF!</definedName>
    <definedName name="______c01234">Word</definedName>
    <definedName name="______c0321">Word</definedName>
    <definedName name="______co1">Word</definedName>
    <definedName name="______co10">Word</definedName>
    <definedName name="______co12">Word</definedName>
    <definedName name="______co123">Word</definedName>
    <definedName name="______co1233">Word</definedName>
    <definedName name="______co1234">Word</definedName>
    <definedName name="______co124">Word</definedName>
    <definedName name="______CO18">Word</definedName>
    <definedName name="______co2">Word</definedName>
    <definedName name="______co21">Word</definedName>
    <definedName name="______co22">Word</definedName>
    <definedName name="______co222">Word</definedName>
    <definedName name="______co23">Word</definedName>
    <definedName name="______co24">Word</definedName>
    <definedName name="______co25">Word</definedName>
    <definedName name="______CO3">Word</definedName>
    <definedName name="______co32">#REF!</definedName>
    <definedName name="______co333">Word</definedName>
    <definedName name="______co34">Word</definedName>
    <definedName name="______co345">Word</definedName>
    <definedName name="______CO4">Word</definedName>
    <definedName name="______co456">Word</definedName>
    <definedName name="______co5">Word</definedName>
    <definedName name="______co556">Word</definedName>
    <definedName name="______co56">Word</definedName>
    <definedName name="______co78">Word</definedName>
    <definedName name="______co79">Word</definedName>
    <definedName name="______co8">PPt</definedName>
    <definedName name="______co9">Word</definedName>
    <definedName name="______co911">Word</definedName>
    <definedName name="______co912">Word</definedName>
    <definedName name="______CP2">Word</definedName>
    <definedName name="______cp3">Word</definedName>
    <definedName name="______cp4">Word</definedName>
    <definedName name="______df56">[2]!_xlbgnm.df56</definedName>
    <definedName name="______DT1">Word</definedName>
    <definedName name="______dt2">Word</definedName>
    <definedName name="______fx1">[3]Delhaize!$G$4</definedName>
    <definedName name="______FX2">PPt</definedName>
    <definedName name="______h9999">Word</definedName>
    <definedName name="______HHH1">#REF!</definedName>
    <definedName name="______HHH2">#REF!</definedName>
    <definedName name="______HHH3">#REF!</definedName>
    <definedName name="______HHH4">#REF!</definedName>
    <definedName name="______HHH5">#REF!</definedName>
    <definedName name="______I2" hidden="1">{"PVGraph2",#N/A,FALSE,"PV Data"}</definedName>
    <definedName name="______I22" hidden="1">{"PVGraph2",#N/A,FALSE,"PV Data"}</definedName>
    <definedName name="______I3" hidden="1">{"PVGraph2",#N/A,FALSE,"PV Data"}</definedName>
    <definedName name="______I7">PPt</definedName>
    <definedName name="______II2" hidden="1">{"PVGraph2",#N/A,FALSE,"PV Data"}</definedName>
    <definedName name="______JCV1">#REF!</definedName>
    <definedName name="______JCV2">#REF!</definedName>
    <definedName name="______JCV3">#REF!</definedName>
    <definedName name="______JCV4">#REF!</definedName>
    <definedName name="______JHV1">#REF!</definedName>
    <definedName name="______JHV2">#REF!</definedName>
    <definedName name="______JHV3">#REF!</definedName>
    <definedName name="______JHV4">#REF!</definedName>
    <definedName name="______JMV1">#REF!</definedName>
    <definedName name="______JMV2">#REF!</definedName>
    <definedName name="______JMV3">#REF!</definedName>
    <definedName name="______JMV4">#REF!</definedName>
    <definedName name="______K2">Word</definedName>
    <definedName name="______m2">Word</definedName>
    <definedName name="______PPP1">#REF!</definedName>
    <definedName name="______PPP2">#REF!</definedName>
    <definedName name="______PPP3">#REF!</definedName>
    <definedName name="______PPP4">#REF!</definedName>
    <definedName name="______PPP5">#REF!</definedName>
    <definedName name="______Q1">Word</definedName>
    <definedName name="______q22">Word</definedName>
    <definedName name="______q234" hidden="1">'[4]sales vol.'!$J$211:$J$214</definedName>
    <definedName name="______r" hidden="1">#REF!</definedName>
    <definedName name="______rc">#REF!</definedName>
    <definedName name="______ROV1">#REF!</definedName>
    <definedName name="______ROV2">#REF!</definedName>
    <definedName name="______ROV3">#REF!</definedName>
    <definedName name="______ROV4">#REF!</definedName>
    <definedName name="______ROV5">#REF!</definedName>
    <definedName name="______s1" hidden="1">'[5]sales vol.'!$J$34:$J$37</definedName>
    <definedName name="______s2" hidden="1">'[5]sales vol.'!$J$398:$J$401</definedName>
    <definedName name="______s3" hidden="1">'[5]sales vol.'!$J$211:$J$214</definedName>
    <definedName name="______s4" hidden="1">'[5]sales vol.'!$I$1121:$I$1122</definedName>
    <definedName name="______s5" hidden="1">'[5]sales vol.'!$I$1632:$I$1635</definedName>
    <definedName name="______s6" hidden="1">'[5]sales vol.'!$I$2248:$I$2251</definedName>
    <definedName name="______t2">[6]f3!$A$26:$M$33</definedName>
    <definedName name="______t3">[6]f3!$A$26:$M$33</definedName>
    <definedName name="______t5">[6]f3!$A$26:$M$33</definedName>
    <definedName name="______TJ1">#REF!</definedName>
    <definedName name="______TJ2">#REF!</definedName>
    <definedName name="______TJ3">#REF!</definedName>
    <definedName name="______TJ4">#REF!</definedName>
    <definedName name="______TJ5">#REF!</definedName>
    <definedName name="______TJC1">#REF!</definedName>
    <definedName name="______TJM2">#REF!</definedName>
    <definedName name="______TJM3">#REF!</definedName>
    <definedName name="______TJM4">#REF!</definedName>
    <definedName name="______TJX1">#REF!</definedName>
    <definedName name="______TJX2">#REF!</definedName>
    <definedName name="______TJX3">#REF!</definedName>
    <definedName name="______TJX4">#REF!</definedName>
    <definedName name="______TTT1">#REF!</definedName>
    <definedName name="______TTT2">#REF!</definedName>
    <definedName name="______TTT3">#REF!</definedName>
    <definedName name="______TTT4">#REF!</definedName>
    <definedName name="______TTT5">#REF!</definedName>
    <definedName name="______TV1">#REF!</definedName>
    <definedName name="______TV2">#REF!</definedName>
    <definedName name="______TV3">#REF!</definedName>
    <definedName name="______TV4">#REF!</definedName>
    <definedName name="______v5555">Word</definedName>
    <definedName name="______w1" hidden="1">{"PVGraph2",#N/A,FALSE,"PV Data"}</definedName>
    <definedName name="______w12" hidden="1">{"PVGraph2",#N/A,FALSE,"PV Data"}</definedName>
    <definedName name="______w2" hidden="1">{"PVGraph2",#N/A,FALSE,"PV Data"}</definedName>
    <definedName name="______w3" hidden="1">{"PVGraph2",#N/A,FALSE,"PV Data"}</definedName>
    <definedName name="______w4">Word</definedName>
    <definedName name="______w5">Word</definedName>
    <definedName name="______w9" hidden="1">{"PVGraph2",#N/A,FALSE,"PV Data"}</definedName>
    <definedName name="______x2" hidden="1">{"PVGraph2",#N/A,FALSE,"PV Data"}</definedName>
    <definedName name="______y2" hidden="1">{"PVGraph2",#N/A,FALSE,"PV Data"}</definedName>
    <definedName name="______y22" hidden="1">{"PVGraph2",#N/A,FALSE,"PV Data"}</definedName>
    <definedName name="_____a16385">#REF!</definedName>
    <definedName name="_____a16500">#REF!</definedName>
    <definedName name="_____a17000">#REF!</definedName>
    <definedName name="_____AEJ1">#REF!</definedName>
    <definedName name="_____AEJ2">#REF!</definedName>
    <definedName name="_____AEJ3">#REF!</definedName>
    <definedName name="_____AEJ4">#REF!</definedName>
    <definedName name="_____AEJ5">#REF!</definedName>
    <definedName name="_____AP1">PPt</definedName>
    <definedName name="_____AP2">PPt</definedName>
    <definedName name="_____AP3">PPt</definedName>
    <definedName name="_____b2" hidden="1">{"PVGraph2",#N/A,FALSE,"PV Data"}</definedName>
    <definedName name="_____b5">Word</definedName>
    <definedName name="_____b6">Word</definedName>
    <definedName name="_____BBB1">#REF!</definedName>
    <definedName name="_____BBB2">#REF!</definedName>
    <definedName name="_____BBB3">#REF!</definedName>
    <definedName name="_____BBB4">#REF!</definedName>
    <definedName name="_____BBB5">#REF!</definedName>
    <definedName name="_____c01234">Word</definedName>
    <definedName name="_____c0321">Word</definedName>
    <definedName name="_____co1">Word</definedName>
    <definedName name="_____co10">Word</definedName>
    <definedName name="_____co12">Word</definedName>
    <definedName name="_____co123">Word</definedName>
    <definedName name="_____co1233">Word</definedName>
    <definedName name="_____co1234">Word</definedName>
    <definedName name="_____co124">Word</definedName>
    <definedName name="_____CO18">Word</definedName>
    <definedName name="_____co2">Word</definedName>
    <definedName name="_____co21">Word</definedName>
    <definedName name="_____co22">Word</definedName>
    <definedName name="_____co222">Word</definedName>
    <definedName name="_____co23">Word</definedName>
    <definedName name="_____co24">Word</definedName>
    <definedName name="_____co25">Word</definedName>
    <definedName name="_____CO3">Word</definedName>
    <definedName name="_____co32">#REF!</definedName>
    <definedName name="_____co333">Word</definedName>
    <definedName name="_____co34">Word</definedName>
    <definedName name="_____co345">Word</definedName>
    <definedName name="_____CO4">Word</definedName>
    <definedName name="_____co456">Word</definedName>
    <definedName name="_____co5">Word</definedName>
    <definedName name="_____co556">Word</definedName>
    <definedName name="_____co56">Word</definedName>
    <definedName name="_____co78">Word</definedName>
    <definedName name="_____co79">Word</definedName>
    <definedName name="_____co8">PPt</definedName>
    <definedName name="_____co9">Word</definedName>
    <definedName name="_____co911">Word</definedName>
    <definedName name="_____co912">Word</definedName>
    <definedName name="_____CP2">Word</definedName>
    <definedName name="_____cp3">Word</definedName>
    <definedName name="_____cp4">Word</definedName>
    <definedName name="_____df56">[2]!_____df56</definedName>
    <definedName name="_____DT1">Word</definedName>
    <definedName name="_____dt2">Word</definedName>
    <definedName name="_____fx1">[3]Delhaize!$G$4</definedName>
    <definedName name="_____FX2">PPt</definedName>
    <definedName name="_____h9999">Word</definedName>
    <definedName name="_____HHH1">#REF!</definedName>
    <definedName name="_____HHH2">#REF!</definedName>
    <definedName name="_____HHH3">#REF!</definedName>
    <definedName name="_____HHH4">#REF!</definedName>
    <definedName name="_____HHH5">#REF!</definedName>
    <definedName name="_____I2" hidden="1">{"PVGraph2",#N/A,FALSE,"PV Data"}</definedName>
    <definedName name="_____I22" hidden="1">{"PVGraph2",#N/A,FALSE,"PV Data"}</definedName>
    <definedName name="_____I3" hidden="1">{"PVGraph2",#N/A,FALSE,"PV Data"}</definedName>
    <definedName name="_____I7">PPt</definedName>
    <definedName name="_____II2" hidden="1">{"PVGraph2",#N/A,FALSE,"PV Data"}</definedName>
    <definedName name="_____JCV1">#REF!</definedName>
    <definedName name="_____JCV2">#REF!</definedName>
    <definedName name="_____JCV3">#REF!</definedName>
    <definedName name="_____JCV4">#REF!</definedName>
    <definedName name="_____JHV1">#REF!</definedName>
    <definedName name="_____JHV2">#REF!</definedName>
    <definedName name="_____JHV3">#REF!</definedName>
    <definedName name="_____JHV4">#REF!</definedName>
    <definedName name="_____JMV1">#REF!</definedName>
    <definedName name="_____JMV2">#REF!</definedName>
    <definedName name="_____JMV3">#REF!</definedName>
    <definedName name="_____JMV4">#REF!</definedName>
    <definedName name="_____K2">Word</definedName>
    <definedName name="_____m2">Word</definedName>
    <definedName name="_____PPP1">#REF!</definedName>
    <definedName name="_____PPP2">#REF!</definedName>
    <definedName name="_____PPP3">#REF!</definedName>
    <definedName name="_____PPP4">#REF!</definedName>
    <definedName name="_____PPP5">#REF!</definedName>
    <definedName name="_____Q1">Word</definedName>
    <definedName name="_____q22">Word</definedName>
    <definedName name="_____q234" hidden="1">'[4]sales vol.'!$J$211:$J$214</definedName>
    <definedName name="_____R">#REF!</definedName>
    <definedName name="_____rc">#REF!</definedName>
    <definedName name="_____ROV1">#REF!</definedName>
    <definedName name="_____ROV2">#REF!</definedName>
    <definedName name="_____ROV3">#REF!</definedName>
    <definedName name="_____ROV4">#REF!</definedName>
    <definedName name="_____ROV5">#REF!</definedName>
    <definedName name="_____s1" hidden="1">'[5]sales vol.'!$J$34:$J$37</definedName>
    <definedName name="_____s2" hidden="1">'[5]sales vol.'!$J$398:$J$401</definedName>
    <definedName name="_____s3" hidden="1">'[5]sales vol.'!$J$211:$J$214</definedName>
    <definedName name="_____s4" hidden="1">'[5]sales vol.'!$I$1121:$I$1122</definedName>
    <definedName name="_____s5" hidden="1">'[5]sales vol.'!$I$1632:$I$1635</definedName>
    <definedName name="_____s6" hidden="1">'[5]sales vol.'!$I$2248:$I$2251</definedName>
    <definedName name="_____t2">[6]f3!$A$26:$M$33</definedName>
    <definedName name="_____t3">[6]f3!$A$26:$M$33</definedName>
    <definedName name="_____t5">[6]f3!$A$26:$M$33</definedName>
    <definedName name="_____TJ1">#REF!</definedName>
    <definedName name="_____TJ2">#REF!</definedName>
    <definedName name="_____TJ3">#REF!</definedName>
    <definedName name="_____TJ4">#REF!</definedName>
    <definedName name="_____TJ5">#REF!</definedName>
    <definedName name="_____TJC1">#REF!</definedName>
    <definedName name="_____TJM2">#REF!</definedName>
    <definedName name="_____TJM3">#REF!</definedName>
    <definedName name="_____TJM4">#REF!</definedName>
    <definedName name="_____TJX1">#REF!</definedName>
    <definedName name="_____TJX2">#REF!</definedName>
    <definedName name="_____TJX3">#REF!</definedName>
    <definedName name="_____TJX4">#REF!</definedName>
    <definedName name="_____TTT1">#REF!</definedName>
    <definedName name="_____TTT2">#REF!</definedName>
    <definedName name="_____TTT3">#REF!</definedName>
    <definedName name="_____TTT4">#REF!</definedName>
    <definedName name="_____TTT5">#REF!</definedName>
    <definedName name="_____TV1">#REF!</definedName>
    <definedName name="_____TV2">#REF!</definedName>
    <definedName name="_____TV3">#REF!</definedName>
    <definedName name="_____TV4">#REF!</definedName>
    <definedName name="_____v5555">Word</definedName>
    <definedName name="_____w1" hidden="1">{"PVGraph2",#N/A,FALSE,"PV Data"}</definedName>
    <definedName name="_____w12" hidden="1">{"PVGraph2",#N/A,FALSE,"PV Data"}</definedName>
    <definedName name="_____w2" hidden="1">{"PVGraph2",#N/A,FALSE,"PV Data"}</definedName>
    <definedName name="_____w3" hidden="1">{"PVGraph2",#N/A,FALSE,"PV Data"}</definedName>
    <definedName name="_____w4">Word</definedName>
    <definedName name="_____w5">Word</definedName>
    <definedName name="_____w9" hidden="1">{"PVGraph2",#N/A,FALSE,"PV Data"}</definedName>
    <definedName name="_____x2" hidden="1">{"PVGraph2",#N/A,FALSE,"PV Data"}</definedName>
    <definedName name="_____y2" hidden="1">{"PVGraph2",#N/A,FALSE,"PV Data"}</definedName>
    <definedName name="_____y22" hidden="1">{"PVGraph2",#N/A,FALSE,"PV Data"}</definedName>
    <definedName name="____a16385">#REF!</definedName>
    <definedName name="____a16500">#REF!</definedName>
    <definedName name="____a17000">#REF!</definedName>
    <definedName name="____AEJ1">#REF!</definedName>
    <definedName name="____AEJ2">#REF!</definedName>
    <definedName name="____AEJ3">#REF!</definedName>
    <definedName name="____AEJ4">#REF!</definedName>
    <definedName name="____AEJ5">#REF!</definedName>
    <definedName name="____AP1">PPt</definedName>
    <definedName name="____AP2">PPt</definedName>
    <definedName name="____AP3">PPt</definedName>
    <definedName name="____b2" hidden="1">{"PVGraph2",#N/A,FALSE,"PV Data"}</definedName>
    <definedName name="____b5">Word</definedName>
    <definedName name="____b6">Word</definedName>
    <definedName name="____BBB1">#REF!</definedName>
    <definedName name="____BBB2">#REF!</definedName>
    <definedName name="____BBB3">#REF!</definedName>
    <definedName name="____BBB4">#REF!</definedName>
    <definedName name="____BBB5">#REF!</definedName>
    <definedName name="____c01234">Word</definedName>
    <definedName name="____c0321">Word</definedName>
    <definedName name="____co1">Word</definedName>
    <definedName name="____co10">Word</definedName>
    <definedName name="____co12">Word</definedName>
    <definedName name="____co123">Word</definedName>
    <definedName name="____co1233">Word</definedName>
    <definedName name="____co1234">Word</definedName>
    <definedName name="____co124">Word</definedName>
    <definedName name="____CO18">Word</definedName>
    <definedName name="____co2">Word</definedName>
    <definedName name="____co21">Word</definedName>
    <definedName name="____co22">Word</definedName>
    <definedName name="____co222">Word</definedName>
    <definedName name="____co23">Word</definedName>
    <definedName name="____co24">Word</definedName>
    <definedName name="____co25">Word</definedName>
    <definedName name="____CO3">Word</definedName>
    <definedName name="____co32">#REF!</definedName>
    <definedName name="____co333">Word</definedName>
    <definedName name="____co34">Word</definedName>
    <definedName name="____co345">Word</definedName>
    <definedName name="____CO4">Word</definedName>
    <definedName name="____co456">Word</definedName>
    <definedName name="____co5">Word</definedName>
    <definedName name="____co556">Word</definedName>
    <definedName name="____co56">Word</definedName>
    <definedName name="____co78">Word</definedName>
    <definedName name="____co79">Word</definedName>
    <definedName name="____co8">PPt</definedName>
    <definedName name="____co9">Word</definedName>
    <definedName name="____co911">Word</definedName>
    <definedName name="____co912">Word</definedName>
    <definedName name="____CP2">Word</definedName>
    <definedName name="____cp3">Word</definedName>
    <definedName name="____cp4">Word</definedName>
    <definedName name="____df56">[2]!____df56</definedName>
    <definedName name="____DT1">Word</definedName>
    <definedName name="____dt2">Word</definedName>
    <definedName name="____fx1">[3]Delhaize!$G$4</definedName>
    <definedName name="____FX2">PPt</definedName>
    <definedName name="____h9999">Word</definedName>
    <definedName name="____HHH1">#REF!</definedName>
    <definedName name="____HHH2">#REF!</definedName>
    <definedName name="____HHH3">#REF!</definedName>
    <definedName name="____HHH4">#REF!</definedName>
    <definedName name="____HHH5">#REF!</definedName>
    <definedName name="____I2" hidden="1">{"PVGraph2",#N/A,FALSE,"PV Data"}</definedName>
    <definedName name="____I22" hidden="1">{"PVGraph2",#N/A,FALSE,"PV Data"}</definedName>
    <definedName name="____I3" hidden="1">{"PVGraph2",#N/A,FALSE,"PV Data"}</definedName>
    <definedName name="____I7">PPt</definedName>
    <definedName name="____II2" hidden="1">{"PVGraph2",#N/A,FALSE,"PV Data"}</definedName>
    <definedName name="____JCV1">#REF!</definedName>
    <definedName name="____JCV2">#REF!</definedName>
    <definedName name="____JCV3">#REF!</definedName>
    <definedName name="____JCV4">#REF!</definedName>
    <definedName name="____JHV1">#REF!</definedName>
    <definedName name="____JHV2">#REF!</definedName>
    <definedName name="____JHV3">#REF!</definedName>
    <definedName name="____JHV4">#REF!</definedName>
    <definedName name="____JMV1">#REF!</definedName>
    <definedName name="____JMV2">#REF!</definedName>
    <definedName name="____JMV3">#REF!</definedName>
    <definedName name="____JMV4">#REF!</definedName>
    <definedName name="____K2">Word</definedName>
    <definedName name="____m2">Word</definedName>
    <definedName name="____PPP1">#REF!</definedName>
    <definedName name="____PPP2">#REF!</definedName>
    <definedName name="____PPP3">#REF!</definedName>
    <definedName name="____PPP4">#REF!</definedName>
    <definedName name="____PPP5">#REF!</definedName>
    <definedName name="____Q1">Word</definedName>
    <definedName name="____q22">Word</definedName>
    <definedName name="____q234" hidden="1">'[4]sales vol.'!$J$211:$J$214</definedName>
    <definedName name="____R">#REF!</definedName>
    <definedName name="____rc">#REF!</definedName>
    <definedName name="____ROV1">#REF!</definedName>
    <definedName name="____ROV2">#REF!</definedName>
    <definedName name="____ROV3">#REF!</definedName>
    <definedName name="____ROV4">#REF!</definedName>
    <definedName name="____ROV5">#REF!</definedName>
    <definedName name="____s1" hidden="1">'[5]sales vol.'!$J$34:$J$37</definedName>
    <definedName name="____s2" hidden="1">'[5]sales vol.'!$J$398:$J$401</definedName>
    <definedName name="____s3" hidden="1">'[5]sales vol.'!$J$211:$J$214</definedName>
    <definedName name="____s4" hidden="1">'[5]sales vol.'!$I$1121:$I$1122</definedName>
    <definedName name="____s5" hidden="1">'[5]sales vol.'!$I$1632:$I$1635</definedName>
    <definedName name="____s6" hidden="1">'[5]sales vol.'!$I$2248:$I$2251</definedName>
    <definedName name="____t2">[6]f3!$A$26:$M$33</definedName>
    <definedName name="____t3">[6]f3!$A$26:$M$33</definedName>
    <definedName name="____t5">[6]f3!$A$26:$M$33</definedName>
    <definedName name="____TJ1">#REF!</definedName>
    <definedName name="____TJ2">#REF!</definedName>
    <definedName name="____TJ3">#REF!</definedName>
    <definedName name="____TJ4">#REF!</definedName>
    <definedName name="____TJ5">#REF!</definedName>
    <definedName name="____TJC1">#REF!</definedName>
    <definedName name="____TJM2">#REF!</definedName>
    <definedName name="____TJM3">#REF!</definedName>
    <definedName name="____TJM4">#REF!</definedName>
    <definedName name="____TJX1">#REF!</definedName>
    <definedName name="____TJX2">#REF!</definedName>
    <definedName name="____TJX3">#REF!</definedName>
    <definedName name="____TJX4">#REF!</definedName>
    <definedName name="____TTT1">#REF!</definedName>
    <definedName name="____TTT2">#REF!</definedName>
    <definedName name="____TTT3">#REF!</definedName>
    <definedName name="____TTT4">#REF!</definedName>
    <definedName name="____TTT5">#REF!</definedName>
    <definedName name="____TV1">#REF!</definedName>
    <definedName name="____TV2">#REF!</definedName>
    <definedName name="____TV3">#REF!</definedName>
    <definedName name="____TV4">#REF!</definedName>
    <definedName name="____v5555">Word</definedName>
    <definedName name="____w1" hidden="1">{"PVGraph2",#N/A,FALSE,"PV Data"}</definedName>
    <definedName name="____w12" hidden="1">{"PVGraph2",#N/A,FALSE,"PV Data"}</definedName>
    <definedName name="____w2" hidden="1">{"PVGraph2",#N/A,FALSE,"PV Data"}</definedName>
    <definedName name="____w3" hidden="1">{"PVGraph2",#N/A,FALSE,"PV Data"}</definedName>
    <definedName name="____w4">Word</definedName>
    <definedName name="____w5">Word</definedName>
    <definedName name="____w9" hidden="1">{"PVGraph2",#N/A,FALSE,"PV Data"}</definedName>
    <definedName name="____x2" hidden="1">{"PVGraph2",#N/A,FALSE,"PV Data"}</definedName>
    <definedName name="____y2" hidden="1">{"PVGraph2",#N/A,FALSE,"PV Data"}</definedName>
    <definedName name="____y22" hidden="1">{"PVGraph2",#N/A,FALSE,"PV Data"}</definedName>
    <definedName name="___1">#REF!</definedName>
    <definedName name="___1_0g">[7]CSCCincSKR!#REF!</definedName>
    <definedName name="___10">#REF!</definedName>
    <definedName name="___11">#REF!</definedName>
    <definedName name="___12">#REF!</definedName>
    <definedName name="___13">#REF!</definedName>
    <definedName name="___14">#REF!</definedName>
    <definedName name="___15">#REF!</definedName>
    <definedName name="___16">#REF!</definedName>
    <definedName name="___17">#REF!</definedName>
    <definedName name="___18">#REF!</definedName>
    <definedName name="___2">#REF!</definedName>
    <definedName name="___3">#REF!</definedName>
    <definedName name="___4">#REF!</definedName>
    <definedName name="___5">#REF!</definedName>
    <definedName name="___6">#REF!</definedName>
    <definedName name="___a16385">#REF!</definedName>
    <definedName name="___a16500">#REF!</definedName>
    <definedName name="___a17000">#REF!</definedName>
    <definedName name="___AEJ1">#REF!</definedName>
    <definedName name="___AEJ2">#REF!</definedName>
    <definedName name="___AEJ3">#REF!</definedName>
    <definedName name="___AEJ4">#REF!</definedName>
    <definedName name="___AEJ5">#REF!</definedName>
    <definedName name="___AP1">PPt</definedName>
    <definedName name="___AP2">PPt</definedName>
    <definedName name="___AP3">PPt</definedName>
    <definedName name="___b2" hidden="1">{"PVGraph2",#N/A,FALSE,"PV Data"}</definedName>
    <definedName name="___b5">Word</definedName>
    <definedName name="___b6">Word</definedName>
    <definedName name="___BBB1">#REF!</definedName>
    <definedName name="___BBB2">#REF!</definedName>
    <definedName name="___BBB3">#REF!</definedName>
    <definedName name="___BBB4">#REF!</definedName>
    <definedName name="___BBB5">#REF!</definedName>
    <definedName name="___c01234">Word</definedName>
    <definedName name="___c0321">Word</definedName>
    <definedName name="___co1">Word</definedName>
    <definedName name="___co10">Word</definedName>
    <definedName name="___co12">Word</definedName>
    <definedName name="___co123">Word</definedName>
    <definedName name="___co1233">Word</definedName>
    <definedName name="___co1234">Word</definedName>
    <definedName name="___co124">Word</definedName>
    <definedName name="___CO18">Word</definedName>
    <definedName name="___co2">Word</definedName>
    <definedName name="___co21">Word</definedName>
    <definedName name="___co22">Word</definedName>
    <definedName name="___co222">Word</definedName>
    <definedName name="___co23">Word</definedName>
    <definedName name="___co24">Word</definedName>
    <definedName name="___co25">Word</definedName>
    <definedName name="___CO3">Word</definedName>
    <definedName name="___co32">#REF!</definedName>
    <definedName name="___co333">Word</definedName>
    <definedName name="___co34">Word</definedName>
    <definedName name="___co345">Word</definedName>
    <definedName name="___CO4">Word</definedName>
    <definedName name="___co456">Word</definedName>
    <definedName name="___co5">Word</definedName>
    <definedName name="___co556">Word</definedName>
    <definedName name="___co56">Word</definedName>
    <definedName name="___co78">Word</definedName>
    <definedName name="___co79">Word</definedName>
    <definedName name="___co8">PPt</definedName>
    <definedName name="___co9">Word</definedName>
    <definedName name="___co911">Word</definedName>
    <definedName name="___co912">Word</definedName>
    <definedName name="___CP2">Word</definedName>
    <definedName name="___cp3">Word</definedName>
    <definedName name="___cp4">Word</definedName>
    <definedName name="___df56">[2]!___df56</definedName>
    <definedName name="___DT1">Word</definedName>
    <definedName name="___dt2">Word</definedName>
    <definedName name="___fx1">[3]Delhaize!$G$4</definedName>
    <definedName name="___FX2">PPt</definedName>
    <definedName name="___h9999">Word</definedName>
    <definedName name="___HHH1">#REF!</definedName>
    <definedName name="___HHH2">#REF!</definedName>
    <definedName name="___HHH3">#REF!</definedName>
    <definedName name="___HHH4">#REF!</definedName>
    <definedName name="___HHH5">#REF!</definedName>
    <definedName name="___I2" hidden="1">{"PVGraph2",#N/A,FALSE,"PV Data"}</definedName>
    <definedName name="___I22" hidden="1">{"PVGraph2",#N/A,FALSE,"PV Data"}</definedName>
    <definedName name="___I3" hidden="1">{"PVGraph2",#N/A,FALSE,"PV Data"}</definedName>
    <definedName name="___I7">PPt</definedName>
    <definedName name="___II2" hidden="1">{"PVGraph2",#N/A,FALSE,"PV Data"}</definedName>
    <definedName name="___JCV1">#REF!</definedName>
    <definedName name="___JCV2">#REF!</definedName>
    <definedName name="___JCV3">#REF!</definedName>
    <definedName name="___JCV4">#REF!</definedName>
    <definedName name="___JHV1">#REF!</definedName>
    <definedName name="___JHV2">#REF!</definedName>
    <definedName name="___JHV3">#REF!</definedName>
    <definedName name="___JHV4">#REF!</definedName>
    <definedName name="___JMV1">#REF!</definedName>
    <definedName name="___JMV2">#REF!</definedName>
    <definedName name="___JMV3">#REF!</definedName>
    <definedName name="___JMV4">#REF!</definedName>
    <definedName name="___K2">Word</definedName>
    <definedName name="___m2">Word</definedName>
    <definedName name="___PPP1">#REF!</definedName>
    <definedName name="___PPP2">#REF!</definedName>
    <definedName name="___PPP3">#REF!</definedName>
    <definedName name="___PPP4">#REF!</definedName>
    <definedName name="___PPP5">#REF!</definedName>
    <definedName name="___Q1">Word</definedName>
    <definedName name="___q22">Word</definedName>
    <definedName name="___q234" hidden="1">'[4]sales vol.'!$J$211:$J$214</definedName>
    <definedName name="___R">#REF!</definedName>
    <definedName name="___rc">#REF!</definedName>
    <definedName name="___ROV1">#REF!</definedName>
    <definedName name="___ROV2">#REF!</definedName>
    <definedName name="___ROV3">#REF!</definedName>
    <definedName name="___ROV4">#REF!</definedName>
    <definedName name="___ROV5">#REF!</definedName>
    <definedName name="___s1" hidden="1">'[5]sales vol.'!$J$34:$J$37</definedName>
    <definedName name="___s2" hidden="1">'[5]sales vol.'!$J$398:$J$401</definedName>
    <definedName name="___s3" hidden="1">'[5]sales vol.'!$J$211:$J$214</definedName>
    <definedName name="___s4" hidden="1">'[5]sales vol.'!$I$1121:$I$1122</definedName>
    <definedName name="___s5" hidden="1">'[5]sales vol.'!$I$1632:$I$1635</definedName>
    <definedName name="___s6" hidden="1">'[5]sales vol.'!$I$2248:$I$2251</definedName>
    <definedName name="___t2">[6]f3!$A$26:$M$33</definedName>
    <definedName name="___t3">[6]f3!$A$26:$M$33</definedName>
    <definedName name="___t5">[6]f3!$A$26:$M$33</definedName>
    <definedName name="___TJ1">#REF!</definedName>
    <definedName name="___TJ2">#REF!</definedName>
    <definedName name="___TJ3">#REF!</definedName>
    <definedName name="___TJ4">#REF!</definedName>
    <definedName name="___TJ5">#REF!</definedName>
    <definedName name="___TJC1">#REF!</definedName>
    <definedName name="___TJM2">#REF!</definedName>
    <definedName name="___TJM3">#REF!</definedName>
    <definedName name="___TJM4">#REF!</definedName>
    <definedName name="___TJX1">#REF!</definedName>
    <definedName name="___TJX2">#REF!</definedName>
    <definedName name="___TJX3">#REF!</definedName>
    <definedName name="___TJX4">#REF!</definedName>
    <definedName name="___TTT1">#REF!</definedName>
    <definedName name="___TTT2">#REF!</definedName>
    <definedName name="___TTT3">#REF!</definedName>
    <definedName name="___TTT4">#REF!</definedName>
    <definedName name="___TTT5">#REF!</definedName>
    <definedName name="___TV1">#REF!</definedName>
    <definedName name="___TV2">#REF!</definedName>
    <definedName name="___TV3">#REF!</definedName>
    <definedName name="___TV4">#REF!</definedName>
    <definedName name="___v5555">Word</definedName>
    <definedName name="___w1" hidden="1">{"PVGraph2",#N/A,FALSE,"PV Data"}</definedName>
    <definedName name="___w12" hidden="1">{"PVGraph2",#N/A,FALSE,"PV Data"}</definedName>
    <definedName name="___w2" hidden="1">{"PVGraph2",#N/A,FALSE,"PV Data"}</definedName>
    <definedName name="___w3" hidden="1">{"PVGraph2",#N/A,FALSE,"PV Data"}</definedName>
    <definedName name="___w4">Word</definedName>
    <definedName name="___w5">Word</definedName>
    <definedName name="___w9" hidden="1">{"PVGraph2",#N/A,FALSE,"PV Data"}</definedName>
    <definedName name="___x2" hidden="1">{"PVGraph2",#N/A,FALSE,"PV Data"}</definedName>
    <definedName name="___y2" hidden="1">{"PVGraph2",#N/A,FALSE,"PV Data"}</definedName>
    <definedName name="___y22" hidden="1">{"PVGraph2",#N/A,FALSE,"PV Data"}</definedName>
    <definedName name="__1">#REF!</definedName>
    <definedName name="__1_0g">[7]CSCCincSKR!#REF!</definedName>
    <definedName name="__10">#REF!</definedName>
    <definedName name="__10__123Graph_FCHART_15" hidden="1">[8]Quarters!$D$28:$G$28</definedName>
    <definedName name="__100ÿ_0Number">[9]CAPEX!#REF!</definedName>
    <definedName name="__101ÿ_0Number_">[9]CAPEX!#REF!</definedName>
    <definedName name="__102ÿ_0Number_Gatew">[9]CAPEX!#REF!</definedName>
    <definedName name="__103ÿ_0Number_Microw">[9]CAPEX!#REF!</definedName>
    <definedName name="__104ÿ_0Price">[9]CAPEX!#REF!</definedName>
    <definedName name="__105ÿ_0Price_">[9]CAPEX!#REF!</definedName>
    <definedName name="__106ÿ_0Price_Gate">[9]CAPEX!#REF!</definedName>
    <definedName name="__107ÿ_0Price_Microw">[9]CAPEX!#REF!</definedName>
    <definedName name="__108ÿ_0Rev_In_Ca">#REF!</definedName>
    <definedName name="__109ÿ_0Summary_Sheet_for_Upload_to_CUS_Sh">'[10]CUS Image2'!#REF!</definedName>
    <definedName name="__11">#REF!</definedName>
    <definedName name="__11__123Graph_FCHART_16" hidden="1">[8]Quarters!$D$29:$G$29</definedName>
    <definedName name="__110ÿ_0Tot_Fixed_Ass">[9]CAPEX!#REF!</definedName>
    <definedName name="__12">#REF!</definedName>
    <definedName name="__12__123Graph_FCHART_4" hidden="1">[8]Quarters!$D$24:$G$24</definedName>
    <definedName name="__123Graph_A" hidden="1">'[11]PG 9'!#REF!</definedName>
    <definedName name="__123Graph_AGRAPH2" hidden="1">[12]ROI!#REF!</definedName>
    <definedName name="__123Graph_B" hidden="1">'[11]PG 9'!#REF!</definedName>
    <definedName name="__123Graph_D" hidden="1">'[13]PG 1, 3-5, app'!#REF!</definedName>
    <definedName name="__123Graph_X" hidden="1">'[11]PG 9'!#REF!</definedName>
    <definedName name="__13">#REF!</definedName>
    <definedName name="__13__123Graph_FCHART_6" hidden="1">[8]Quarters!$D$39:$G$39</definedName>
    <definedName name="__14">#REF!</definedName>
    <definedName name="__14__123Graph_FCHART_7" hidden="1">[8]Quarters!$D$60:$G$60</definedName>
    <definedName name="__15">#REF!</definedName>
    <definedName name="__15__123Graph_FCHART_8" hidden="1">[8]Quarters!$D$40:$G$40</definedName>
    <definedName name="__16">#REF!</definedName>
    <definedName name="__16__123Graph_FCHART_9" hidden="1">[8]Quarters!$D$61:$G$61</definedName>
    <definedName name="__17">#REF!</definedName>
    <definedName name="__17__123Graph_X_Chart_1A" hidden="1">'[14]Stock Price'!$A$4:$A$265</definedName>
    <definedName name="__18">#REF!</definedName>
    <definedName name="__18__123Graph_XChart_1" hidden="1">[15]Total!$C$322:$C$325</definedName>
    <definedName name="__19__123Graph_XCHART_2" hidden="1">[8]Quarters!$B$17:$B$20</definedName>
    <definedName name="__2">#REF!</definedName>
    <definedName name="__2__123Graph_ECHART_8" hidden="1">[8]Quarters!$H$40:$K$40</definedName>
    <definedName name="__20__123Graph_XCHART_20" hidden="1">[8]oldSEG!$AD$11:$AD$14</definedName>
    <definedName name="__21__123Graph_XCHART_23" hidden="1">[8]Quarters!$B$17:$B$20</definedName>
    <definedName name="__22__123Graph_XCHART_3" hidden="1">[8]Quarters!$G$16:$AA$16</definedName>
    <definedName name="__23__123Graph_XChart_4" hidden="1">'[5]sales vol.'!$I$1121:$I$1122</definedName>
    <definedName name="__24__123Graph_XCHART_5" hidden="1">[8]Quarters!$D$16:$AA$16</definedName>
    <definedName name="__25__123Graph_XChart_6" hidden="1">'[5]sales vol.'!$I$2248:$I$2251</definedName>
    <definedName name="__26_0_DPS">'[16]#REF'!#REF!</definedName>
    <definedName name="__27J–Ï__íÇ">[17]EuroInputs!$B$1:$V$1,[17]EuroInputs!$AA$1:$AZ$1,[17]EuroInputs!$B$2:$V$155,[17]EuroInputs!$AA$2:$AZ$155,[17]EuroInputs!#REF!,[17]EuroInputs!#REF!,[17]EuroInputs!#REF!,[17]EuroInputs!#REF!,[17]EuroInputs!#REF!,[17]EuroInputs!#REF!,[17]EuroInputs!#REF!,[17]EuroInputs!#REF!</definedName>
    <definedName name="__28_0Depende">[18]Guitar!#REF!,[18]Guitar!#REF!,[18]Guitar!#REF!</definedName>
    <definedName name="__29_0">[17]EuroInputs!$B$1:$V$1,[17]EuroInputs!$AA$1:$AZ$1,[17]EuroInputs!$B$2:$V$155,[17]EuroInputs!$AA$2:$AZ$155,[17]EuroInputs!#REF!,[17]EuroInputs!#REF!,[17]EuroInputs!#REF!,[17]EuroInputs!#REF!,[17]EuroInputs!#REF!,[17]EuroInputs!#REF!,[17]EuroInputs!#REF!,[17]EuroInputs!#REF!,[17]EuroInputs!#REF!,[17]EuroInputs!#REF!</definedName>
    <definedName name="__3">#REF!</definedName>
    <definedName name="__3__123Graph_ECHART_9" hidden="1">[8]Quarters!$H$61:$K$61</definedName>
    <definedName name="__30_0_0BS_minor">[19]consolidated!#REF!</definedName>
    <definedName name="__31_0_0CF_minor">[19]consolidated!#REF!</definedName>
    <definedName name="__32_0_0IS_convpref">[19]consolidated!#REF!</definedName>
    <definedName name="__33_0_0IS_intconv">[19]consolidated!#REF!</definedName>
    <definedName name="__34_0_0IS_intexist">[19]consolidated!#REF!</definedName>
    <definedName name="__35_0_0IS_minor">[19]consolidated!#REF!</definedName>
    <definedName name="__36_0_0IS_straightpref">[19]consolidated!#REF!</definedName>
    <definedName name="__37_0_0IS_synerg">[19]consolidated!#REF!</definedName>
    <definedName name="__38_0All.Colu">[18]Guitar!#REF!</definedName>
    <definedName name="__39_0Equity_capital_contribut">'[20]#REF'!#REF!</definedName>
    <definedName name="__4">#REF!</definedName>
    <definedName name="__4__123Graph_F_Chart_1A" hidden="1">'[14]Stock Price'!$G$4:$G$265</definedName>
    <definedName name="__40_0FINANCING_REQUIREM">'[20]#REF'!#REF!</definedName>
    <definedName name="__41_0Graph_S">'[20]#REF'!#REF!</definedName>
    <definedName name="__42_0Interest.C">[18]Guitar!#REF!</definedName>
    <definedName name="__43_0Interest.Calc">[18]Guitar!#REF!</definedName>
    <definedName name="__44_0IS_synerg">[19]consolidated!#REF!</definedName>
    <definedName name="__45_0PLANO_FINANCE">#REF!</definedName>
    <definedName name="__46_0R">[18]Guitar!#REF!</definedName>
    <definedName name="__47_0R">[18]Guitar!#REF!</definedName>
    <definedName name="__48_0Rwvu.Pag" hidden="1">'[16]#REF'!#REF!</definedName>
    <definedName name="__49_0s">[21]MktAss!#REF!</definedName>
    <definedName name="__5">#REF!</definedName>
    <definedName name="__5__123Graph_FCHART_10" hidden="1">[8]Quarters!$D$41:$G$41</definedName>
    <definedName name="__50_0Securit">[18]Guitar!#REF!</definedName>
    <definedName name="__51_0Sfu">'[22]P&amp;L'!#REF!</definedName>
    <definedName name="__52_0Unhide.Ra">[18]Guitar!#REF!</definedName>
    <definedName name="__53_0_YIELD_">'[16]#REF'!#REF!</definedName>
    <definedName name="__54_0_YIELD_COV">'[16]#REF'!#REF!</definedName>
    <definedName name="__55_1">#REF!</definedName>
    <definedName name="__56_10">#REF!</definedName>
    <definedName name="__57_11">#REF!</definedName>
    <definedName name="__58_12">#REF!</definedName>
    <definedName name="__59_13">#REF!</definedName>
    <definedName name="__6">#REF!</definedName>
    <definedName name="__6__123Graph_FCHART_11" hidden="1">[8]Quarters!$D$62:$G$62</definedName>
    <definedName name="__60_14">#REF!</definedName>
    <definedName name="__61_15">#REF!</definedName>
    <definedName name="__62_16">#REF!</definedName>
    <definedName name="__63_17">#REF!</definedName>
    <definedName name="__64_18">#REF!</definedName>
    <definedName name="__65_2">#REF!</definedName>
    <definedName name="__66_3">#REF!</definedName>
    <definedName name="__67_4">#REF!</definedName>
    <definedName name="__68_5">#REF!</definedName>
    <definedName name="__69_6">#REF!</definedName>
    <definedName name="__7__123Graph_FCHART_12" hidden="1">[8]Quarters!$D$25:$G$25</definedName>
    <definedName name="__70_8_0R">[18]Guitar!#REF!</definedName>
    <definedName name="__71p0t">[23]company!$L$6:$AB$82,[23]company!$L$27:$AB$82,[23]company!#REF!,[23]company!$L$83:$AB$107,[23]company!$L$120:$AB$137</definedName>
    <definedName name="__72ÿ_0c">'[10]CUS Image2'!#REF!</definedName>
    <definedName name="__73ÿ_0CAPEX">[9]CAPEX!#REF!</definedName>
    <definedName name="__74ÿ_0CAPEX_">[9]CAPEX!#REF!</definedName>
    <definedName name="__75ÿ_0CAPEX_billing_VMS_">[9]CAPEX!#REF!</definedName>
    <definedName name="__76ÿ_0CAPEX_Civil_Wo">[9]CAPEX!#REF!</definedName>
    <definedName name="__77ÿ_0CAPEX_computer_softw">[9]CAPEX!#REF!</definedName>
    <definedName name="__78ÿ_0CAPEX_Equipm">[9]CAPEX!#REF!</definedName>
    <definedName name="__79ÿ_0CAPEX_Gateway_Equipm">[9]CAPEX!#REF!</definedName>
    <definedName name="__8__123Graph_FCHART_13" hidden="1">[8]Quarters!$D$26:$G$26</definedName>
    <definedName name="__80ÿ_0CAPEX_Licence_">[9]CAPEX!#REF!</definedName>
    <definedName name="__81ÿ_0CAPEX_Microw">[9]CAPEX!#REF!</definedName>
    <definedName name="__82ÿ_0CAPEX_office_furnit">[9]CAPEX!#REF!</definedName>
    <definedName name="__83ÿ_0CAPEX_Subscri">[9]CAPEX!#REF!</definedName>
    <definedName name="__84ÿ_0Cum._Invest_bill">[9]CAPEX!#REF!</definedName>
    <definedName name="__85ÿ_0Depr_base_bill">[9]CAPEX!#REF!</definedName>
    <definedName name="__86ÿ_0Depr_base_equipm">[9]CAPEX!#REF!</definedName>
    <definedName name="__87ÿ_0Depr_bill">[9]CAPEX!#REF!</definedName>
    <definedName name="__88ÿ_0Depr_civil_wo">[9]CAPEX!#REF!</definedName>
    <definedName name="__89ÿ_0Depr_computer_softw">[9]CAPEX!#REF!</definedName>
    <definedName name="__9__123Graph_FCHART_14" hidden="1">[8]Quarters!$D$27:$G$27</definedName>
    <definedName name="__90ÿ_0Depr_equipm">[9]CAPEX!#REF!</definedName>
    <definedName name="__91ÿ_0Depr_lice">[9]CAPEX!#REF!</definedName>
    <definedName name="__92ÿ_0Depr_office_furnit">[9]CAPEX!#REF!</definedName>
    <definedName name="__93ÿ_0GSM_In">[9]CAPEX!#REF!</definedName>
    <definedName name="__94ÿ_0Invest">[9]CAPEX!#REF!</definedName>
    <definedName name="__95ÿ_0Invest_">[9]CAPEX!#REF!</definedName>
    <definedName name="__96ÿ_0Invest_Gatew">[9]CAPEX!#REF!</definedName>
    <definedName name="__97ÿ_0Invest_Microw">[9]CAPEX!#REF!</definedName>
    <definedName name="__98ÿ_0jdbytraft">#REF!</definedName>
    <definedName name="__99ÿ_0jdmktspli">#REF!</definedName>
    <definedName name="__a16385">#REF!</definedName>
    <definedName name="__a16500">#REF!</definedName>
    <definedName name="__a17000">#REF!</definedName>
    <definedName name="__AEJ1">#REF!</definedName>
    <definedName name="__AEJ2">#REF!</definedName>
    <definedName name="__AEJ3">#REF!</definedName>
    <definedName name="__AEJ4">#REF!</definedName>
    <definedName name="__AEJ5">#REF!</definedName>
    <definedName name="__AP1">PPt</definedName>
    <definedName name="__AP2">PPt</definedName>
    <definedName name="__AP3">PPt</definedName>
    <definedName name="__b2" hidden="1">{"PVGraph2",#N/A,FALSE,"PV Data"}</definedName>
    <definedName name="__b5">Word</definedName>
    <definedName name="__b6">Word</definedName>
    <definedName name="__BBB1">#REF!</definedName>
    <definedName name="__BBB2">#REF!</definedName>
    <definedName name="__BBB3">#REF!</definedName>
    <definedName name="__BBB4">#REF!</definedName>
    <definedName name="__BBB5">#REF!</definedName>
    <definedName name="__c01234">Word</definedName>
    <definedName name="__c0321">Word</definedName>
    <definedName name="__co1">Word</definedName>
    <definedName name="__co10">Word</definedName>
    <definedName name="__co12">Word</definedName>
    <definedName name="__co123">Word</definedName>
    <definedName name="__co1233">Word</definedName>
    <definedName name="__co1234">Word</definedName>
    <definedName name="__co124">Word</definedName>
    <definedName name="__CO18">Word</definedName>
    <definedName name="__co2">Word</definedName>
    <definedName name="__co21">Word</definedName>
    <definedName name="__co22">Word</definedName>
    <definedName name="__co222">Word</definedName>
    <definedName name="__co23">Word</definedName>
    <definedName name="__co24">Word</definedName>
    <definedName name="__co25">Word</definedName>
    <definedName name="__CO3">Word</definedName>
    <definedName name="__co32">#REF!</definedName>
    <definedName name="__co333">Word</definedName>
    <definedName name="__co34">Word</definedName>
    <definedName name="__co345">Word</definedName>
    <definedName name="__CO4">Word</definedName>
    <definedName name="__co456">Word</definedName>
    <definedName name="__co5">Word</definedName>
    <definedName name="__co556">Word</definedName>
    <definedName name="__co56">Word</definedName>
    <definedName name="__co78">Word</definedName>
    <definedName name="__co79">Word</definedName>
    <definedName name="__co8">PPt</definedName>
    <definedName name="__co9">Word</definedName>
    <definedName name="__co911">Word</definedName>
    <definedName name="__co912">Word</definedName>
    <definedName name="__CP2">Word</definedName>
    <definedName name="__cp3">Word</definedName>
    <definedName name="__cp4">Word</definedName>
    <definedName name="__df56">[2]!__df56</definedName>
    <definedName name="__DT1">Word</definedName>
    <definedName name="__dt2">Word</definedName>
    <definedName name="__FDS_HYPERLINK_TOGGLE_STATE__" hidden="1">"ON"</definedName>
    <definedName name="__FDS_UNIQUE_RANGE_ID_GENERATOR_COUNTER">1</definedName>
    <definedName name="__fx1">[3]Delhaize!$G$4</definedName>
    <definedName name="__FX2">PPt</definedName>
    <definedName name="__h9999">Word</definedName>
    <definedName name="__HHH1">#REF!</definedName>
    <definedName name="__HHH2">#REF!</definedName>
    <definedName name="__HHH3">#REF!</definedName>
    <definedName name="__HHH4">#REF!</definedName>
    <definedName name="__HHH5">#REF!</definedName>
    <definedName name="__I2" hidden="1">{"PVGraph2",#N/A,FALSE,"PV Data"}</definedName>
    <definedName name="__I22" hidden="1">{"PVGraph2",#N/A,FALSE,"PV Data"}</definedName>
    <definedName name="__I3" hidden="1">{"PVGraph2",#N/A,FALSE,"PV Data"}</definedName>
    <definedName name="__I7">PPt</definedName>
    <definedName name="__II2" hidden="1">{"PVGraph2",#N/A,FALSE,"PV Data"}</definedName>
    <definedName name="__IntlFixup" hidden="1">TRUE</definedName>
    <definedName name="__JCV1">#REF!</definedName>
    <definedName name="__JCV2">#REF!</definedName>
    <definedName name="__JCV3">#REF!</definedName>
    <definedName name="__JCV4">#REF!</definedName>
    <definedName name="__JHV1">#REF!</definedName>
    <definedName name="__JHV2">#REF!</definedName>
    <definedName name="__JHV3">#REF!</definedName>
    <definedName name="__JHV4">#REF!</definedName>
    <definedName name="__JMV1">#REF!</definedName>
    <definedName name="__JMV2">#REF!</definedName>
    <definedName name="__JMV3">#REF!</definedName>
    <definedName name="__JMV4">#REF!</definedName>
    <definedName name="__K2">Word</definedName>
    <definedName name="__m2">Word</definedName>
    <definedName name="__PPP1">#REF!</definedName>
    <definedName name="__PPP2">#REF!</definedName>
    <definedName name="__PPP3">#REF!</definedName>
    <definedName name="__PPP4">#REF!</definedName>
    <definedName name="__PPP5">#REF!</definedName>
    <definedName name="__ps98">#REF!</definedName>
    <definedName name="__Q1">Word</definedName>
    <definedName name="__q22">Word</definedName>
    <definedName name="__q234" hidden="1">'[4]sales vol.'!$J$211:$J$214</definedName>
    <definedName name="__R">#REF!</definedName>
    <definedName name="__rc">#REF!</definedName>
    <definedName name="__ROV1">#REF!</definedName>
    <definedName name="__ROV2">#REF!</definedName>
    <definedName name="__ROV3">#REF!</definedName>
    <definedName name="__ROV4">#REF!</definedName>
    <definedName name="__ROV5">#REF!</definedName>
    <definedName name="__s1" hidden="1">'[5]sales vol.'!$J$34:$J$37</definedName>
    <definedName name="__s2" hidden="1">'[5]sales vol.'!$J$398:$J$401</definedName>
    <definedName name="__s3" hidden="1">'[5]sales vol.'!$J$211:$J$214</definedName>
    <definedName name="__s4" hidden="1">'[5]sales vol.'!$I$1121:$I$1122</definedName>
    <definedName name="__s5" hidden="1">'[5]sales vol.'!$I$1632:$I$1635</definedName>
    <definedName name="__s6" hidden="1">'[5]sales vol.'!$I$2248:$I$2251</definedName>
    <definedName name="__t2">[6]f3!$A$26:$M$33</definedName>
    <definedName name="__t3">[6]f3!$A$26:$M$33</definedName>
    <definedName name="__t5">[6]f3!$A$26:$M$33</definedName>
    <definedName name="__TJ1">#REF!</definedName>
    <definedName name="__TJ2">#REF!</definedName>
    <definedName name="__TJ3">#REF!</definedName>
    <definedName name="__TJ4">#REF!</definedName>
    <definedName name="__TJ5">#REF!</definedName>
    <definedName name="__TJC1">#REF!</definedName>
    <definedName name="__TJM2">#REF!</definedName>
    <definedName name="__TJM3">#REF!</definedName>
    <definedName name="__TJM4">#REF!</definedName>
    <definedName name="__TJX1">#REF!</definedName>
    <definedName name="__TJX2">#REF!</definedName>
    <definedName name="__TJX3">#REF!</definedName>
    <definedName name="__TJX4">#REF!</definedName>
    <definedName name="__TTT1">#REF!</definedName>
    <definedName name="__TTT2">#REF!</definedName>
    <definedName name="__TTT3">#REF!</definedName>
    <definedName name="__TTT4">#REF!</definedName>
    <definedName name="__TTT5">#REF!</definedName>
    <definedName name="__TV1">#REF!</definedName>
    <definedName name="__TV2">#REF!</definedName>
    <definedName name="__TV3">#REF!</definedName>
    <definedName name="__TV4">#REF!</definedName>
    <definedName name="__v5555">Word</definedName>
    <definedName name="__w1" hidden="1">{"PVGraph2",#N/A,FALSE,"PV Data"}</definedName>
    <definedName name="__w12" hidden="1">{"PVGraph2",#N/A,FALSE,"PV Data"}</definedName>
    <definedName name="__w2" hidden="1">{"PVGraph2",#N/A,FALSE,"PV Data"}</definedName>
    <definedName name="__w3" hidden="1">{"PVGraph2",#N/A,FALSE,"PV Data"}</definedName>
    <definedName name="__w4">Word</definedName>
    <definedName name="__w5">Word</definedName>
    <definedName name="__w9" hidden="1">{"PVGraph2",#N/A,FALSE,"PV Data"}</definedName>
    <definedName name="__x2" hidden="1">{"PVGraph2",#N/A,FALSE,"PV Data"}</definedName>
    <definedName name="__y2" hidden="1">{"PVGraph2",#N/A,FALSE,"PV Data"}</definedName>
    <definedName name="__y22" hidden="1">{"PVGraph2",#N/A,FALSE,"PV Data"}</definedName>
    <definedName name="_0060020">[24]SIG2!$D$6</definedName>
    <definedName name="_0060025">[24]CAF!$E$6</definedName>
    <definedName name="_0060030">[24]SIG2!$F$6</definedName>
    <definedName name="_0070020">[24]SIG2!$D$7</definedName>
    <definedName name="_0070030">[24]SIG2!$F$7</definedName>
    <definedName name="_0080025">[24]CAF!$E$8</definedName>
    <definedName name="_0110025">#REF!</definedName>
    <definedName name="_0110035">'[25]2051 BIP Passif'!$H$11</definedName>
    <definedName name="_0120025">#REF!</definedName>
    <definedName name="_0130025">#REF!</definedName>
    <definedName name="_0140025">#REF!</definedName>
    <definedName name="_0140035">'[25]2051 BIP Passif'!$H$14</definedName>
    <definedName name="_0150025">#REF!</definedName>
    <definedName name="_0160025">#REF!</definedName>
    <definedName name="_0160035">'[25]2051 BIP Passif'!$H$16</definedName>
    <definedName name="_0170025">#REF!</definedName>
    <definedName name="_0170035">'[25]2051 BIP Passif'!$H$17</definedName>
    <definedName name="_0190040">'[26]VA fiscale SR'!$H$15</definedName>
    <definedName name="_0190045">[27]CR2_32015!#REF!</definedName>
    <definedName name="_0200025">#REF!</definedName>
    <definedName name="_0210025">#REF!</definedName>
    <definedName name="_0220025">#REF!</definedName>
    <definedName name="_0240025">#REF!</definedName>
    <definedName name="_0240035">#REF!</definedName>
    <definedName name="_0250020">#REF!</definedName>
    <definedName name="_0250030">#REF!</definedName>
    <definedName name="_0250035">#REF!</definedName>
    <definedName name="_0250040">#REF!</definedName>
    <definedName name="_0260020">#REF!</definedName>
    <definedName name="_0260025">#REF!</definedName>
    <definedName name="_0260030">#REF!</definedName>
    <definedName name="_0260035">#REF!</definedName>
    <definedName name="_0260040">#REF!</definedName>
    <definedName name="_0270020">#REF!</definedName>
    <definedName name="_0270025">#REF!</definedName>
    <definedName name="_0270030">#REF!</definedName>
    <definedName name="_0270035">'[25]2051 BIP Passif'!$H$29</definedName>
    <definedName name="_0270040">#REF!</definedName>
    <definedName name="_0280020">#REF!</definedName>
    <definedName name="_0280025">#REF!</definedName>
    <definedName name="_0280030">#REF!</definedName>
    <definedName name="_0280035">'[25]2051 BIP Passif'!$H$30</definedName>
    <definedName name="_0280040">#REF!</definedName>
    <definedName name="_0290020">#REF!</definedName>
    <definedName name="_0290025">#REF!</definedName>
    <definedName name="_0290030">#REF!</definedName>
    <definedName name="_0290035">#REF!</definedName>
    <definedName name="_0290040">#REF!</definedName>
    <definedName name="_0300020">#REF!</definedName>
    <definedName name="_0300030">#REF!</definedName>
    <definedName name="_0300035">#REF!</definedName>
    <definedName name="_0300040">#REF!</definedName>
    <definedName name="_0310020">[24]SIG2!$D$31</definedName>
    <definedName name="_0310025">#REF!</definedName>
    <definedName name="_0310030">[24]SIG2!$F$31</definedName>
    <definedName name="_0310035">#REF!</definedName>
    <definedName name="_0320020">#REF!</definedName>
    <definedName name="_0320030">#REF!</definedName>
    <definedName name="_0320035">#REF!</definedName>
    <definedName name="_0320040">#REF!</definedName>
    <definedName name="_0330020">[24]SIG2!$D$33</definedName>
    <definedName name="_0330025">#REF!</definedName>
    <definedName name="_0330030">[24]SIG2!$F$33</definedName>
    <definedName name="_0330045">#REF!</definedName>
    <definedName name="_0340020">[24]SIG2!$D$34</definedName>
    <definedName name="_0340030">[24]SIG2!$F$34</definedName>
    <definedName name="_0350020">#REF!</definedName>
    <definedName name="_0350030">#REF!</definedName>
    <definedName name="_0350035">#REF!</definedName>
    <definedName name="_0350040">#REF!</definedName>
    <definedName name="_0360020">#REF!</definedName>
    <definedName name="_0360030">#REF!</definedName>
    <definedName name="_0360035">#REF!</definedName>
    <definedName name="_0360040">#REF!</definedName>
    <definedName name="_0360045">[27]CR2_32015!#REF!</definedName>
    <definedName name="_0370020">#REF!</definedName>
    <definedName name="_0370030">#REF!</definedName>
    <definedName name="_0370035">#REF!</definedName>
    <definedName name="_0370040">#REF!</definedName>
    <definedName name="_0380020">#REF!</definedName>
    <definedName name="_0380030">#REF!</definedName>
    <definedName name="_0380035">#REF!</definedName>
    <definedName name="_0380040">#REF!</definedName>
    <definedName name="_0390020">#REF!</definedName>
    <definedName name="_0390030">#REF!</definedName>
    <definedName name="_0390035">#REF!</definedName>
    <definedName name="_0390040">#REF!</definedName>
    <definedName name="_0390045">[27]CR2_32015!#REF!</definedName>
    <definedName name="_0400015">#REF!</definedName>
    <definedName name="_0400020">#REF!</definedName>
    <definedName name="_0400025">#REF!</definedName>
    <definedName name="_0400030">#REF!</definedName>
    <definedName name="_0400035">#REF!</definedName>
    <definedName name="_0400040">#REF!</definedName>
    <definedName name="_0400045">[27]CR2_32015!#REF!</definedName>
    <definedName name="_0410020">[24]SIG2!$D$41</definedName>
    <definedName name="_0410030">[24]SIG2!$F$41</definedName>
    <definedName name="_0420035">#REF!</definedName>
    <definedName name="_0420040">#REF!</definedName>
    <definedName name="_0430015">#REF!</definedName>
    <definedName name="_0430020">#REF!</definedName>
    <definedName name="_0430025">#REF!</definedName>
    <definedName name="_0430030">#REF!</definedName>
    <definedName name="_0430035">#REF!</definedName>
    <definedName name="_0430040">#REF!</definedName>
    <definedName name="_0442045">[27]CR2_32015!#REF!</definedName>
    <definedName name="_0444045">[27]CR2_32015!#REF!</definedName>
    <definedName name="_0446045">[27]CR2_32015!#REF!</definedName>
    <definedName name="_0450015">#REF!</definedName>
    <definedName name="_0450020">#REF!</definedName>
    <definedName name="_0450025">#REF!</definedName>
    <definedName name="_0450030">#REF!</definedName>
    <definedName name="_0450035">#REF!</definedName>
    <definedName name="_0450040">#REF!</definedName>
    <definedName name="_0455010">#REF!</definedName>
    <definedName name="_0460015">#REF!</definedName>
    <definedName name="_0460020">#REF!</definedName>
    <definedName name="_0460025">#REF!</definedName>
    <definedName name="_0460030">#REF!</definedName>
    <definedName name="_0460035">#REF!</definedName>
    <definedName name="_0460040">#REF!</definedName>
    <definedName name="_0470015">#REF!</definedName>
    <definedName name="_0470025">#REF!</definedName>
    <definedName name="_0470035">'[25]2051 BIP Passif'!$H$52</definedName>
    <definedName name="_0470040">'[25]2051 BIP Passif'!$I$52</definedName>
    <definedName name="_0470045">[27]CR2_32015!#REF!</definedName>
    <definedName name="_0480015">#REF!</definedName>
    <definedName name="_0480020">#REF!</definedName>
    <definedName name="_0480025">#REF!</definedName>
    <definedName name="_0480030">#REF!</definedName>
    <definedName name="_0480035">#REF!</definedName>
    <definedName name="_0480040">#REF!</definedName>
    <definedName name="_0490015">#REF!</definedName>
    <definedName name="_0490025">#REF!</definedName>
    <definedName name="_0490035">#REF!</definedName>
    <definedName name="_0490045">[27]CR2_32015!#REF!</definedName>
    <definedName name="_0500015">#REF!</definedName>
    <definedName name="_0500020">#REF!</definedName>
    <definedName name="_0500025">#REF!</definedName>
    <definedName name="_0500030">#REF!</definedName>
    <definedName name="_0500035">#REF!</definedName>
    <definedName name="_0500040">#REF!</definedName>
    <definedName name="_0510015">#REF!</definedName>
    <definedName name="_0510020">[24]SIG2!$D$51</definedName>
    <definedName name="_0510025">#REF!</definedName>
    <definedName name="_0510030">[24]SIG2!$F$51</definedName>
    <definedName name="_0520015">#REF!</definedName>
    <definedName name="_0520020">#REF!</definedName>
    <definedName name="_0520025">#REF!</definedName>
    <definedName name="_0520035">#REF!</definedName>
    <definedName name="_0520040">#REF!</definedName>
    <definedName name="_0530020">#REF!</definedName>
    <definedName name="_0530030">[24]SIG2!$F$53</definedName>
    <definedName name="_0530035">#REF!</definedName>
    <definedName name="_0530040">#REF!</definedName>
    <definedName name="_0540015">#REF!</definedName>
    <definedName name="_0540020">#REF!</definedName>
    <definedName name="_0540045">[27]CR2_32015!#REF!</definedName>
    <definedName name="_0550020">[24]SIG2!$D$55</definedName>
    <definedName name="_0580015">#REF!</definedName>
    <definedName name="_0580025">#REF!</definedName>
    <definedName name="_0580045">#REF!</definedName>
    <definedName name="_0590015">#REF!</definedName>
    <definedName name="_0590025">#REF!</definedName>
    <definedName name="_0590045">#REF!</definedName>
    <definedName name="_0610015">#REF!</definedName>
    <definedName name="_0610025">#REF!</definedName>
    <definedName name="_0610035">#REF!</definedName>
    <definedName name="_0610045">#REF!</definedName>
    <definedName name="_0620015">#REF!</definedName>
    <definedName name="_0620025">#REF!</definedName>
    <definedName name="_0620035">#REF!</definedName>
    <definedName name="_0620045">#REF!</definedName>
    <definedName name="_1">#REF!</definedName>
    <definedName name="_1_0g">[7]CSCCincSKR!#REF!</definedName>
    <definedName name="_10">#REF!</definedName>
    <definedName name="_10__123Graph_CGROWTH_REVS_A" hidden="1">#REF!</definedName>
    <definedName name="_10__123Graph_FCHART_15" hidden="1">[8]Quarters!$D$28:$G$28</definedName>
    <definedName name="_100ÿ_0Depr_base_bill">[28]CAPEX!#REF!</definedName>
    <definedName name="_100ÿ_0Number">[28]CAPEX!#REF!</definedName>
    <definedName name="_101ÿ_0Depr_base_equipm">[28]CAPEX!#REF!</definedName>
    <definedName name="_101ÿ_0Number_">[28]CAPEX!#REF!</definedName>
    <definedName name="_102ÿ_0Depr_bill">[28]CAPEX!#REF!</definedName>
    <definedName name="_102ÿ_0Number_Gatew">[28]CAPEX!#REF!</definedName>
    <definedName name="_103ÿ_0Depr_civil_wo">[28]CAPEX!#REF!</definedName>
    <definedName name="_103ÿ_0Number_Microw">[28]CAPEX!#REF!</definedName>
    <definedName name="_104ÿ_0Depr_computer_softw">[28]CAPEX!#REF!</definedName>
    <definedName name="_104ÿ_0Price">[28]CAPEX!#REF!</definedName>
    <definedName name="_105ÿ_0Depr_equipm">[28]CAPEX!#REF!</definedName>
    <definedName name="_105ÿ_0Price_">[28]CAPEX!#REF!</definedName>
    <definedName name="_106ÿ_0Depr_lice">[28]CAPEX!#REF!</definedName>
    <definedName name="_106ÿ_0Price_Gate">[28]CAPEX!#REF!</definedName>
    <definedName name="_107ÿ_0Depr_office_furnit">[28]CAPEX!#REF!</definedName>
    <definedName name="_107ÿ_0Price_Microw">[28]CAPEX!#REF!</definedName>
    <definedName name="_108ÿ_0GSM_In">[28]CAPEX!#REF!</definedName>
    <definedName name="_108ÿ_0Rev_In_Ca">#REF!</definedName>
    <definedName name="_109ÿ_0Invest">[28]CAPEX!#REF!</definedName>
    <definedName name="_109ÿ_0Summary_Sheet_for_Upload_to_CUS_Sh">'[10]CUS Image2'!#REF!</definedName>
    <definedName name="_11">#REF!</definedName>
    <definedName name="_11__123Graph_CGROWTH_REVS_B" hidden="1">#REF!</definedName>
    <definedName name="_11__123Graph_FCHART_16" hidden="1">[8]Quarters!$D$29:$G$29</definedName>
    <definedName name="_110ÿ_0Invest_">[28]CAPEX!#REF!</definedName>
    <definedName name="_110ÿ_0Tot_Fixed_Ass">[28]CAPEX!#REF!</definedName>
    <definedName name="_111ÿ_0Invest_Gatew">[28]CAPEX!#REF!</definedName>
    <definedName name="_112ÿ_0Invest_Microw">[28]CAPEX!#REF!</definedName>
    <definedName name="_113ÿ_0jdbytraft">#REF!</definedName>
    <definedName name="_114ÿ_0jdmktspli">#REF!</definedName>
    <definedName name="_115ÿ_0Number">[28]CAPEX!#REF!</definedName>
    <definedName name="_116ÿ_0Number_">[28]CAPEX!#REF!</definedName>
    <definedName name="_117ÿ_0Number_Gatew">[28]CAPEX!#REF!</definedName>
    <definedName name="_118ÿ_0Number_Microw">[28]CAPEX!#REF!</definedName>
    <definedName name="_119ÿ_0Price">[28]CAPEX!#REF!</definedName>
    <definedName name="_12">#REF!</definedName>
    <definedName name="_12__123Graph_DGROWTH_REVS_A" hidden="1">#REF!</definedName>
    <definedName name="_12__123Graph_FCHART_4" hidden="1">[8]Quarters!$D$24:$G$24</definedName>
    <definedName name="_120ÿ_0Price_">[28]CAPEX!#REF!</definedName>
    <definedName name="_121ÿ_0Price_Gate">[28]CAPEX!#REF!</definedName>
    <definedName name="_122ÿ_0Price_Microw">[28]CAPEX!#REF!</definedName>
    <definedName name="_123ÿ_0Rev_In_Ca">#REF!</definedName>
    <definedName name="_124ÿ_0Summary_Sheet_for_Upload_to_CUS_Sh">'[10]CUS Image2'!#REF!</definedName>
    <definedName name="_125ÿ_0Tot_Fixed_Ass">[28]CAPEX!#REF!</definedName>
    <definedName name="_13">#REF!</definedName>
    <definedName name="_13__123Graph_DGROWTH_REVS_B" hidden="1">#REF!</definedName>
    <definedName name="_13__123Graph_FCHART_6" hidden="1">[8]Quarters!$D$39:$G$39</definedName>
    <definedName name="_14">#REF!</definedName>
    <definedName name="_14__123Graph_ECHART_8" hidden="1">[8]Quarters!$H$40:$K$40</definedName>
    <definedName name="_14__123Graph_FCHART_7" hidden="1">[8]Quarters!$D$60:$G$60</definedName>
    <definedName name="_15">#REF!</definedName>
    <definedName name="_15__123Graph_ECHART_9" hidden="1">[8]Quarters!$H$61:$K$61</definedName>
    <definedName name="_15__123Graph_FCHART_8" hidden="1">[8]Quarters!$D$40:$G$40</definedName>
    <definedName name="_16">#REF!</definedName>
    <definedName name="_16__123Graph_F_Chart_1A" hidden="1">'[14]Stock Price'!$G$4:$G$265</definedName>
    <definedName name="_16__123Graph_FCHART_9" hidden="1">[8]Quarters!$D$61:$G$61</definedName>
    <definedName name="_17">#REF!</definedName>
    <definedName name="_17__123Graph_FCHART_10" hidden="1">[8]Quarters!$D$41:$G$41</definedName>
    <definedName name="_17__123Graph_X_Chart_1A" hidden="1">'[14]Stock Price'!$A$4:$A$265</definedName>
    <definedName name="_18">#REF!</definedName>
    <definedName name="_18__123Graph_FCHART_11" hidden="1">[8]Quarters!$D$62:$G$62</definedName>
    <definedName name="_18__123Graph_XChart_1" hidden="1">[15]Total!$C$322:$C$325</definedName>
    <definedName name="_19__123Graph_FCHART_12" hidden="1">[8]Quarters!$D$25:$G$25</definedName>
    <definedName name="_19__123Graph_XCHART_2" hidden="1">[8]Quarters!$B$17:$B$20</definedName>
    <definedName name="_2">#REF!</definedName>
    <definedName name="_2__123Graph_AChart_1A" hidden="1">#REF!</definedName>
    <definedName name="_2__123Graph_ECHART_8" hidden="1">[8]Quarters!$H$40:$K$40</definedName>
    <definedName name="_20__123Graph_FCHART_13" hidden="1">[8]Quarters!$D$26:$G$26</definedName>
    <definedName name="_20__123Graph_XCHART_20" hidden="1">[8]oldSEG!$AD$11:$AD$14</definedName>
    <definedName name="_21__123Graph_FCHART_14" hidden="1">[8]Quarters!$D$27:$G$27</definedName>
    <definedName name="_21__123Graph_XCHART_23" hidden="1">[8]Quarters!$B$17:$B$20</definedName>
    <definedName name="_22__123Graph_FCHART_15" hidden="1">[8]Quarters!$D$28:$G$28</definedName>
    <definedName name="_22__123Graph_XCHART_3" hidden="1">[8]Quarters!$G$16:$AA$16</definedName>
    <definedName name="_23__123Graph_FCHART_16" hidden="1">[8]Quarters!$D$29:$G$29</definedName>
    <definedName name="_23__123Graph_XChart_4" hidden="1">'[5]sales vol.'!$I$1121:$I$1122</definedName>
    <definedName name="_24__123Graph_FCHART_4" hidden="1">[8]Quarters!$D$24:$G$24</definedName>
    <definedName name="_24__123Graph_XCHART_5" hidden="1">[8]Quarters!$D$16:$AA$16</definedName>
    <definedName name="_25__123Graph_FCHART_6" hidden="1">[8]Quarters!$D$39:$G$39</definedName>
    <definedName name="_25__123Graph_XChart_6" hidden="1">'[5]sales vol.'!$I$2248:$I$2251</definedName>
    <definedName name="_26__123Graph_FCHART_7" hidden="1">[8]Quarters!$D$60:$G$60</definedName>
    <definedName name="_26_0_DPS">'[16]#REF'!#REF!</definedName>
    <definedName name="_27__123Graph_FCHART_8" hidden="1">[8]Quarters!$D$40:$G$40</definedName>
    <definedName name="_27J–Ï__íÇ">[17]EuroInputs!$B$1:$V$1,[17]EuroInputs!$AA$1:$AZ$1,[17]EuroInputs!$B$2:$V$155,[17]EuroInputs!$AA$2:$AZ$155,[17]EuroInputs!#REF!,[17]EuroInputs!#REF!,[17]EuroInputs!#REF!,[17]EuroInputs!#REF!,[17]EuroInputs!#REF!,[17]EuroInputs!#REF!,[17]EuroInputs!#REF!,[17]EuroInputs!#REF!</definedName>
    <definedName name="_28__123Graph_FCHART_9" hidden="1">[8]Quarters!$D$61:$G$61</definedName>
    <definedName name="_28_0Depende">[18]Guitar!#REF!,[18]Guitar!#REF!,[18]Guitar!#REF!</definedName>
    <definedName name="_29__123Graph_X_Chart_1A" hidden="1">'[14]Stock Price'!$A$4:$A$265</definedName>
    <definedName name="_29_0">[17]EuroInputs!$B$1:$V$1,[17]EuroInputs!$AA$1:$AZ$1,[17]EuroInputs!$B$2:$V$155,[17]EuroInputs!$AA$2:$AZ$155,[17]EuroInputs!#REF!,[17]EuroInputs!#REF!,[17]EuroInputs!#REF!,[17]EuroInputs!#REF!,[17]EuroInputs!#REF!,[17]EuroInputs!#REF!,[17]EuroInputs!#REF!,[17]EuroInputs!#REF!,[17]EuroInputs!#REF!,[17]EuroInputs!#REF!</definedName>
    <definedName name="_3">#REF!</definedName>
    <definedName name="_3__123Graph_AChart_2A" hidden="1">#REF!</definedName>
    <definedName name="_3__123Graph_ECHART_9" hidden="1">[8]Quarters!$H$61:$K$61</definedName>
    <definedName name="_30__123Graph_XChart_1" hidden="1">[15]Total!$C$322:$C$325</definedName>
    <definedName name="_30_0_0BS_minor">[19]consolidated!#REF!</definedName>
    <definedName name="_31__123Graph_XChart_1A" hidden="1">#REF!</definedName>
    <definedName name="_31_0_0CF_minor">[19]consolidated!#REF!</definedName>
    <definedName name="_32__123Graph_XCHART_2" hidden="1">[8]Quarters!$B$17:$B$20</definedName>
    <definedName name="_32_0_0IS_convpref">[19]consolidated!#REF!</definedName>
    <definedName name="_33__123Graph_XCHART_20" hidden="1">[8]oldSEG!$AD$11:$AD$14</definedName>
    <definedName name="_33_0_0IS_intconv">[19]consolidated!#REF!</definedName>
    <definedName name="_34__123Graph_XCHART_23" hidden="1">[8]Quarters!$B$17:$B$20</definedName>
    <definedName name="_34_0_0IS_intexist">[19]consolidated!#REF!</definedName>
    <definedName name="_35__123Graph_XChart_2A" hidden="1">#REF!</definedName>
    <definedName name="_35_0_0IS_minor">[19]consolidated!#REF!</definedName>
    <definedName name="_36__123Graph_XCHART_3" hidden="1">[8]Quarters!$G$16:$AA$16</definedName>
    <definedName name="_36_0_0IS_straightpref">[19]consolidated!#REF!</definedName>
    <definedName name="_37__123Graph_XChart_4" hidden="1">'[5]sales vol.'!$I$1121:$I$1122</definedName>
    <definedName name="_37_0_0IS_synerg">[19]consolidated!#REF!</definedName>
    <definedName name="_38__123Graph_XCHART_5" hidden="1">[8]Quarters!$D$16:$AA$16</definedName>
    <definedName name="_38_0All.Colu">[18]Guitar!#REF!</definedName>
    <definedName name="_39__123Graph_XChart_6" hidden="1">'[5]sales vol.'!$I$2248:$I$2251</definedName>
    <definedName name="_39_0Equity_capital_contribut">'[20]#REF'!#REF!</definedName>
    <definedName name="_4">#REF!</definedName>
    <definedName name="_4__123Graph_AGROSS_MARGINS" hidden="1">#REF!</definedName>
    <definedName name="_4__123Graph_F_Chart_1A" hidden="1">'[14]Stock Price'!$G$4:$G$265</definedName>
    <definedName name="_40_0_DPS">'[16]#REF'!#REF!</definedName>
    <definedName name="_40_0FINANCING_REQUIREM">'[20]#REF'!#REF!</definedName>
    <definedName name="_41_0Graph_S">'[20]#REF'!#REF!</definedName>
    <definedName name="_41J–Ï__íÇ">[17]EuroInputs!$B$1:$V$1,[17]EuroInputs!$AA$1:$AZ$1,[17]EuroInputs!$B$2:$V$155,[17]EuroInputs!$AA$2:$AZ$155,[17]EuroInputs!#REF!,[17]EuroInputs!#REF!,[17]EuroInputs!#REF!,[17]EuroInputs!#REF!,[17]EuroInputs!#REF!,[17]EuroInputs!#REF!,[17]EuroInputs!#REF!,[17]EuroInputs!#REF!</definedName>
    <definedName name="_42_0Depende">[18]Guitar!#REF!,[18]Guitar!#REF!,[18]Guitar!#REF!</definedName>
    <definedName name="_42_0Interest.C">[18]Guitar!#REF!</definedName>
    <definedName name="_43_0">[17]EuroInputs!$B$1:$V$1,[17]EuroInputs!$AA$1:$AZ$1,[17]EuroInputs!$B$2:$V$155,[17]EuroInputs!$AA$2:$AZ$155,[17]EuroInputs!#REF!,[17]EuroInputs!#REF!,[17]EuroInputs!#REF!,[17]EuroInputs!#REF!,[17]EuroInputs!#REF!,[17]EuroInputs!#REF!,[17]EuroInputs!#REF!,[17]EuroInputs!#REF!,[17]EuroInputs!#REF!,[17]EuroInputs!#REF!</definedName>
    <definedName name="_43_0Interest.Calc">[18]Guitar!#REF!</definedName>
    <definedName name="_44_0_S" hidden="1">[29]Plan1!#REF!</definedName>
    <definedName name="_44_0IS_synerg">[19]consolidated!#REF!</definedName>
    <definedName name="_45_0_0BS_minor">[19]consolidated!#REF!</definedName>
    <definedName name="_45_0PLANO_FINANCE">#REF!</definedName>
    <definedName name="_46_0_0CF_minor">[19]consolidated!#REF!</definedName>
    <definedName name="_46_0R">[18]Guitar!#REF!</definedName>
    <definedName name="_47_0_0IS_convpref">[19]consolidated!#REF!</definedName>
    <definedName name="_47_0R">[18]Guitar!#REF!</definedName>
    <definedName name="_48_0_0IS_intconv">[19]consolidated!#REF!</definedName>
    <definedName name="_48_0Rwvu.Pag" hidden="1">'[16]#REF'!#REF!</definedName>
    <definedName name="_49_0_0IS_intexist">[19]consolidated!#REF!</definedName>
    <definedName name="_49_0s">[21]MktAss!#REF!</definedName>
    <definedName name="_5">#REF!</definedName>
    <definedName name="_5__123Graph_AGROWTH_REVS_A" hidden="1">#REF!</definedName>
    <definedName name="_5__123Graph_FCHART_10" hidden="1">[8]Quarters!$D$41:$G$41</definedName>
    <definedName name="_50_0_0IS_minor">[19]consolidated!#REF!</definedName>
    <definedName name="_50_0Securit">[18]Guitar!#REF!</definedName>
    <definedName name="_51_0_0IS_straightpref">[19]consolidated!#REF!</definedName>
    <definedName name="_51_0Sfu">'[22]P&amp;L'!#REF!</definedName>
    <definedName name="_52_0_0IS_synerg">[19]consolidated!#REF!</definedName>
    <definedName name="_52_0Unhide.Ra">[18]Guitar!#REF!</definedName>
    <definedName name="_53_0_YIELD_">'[16]#REF'!#REF!</definedName>
    <definedName name="_53_0All.Colu">[18]Guitar!#REF!</definedName>
    <definedName name="_54_0_YIELD_COV">'[16]#REF'!#REF!</definedName>
    <definedName name="_54_0Equity_capital_contribut">'[20]#REF'!#REF!</definedName>
    <definedName name="_55_0FINANCING_REQUIREM">'[20]#REF'!#REF!</definedName>
    <definedName name="_55_1">#REF!</definedName>
    <definedName name="_56_0Graph_S">'[20]#REF'!#REF!</definedName>
    <definedName name="_56_10">#REF!</definedName>
    <definedName name="_57_0Interest.C">[18]Guitar!#REF!</definedName>
    <definedName name="_57_11">#REF!</definedName>
    <definedName name="_58_0Interest.Calc">[18]Guitar!#REF!</definedName>
    <definedName name="_58_12">#REF!</definedName>
    <definedName name="_59_0IS_synerg">[19]consolidated!#REF!</definedName>
    <definedName name="_59_13">#REF!</definedName>
    <definedName name="_6">#REF!</definedName>
    <definedName name="_6__123Graph_AGROWTH_REVS_B" hidden="1">#REF!</definedName>
    <definedName name="_6__123Graph_FCHART_11" hidden="1">[8]Quarters!$D$62:$G$62</definedName>
    <definedName name="_60_0PLANO_FINANCE">#REF!</definedName>
    <definedName name="_60_14">#REF!</definedName>
    <definedName name="_61_0R">[18]Guitar!#REF!</definedName>
    <definedName name="_61_15">#REF!</definedName>
    <definedName name="_62_0R">[18]Guitar!#REF!</definedName>
    <definedName name="_62_16">#REF!</definedName>
    <definedName name="_63_0Rwvu.Pag" hidden="1">'[16]#REF'!#REF!</definedName>
    <definedName name="_63_17">#REF!</definedName>
    <definedName name="_64_0s">[21]MktAss!#REF!</definedName>
    <definedName name="_64_18">#REF!</definedName>
    <definedName name="_65_0Securit">[18]Guitar!#REF!</definedName>
    <definedName name="_65_2">#REF!</definedName>
    <definedName name="_66_0Sfu">'[22]P&amp;L'!#REF!</definedName>
    <definedName name="_66_3">#REF!</definedName>
    <definedName name="_67_0Unhide.Ra">[18]Guitar!#REF!</definedName>
    <definedName name="_67_4">#REF!</definedName>
    <definedName name="_68_0_YIELD_">'[16]#REF'!#REF!</definedName>
    <definedName name="_68_5">#REF!</definedName>
    <definedName name="_69_0_YIELD_COV">'[16]#REF'!#REF!</definedName>
    <definedName name="_69_6">#REF!</definedName>
    <definedName name="_7__123Graph_BGROSS_MARGINS" hidden="1">#REF!</definedName>
    <definedName name="_7__123Graph_FCHART_12" hidden="1">[8]Quarters!$D$25:$G$25</definedName>
    <definedName name="_70_1">#REF!</definedName>
    <definedName name="_70_8_0R">[18]Guitar!#REF!</definedName>
    <definedName name="_71_10">#REF!</definedName>
    <definedName name="_71p0t">[23]company!$L$6:$AB$82,[23]company!$L$27:$AB$82,[23]company!#REF!,[23]company!$L$83:$AB$107,[23]company!$L$120:$AB$137</definedName>
    <definedName name="_72_11">#REF!</definedName>
    <definedName name="_72ÿ_0c">'[10]CUS Image2'!#REF!</definedName>
    <definedName name="_73_12">#REF!</definedName>
    <definedName name="_73ÿ_0CAPEX">[28]CAPEX!#REF!</definedName>
    <definedName name="_74_13">#REF!</definedName>
    <definedName name="_74ÿ_0CAPEX_">[28]CAPEX!#REF!</definedName>
    <definedName name="_75_14">#REF!</definedName>
    <definedName name="_75ÿ_0CAPEX_billing_VMS_">[28]CAPEX!#REF!</definedName>
    <definedName name="_76_15">#REF!</definedName>
    <definedName name="_76ÿ_0CAPEX_Civil_Wo">[28]CAPEX!#REF!</definedName>
    <definedName name="_77_16">#REF!</definedName>
    <definedName name="_77ÿ_0CAPEX_computer_softw">[28]CAPEX!#REF!</definedName>
    <definedName name="_78_17">#REF!</definedName>
    <definedName name="_78ÿ_0CAPEX_Equipm">[28]CAPEX!#REF!</definedName>
    <definedName name="_79_18">#REF!</definedName>
    <definedName name="_79ÿ_0CAPEX_Gateway_Equipm">[28]CAPEX!#REF!</definedName>
    <definedName name="_8__123Graph_BGROWTH_REVS_A" hidden="1">#REF!</definedName>
    <definedName name="_8__123Graph_FCHART_13" hidden="1">[8]Quarters!$D$26:$G$26</definedName>
    <definedName name="_80_2">#REF!</definedName>
    <definedName name="_80ÿ_0CAPEX_Licence_">[28]CAPEX!#REF!</definedName>
    <definedName name="_81_3">#REF!</definedName>
    <definedName name="_81ÿ_0CAPEX_Microw">[28]CAPEX!#REF!</definedName>
    <definedName name="_82_4">#REF!</definedName>
    <definedName name="_82ÿ_0CAPEX_office_furnit">[28]CAPEX!#REF!</definedName>
    <definedName name="_83_5">#REF!</definedName>
    <definedName name="_83ÿ_0CAPEX_Subscri">[28]CAPEX!#REF!</definedName>
    <definedName name="_84_6">#REF!</definedName>
    <definedName name="_84ÿ_0Cum._Invest_bill">[28]CAPEX!#REF!</definedName>
    <definedName name="_85_8_0R">[18]Guitar!#REF!</definedName>
    <definedName name="_85ÿ_0Depr_base_bill">[28]CAPEX!#REF!</definedName>
    <definedName name="_86p0t">[23]company!$L$6:$AB$82,[23]company!$L$27:$AB$82,[23]company!#REF!,[23]company!$L$83:$AB$107,[23]company!$L$120:$AB$137</definedName>
    <definedName name="_86ÿ_0Depr_base_equipm">[28]CAPEX!#REF!</definedName>
    <definedName name="_87ÿ_0c">'[10]CUS Image2'!#REF!</definedName>
    <definedName name="_87ÿ_0Depr_bill">[28]CAPEX!#REF!</definedName>
    <definedName name="_88ÿ_0CAPEX">[28]CAPEX!#REF!</definedName>
    <definedName name="_88ÿ_0Depr_civil_wo">[28]CAPEX!#REF!</definedName>
    <definedName name="_89ÿ_0CAPEX_">[28]CAPEX!#REF!</definedName>
    <definedName name="_89ÿ_0Depr_computer_softw">[28]CAPEX!#REF!</definedName>
    <definedName name="_9__123Graph_BGROWTH_REVS_B" hidden="1">#REF!</definedName>
    <definedName name="_9__123Graph_FCHART_14" hidden="1">[8]Quarters!$D$27:$G$27</definedName>
    <definedName name="_90ÿ_0CAPEX_billing_VMS_">[28]CAPEX!#REF!</definedName>
    <definedName name="_90ÿ_0Depr_equipm">[28]CAPEX!#REF!</definedName>
    <definedName name="_91ÿ_0CAPEX_Civil_Wo">[28]CAPEX!#REF!</definedName>
    <definedName name="_91ÿ_0Depr_lice">[28]CAPEX!#REF!</definedName>
    <definedName name="_92ÿ_0CAPEX_computer_softw">[28]CAPEX!#REF!</definedName>
    <definedName name="_92ÿ_0Depr_office_furnit">[28]CAPEX!#REF!</definedName>
    <definedName name="_93ÿ_0CAPEX_Equipm">[28]CAPEX!#REF!</definedName>
    <definedName name="_93ÿ_0GSM_In">[28]CAPEX!#REF!</definedName>
    <definedName name="_94ÿ_0CAPEX_Gateway_Equipm">[28]CAPEX!#REF!</definedName>
    <definedName name="_94ÿ_0Invest">[28]CAPEX!#REF!</definedName>
    <definedName name="_95ÿ_0CAPEX_Licence_">[28]CAPEX!#REF!</definedName>
    <definedName name="_95ÿ_0Invest_">[28]CAPEX!#REF!</definedName>
    <definedName name="_96ÿ_0CAPEX_Microw">[28]CAPEX!#REF!</definedName>
    <definedName name="_96ÿ_0Invest_Gatew">[28]CAPEX!#REF!</definedName>
    <definedName name="_97ÿ_0CAPEX_office_furnit">[28]CAPEX!#REF!</definedName>
    <definedName name="_97ÿ_0Invest_Microw">[28]CAPEX!#REF!</definedName>
    <definedName name="_98ÿ_0CAPEX_Subscri">[28]CAPEX!#REF!</definedName>
    <definedName name="_98ÿ_0jdbytraft">#REF!</definedName>
    <definedName name="_99ÿ_0Cum._Invest_bill">[28]CAPEX!#REF!</definedName>
    <definedName name="_99ÿ_0jdmktspli">#REF!</definedName>
    <definedName name="_a1" hidden="1">{#N/A,#N/A,FALSE,"FlCx99";#N/A,#N/A,FALSE,"Dívida99"}</definedName>
    <definedName name="_a16385">#REF!</definedName>
    <definedName name="_a16500">#REF!</definedName>
    <definedName name="_a17000">#REF!</definedName>
    <definedName name="_a3" hidden="1">{#N/A,#N/A,FALSE,"FlCx99";#N/A,#N/A,FALSE,"Dívida99"}</definedName>
    <definedName name="_a4" hidden="1">{#N/A,#N/A,FALSE,"FlCx99";#N/A,#N/A,FALSE,"Dívida99"}</definedName>
    <definedName name="_AE2058A">[30]LF2058A!$H$33</definedName>
    <definedName name="_AEJ1">#REF!</definedName>
    <definedName name="_AEJ2">#REF!</definedName>
    <definedName name="_AEJ3">#REF!</definedName>
    <definedName name="_AEJ4">#REF!</definedName>
    <definedName name="_AEJ5">#REF!</definedName>
    <definedName name="_AP1">PPt</definedName>
    <definedName name="_AP2">PPt</definedName>
    <definedName name="_AP3">PPt</definedName>
    <definedName name="_b2" hidden="1">{"PVGraph2",#N/A,FALSE,"PV Data"}</definedName>
    <definedName name="_b5">Word</definedName>
    <definedName name="_b6">Word</definedName>
    <definedName name="_BBB1">#REF!</definedName>
    <definedName name="_BBB2">#REF!</definedName>
    <definedName name="_BBB3">#REF!</definedName>
    <definedName name="_BBB4">#REF!</definedName>
    <definedName name="_BBB5">#REF!</definedName>
    <definedName name="_c01234">Word</definedName>
    <definedName name="_c0321">Word</definedName>
    <definedName name="_co1">Word</definedName>
    <definedName name="_co10">Word</definedName>
    <definedName name="_co12">Word</definedName>
    <definedName name="_co123">Word</definedName>
    <definedName name="_co1233">Word</definedName>
    <definedName name="_co1234">Word</definedName>
    <definedName name="_co124">Word</definedName>
    <definedName name="_CO18">Word</definedName>
    <definedName name="_co2">Word</definedName>
    <definedName name="_co21">Word</definedName>
    <definedName name="_co22">Word</definedName>
    <definedName name="_co222">Word</definedName>
    <definedName name="_co23">Word</definedName>
    <definedName name="_co24">Word</definedName>
    <definedName name="_co25">Word</definedName>
    <definedName name="_CO3">Word</definedName>
    <definedName name="_co32">#REF!</definedName>
    <definedName name="_co333">Word</definedName>
    <definedName name="_co34">Word</definedName>
    <definedName name="_co345">Word</definedName>
    <definedName name="_CO4">Word</definedName>
    <definedName name="_co456">Word</definedName>
    <definedName name="_co5">Word</definedName>
    <definedName name="_co556">Word</definedName>
    <definedName name="_co56">Word</definedName>
    <definedName name="_co78">Word</definedName>
    <definedName name="_co79">Word</definedName>
    <definedName name="_co8">PPt</definedName>
    <definedName name="_co9">Word</definedName>
    <definedName name="_co911">Word</definedName>
    <definedName name="_co912">Word</definedName>
    <definedName name="_CP2">Word</definedName>
    <definedName name="_cp3">Word</definedName>
    <definedName name="_cp4">Word</definedName>
    <definedName name="_df56">[2]!_df56</definedName>
    <definedName name="_DI2051">[31]LF2051!$G$16</definedName>
    <definedName name="_DT1">Word</definedName>
    <definedName name="_dt2">Word</definedName>
    <definedName name="_Fill" hidden="1">#REF!</definedName>
    <definedName name="_xlnm._FilterDatabase" localSheetId="1" hidden="1">'Interventions Culturales'!$D$3:$D$75</definedName>
    <definedName name="_fx1">[3]Delhaize!$G$4</definedName>
    <definedName name="_FX2">PPt</definedName>
    <definedName name="_GX2051">[32]LF2051!#REF!</definedName>
    <definedName name="_h9999">Word</definedName>
    <definedName name="_HHH1">#REF!</definedName>
    <definedName name="_HHH2">#REF!</definedName>
    <definedName name="_HHH3">#REF!</definedName>
    <definedName name="_HHH4">#REF!</definedName>
    <definedName name="_HHH5">#REF!</definedName>
    <definedName name="_I2" hidden="1">{"PVGraph2",#N/A,FALSE,"PV Data"}</definedName>
    <definedName name="_I22" hidden="1">{"PVGraph2",#N/A,FALSE,"PV Data"}</definedName>
    <definedName name="_I3" hidden="1">{"PVGraph2",#N/A,FALSE,"PV Data"}</definedName>
    <definedName name="_I7">PPt</definedName>
    <definedName name="_II2" hidden="1">{"PVGraph2",#N/A,FALSE,"PV Data"}</definedName>
    <definedName name="_JCV1">#REF!</definedName>
    <definedName name="_JCV2">#REF!</definedName>
    <definedName name="_JCV3">#REF!</definedName>
    <definedName name="_JCV4">#REF!</definedName>
    <definedName name="_JHV1">#REF!</definedName>
    <definedName name="_JHV2">#REF!</definedName>
    <definedName name="_JHV3">#REF!</definedName>
    <definedName name="_JHV4">#REF!</definedName>
    <definedName name="_JMV1">#REF!</definedName>
    <definedName name="_JMV2">#REF!</definedName>
    <definedName name="_JMV3">#REF!</definedName>
    <definedName name="_JMV4">#REF!</definedName>
    <definedName name="_JQ3">[32]LF2065B!#REF!</definedName>
    <definedName name="_JR2">[32]LF2065B!#REF!</definedName>
    <definedName name="_JR3">[32]LF2065B!#REF!</definedName>
    <definedName name="_JR4">[32]LF2065B!#REF!</definedName>
    <definedName name="_JR5">[32]LF2065B!#REF!</definedName>
    <definedName name="_JR6">[32]LF2065B!#REF!</definedName>
    <definedName name="_JR7">[32]LF2065B!#REF!</definedName>
    <definedName name="_JR8">[32]LF2065B!#REF!</definedName>
    <definedName name="_JR9">[32]LF2065B!#REF!</definedName>
    <definedName name="_JS1">[32]LF2065B!#REF!</definedName>
    <definedName name="_JS2">[32]LF2065B!#REF!</definedName>
    <definedName name="_JS3">[32]LF2065B!#REF!</definedName>
    <definedName name="_JS4">[32]LF2065B!#REF!</definedName>
    <definedName name="_JS5">[32]LF2065B!#REF!</definedName>
    <definedName name="_JS6">[32]LF2065B!#REF!</definedName>
    <definedName name="_JS7">[32]LF2065B!#REF!</definedName>
    <definedName name="_JS8">[32]LF2065B!#REF!</definedName>
    <definedName name="_JS9">[32]LF2065B!#REF!</definedName>
    <definedName name="_JT1">[32]LF2065B!#REF!</definedName>
    <definedName name="_JT2">[32]LF2065B!#REF!</definedName>
    <definedName name="_JT3">[32]LF2065B!#REF!</definedName>
    <definedName name="_JT4">[32]LF2065B!#REF!</definedName>
    <definedName name="_JT5">[32]LF2065B!#REF!</definedName>
    <definedName name="_JT6">[32]LF2065B!#REF!</definedName>
    <definedName name="_JT7">[32]LF2065B!#REF!</definedName>
    <definedName name="_JT8">[32]LF2065B!#REF!</definedName>
    <definedName name="_JT9">[32]LF2065B!#REF!</definedName>
    <definedName name="_JU1">[32]LF2065B!#REF!</definedName>
    <definedName name="_JU2">[32]LF2065B!#REF!</definedName>
    <definedName name="_JU3">[32]LF2065B!#REF!</definedName>
    <definedName name="_JU4">[32]LF2065B!#REF!</definedName>
    <definedName name="_JU5">[32]LF2065B!#REF!</definedName>
    <definedName name="_JU6">[32]LF2065B!#REF!</definedName>
    <definedName name="_JU7">[32]LF2065B!#REF!</definedName>
    <definedName name="_JU8">[32]LF2065B!#REF!</definedName>
    <definedName name="_JU9">[32]LF2065B!#REF!</definedName>
    <definedName name="_JV1">[32]LF2065B!#REF!</definedName>
    <definedName name="_K2">Word</definedName>
    <definedName name="_KE7">[32]LF2065C!#REF!</definedName>
    <definedName name="_KE8">[32]LF2065C!#REF!</definedName>
    <definedName name="_KE9">[32]LF2065C!#REF!</definedName>
    <definedName name="_Key1" hidden="1">#REF!</definedName>
    <definedName name="_Key2" hidden="1">#REF!</definedName>
    <definedName name="_KF1">[32]LF2065C!#REF!</definedName>
    <definedName name="_KF2">[32]LF2065C!#REF!</definedName>
    <definedName name="_KF3">[32]LF2065C!#REF!</definedName>
    <definedName name="_KF4">[32]LF2065C!#REF!</definedName>
    <definedName name="_KF5">[32]LF2065C!#REF!</definedName>
    <definedName name="_KF6">[32]LF2065C!#REF!</definedName>
    <definedName name="_KF7">[32]LF2065C!#REF!</definedName>
    <definedName name="_KF8">[32]LF2065C!#REF!</definedName>
    <definedName name="_KF9">[32]LF2065C!#REF!</definedName>
    <definedName name="_KG1">[32]LF2065C!#REF!</definedName>
    <definedName name="_KG2">[32]LF2065C!#REF!</definedName>
    <definedName name="_KG3">[32]LF2065C!#REF!</definedName>
    <definedName name="_KG4">[32]LF2065C!#REF!</definedName>
    <definedName name="_KG5">[32]LF2065C!#REF!</definedName>
    <definedName name="_KG6">[32]LF2065C!#REF!</definedName>
    <definedName name="_KI8">[32]LF2065C!#REF!</definedName>
    <definedName name="_L" hidden="1">{#N/A,#N/A,FALSE,"Aging Summary";#N/A,#N/A,FALSE,"Ratio Analysis";#N/A,#N/A,FALSE,"Test 120 Day Accts";#N/A,#N/A,FALSE,"Tickmarks"}</definedName>
    <definedName name="_m2">Word</definedName>
    <definedName name="_Order1" hidden="1">255</definedName>
    <definedName name="_Order2" hidden="1">255</definedName>
    <definedName name="_PPP1">#REF!</definedName>
    <definedName name="_PPP2">#REF!</definedName>
    <definedName name="_PPP3">#REF!</definedName>
    <definedName name="_PPP4">#REF!</definedName>
    <definedName name="_PPP5">#REF!</definedName>
    <definedName name="_Q1">Word</definedName>
    <definedName name="_q22">Word</definedName>
    <definedName name="_q234" hidden="1">'[4]sales vol.'!$J$211:$J$214</definedName>
    <definedName name="_R">#REF!</definedName>
    <definedName name="_r1" hidden="1">{"CONSOLIDADO",#N/A,FALSE,"COMENTARIOS"}</definedName>
    <definedName name="_rc">#REF!</definedName>
    <definedName name="_ROV1">#REF!</definedName>
    <definedName name="_ROV2">#REF!</definedName>
    <definedName name="_ROV3">#REF!</definedName>
    <definedName name="_ROV4">#REF!</definedName>
    <definedName name="_ROV5">#REF!</definedName>
    <definedName name="_s1" hidden="1">'[5]sales vol.'!$J$34:$J$37</definedName>
    <definedName name="_s2" hidden="1">'[5]sales vol.'!$J$398:$J$401</definedName>
    <definedName name="_s3" hidden="1">'[5]sales vol.'!$J$211:$J$214</definedName>
    <definedName name="_s4" hidden="1">'[5]sales vol.'!$I$1121:$I$1122</definedName>
    <definedName name="_s5" hidden="1">'[5]sales vol.'!$I$1632:$I$1635</definedName>
    <definedName name="_s6" hidden="1">'[5]sales vol.'!$I$2248:$I$2251</definedName>
    <definedName name="_Sort" hidden="1">#REF!</definedName>
    <definedName name="_t2">[6]f3!$A$26:$M$33</definedName>
    <definedName name="_t3">[6]f3!$A$26:$M$33</definedName>
    <definedName name="_t5">[6]f3!$A$26:$M$33</definedName>
    <definedName name="_Table1_In1" hidden="1">#REF!</definedName>
    <definedName name="_Table1_Out" hidden="1">#REF!</definedName>
    <definedName name="_TJ1">#REF!</definedName>
    <definedName name="_TJ2">#REF!</definedName>
    <definedName name="_TJ3">#REF!</definedName>
    <definedName name="_TJ4">#REF!</definedName>
    <definedName name="_TJ5">#REF!</definedName>
    <definedName name="_TJC1">#REF!</definedName>
    <definedName name="_TJM2">#REF!</definedName>
    <definedName name="_TJM3">#REF!</definedName>
    <definedName name="_TJM4">#REF!</definedName>
    <definedName name="_TJX1">#REF!</definedName>
    <definedName name="_TJX2">#REF!</definedName>
    <definedName name="_TJX3">#REF!</definedName>
    <definedName name="_TJX4">#REF!</definedName>
    <definedName name="_TTT1">#REF!</definedName>
    <definedName name="_TTT2">#REF!</definedName>
    <definedName name="_TTT3">#REF!</definedName>
    <definedName name="_TTT4">#REF!</definedName>
    <definedName name="_TTT5">#REF!</definedName>
    <definedName name="_TV1">#REF!</definedName>
    <definedName name="_TV2">#REF!</definedName>
    <definedName name="_TV3">#REF!</definedName>
    <definedName name="_TV4">#REF!</definedName>
    <definedName name="_V1" hidden="1">{#N/A,#N/A,FALSE,"FlCx99";#N/A,#N/A,FALSE,"Dívida99"}</definedName>
    <definedName name="_V10" hidden="1">{#N/A,#N/A,FALSE,"FlCx99";#N/A,#N/A,FALSE,"Dívida99"}</definedName>
    <definedName name="_V11" hidden="1">{#N/A,#N/A,FALSE,"FlCx99";#N/A,#N/A,FALSE,"Dívida99"}</definedName>
    <definedName name="_V12" hidden="1">{#N/A,#N/A,FALSE,"FlCx99";#N/A,#N/A,FALSE,"Dívida99"}</definedName>
    <definedName name="_V13" hidden="1">{#N/A,#N/A,FALSE,"FlCx99";#N/A,#N/A,FALSE,"Dívida99"}</definedName>
    <definedName name="_V14" hidden="1">{#N/A,#N/A,FALSE,"FlCx99";#N/A,#N/A,FALSE,"Dívida99"}</definedName>
    <definedName name="_V15" hidden="1">{#N/A,#N/A,FALSE,"FlCx99";#N/A,#N/A,FALSE,"Dívida99"}</definedName>
    <definedName name="_V3" hidden="1">{#N/A,#N/A,FALSE,"FlCx99";#N/A,#N/A,FALSE,"Dívida99"}</definedName>
    <definedName name="_V4" hidden="1">{#N/A,#N/A,FALSE,"FlCx99";#N/A,#N/A,FALSE,"Dívida99"}</definedName>
    <definedName name="_V5" hidden="1">{#N/A,#N/A,FALSE,"FlCx99";#N/A,#N/A,FALSE,"Dívida99"}</definedName>
    <definedName name="_v5555">Word</definedName>
    <definedName name="_V6" hidden="1">{#N/A,#N/A,FALSE,"FlCx99";#N/A,#N/A,FALSE,"Dívida99"}</definedName>
    <definedName name="_V7" hidden="1">{#N/A,#N/A,FALSE,"FlCx99";#N/A,#N/A,FALSE,"Dívida99"}</definedName>
    <definedName name="_V8" hidden="1">{#N/A,#N/A,FALSE,"FlCx99";#N/A,#N/A,FALSE,"Dívida99"}</definedName>
    <definedName name="_V9" hidden="1">{#N/A,#N/A,FALSE,"FlCx99";#N/A,#N/A,FALSE,"Dívida99"}</definedName>
    <definedName name="_vhc1" hidden="1">{#N/A,#N/A,FALSE,"FlCx99";#N/A,#N/A,FALSE,"Dívida99"}</definedName>
    <definedName name="_w1" hidden="1">{"PVGraph2",#N/A,FALSE,"PV Data"}</definedName>
    <definedName name="_w12" hidden="1">{"PVGraph2",#N/A,FALSE,"PV Data"}</definedName>
    <definedName name="_w2" hidden="1">{"PVGraph2",#N/A,FALSE,"PV Data"}</definedName>
    <definedName name="_w3" hidden="1">{"PVGraph2",#N/A,FALSE,"PV Data"}</definedName>
    <definedName name="_w4">Word</definedName>
    <definedName name="_w5">Word</definedName>
    <definedName name="_w9" hidden="1">{"PVGraph2",#N/A,FALSE,"PV Data"}</definedName>
    <definedName name="_WA2058A">[30]LF2058A!$K$7</definedName>
    <definedName name="_WC2058A">[30]LF2058A!$K$10</definedName>
    <definedName name="_WE2058A">[30]LF2058A!$K$13</definedName>
    <definedName name="_WF2058A">[30]LF2058A!$K$14</definedName>
    <definedName name="_WG2058A">[30]LF2058A!$K$15</definedName>
    <definedName name="_WI2058A">[30]LF2058A!$K$16</definedName>
    <definedName name="_WJ2058A">[30]LF2058A!$K$17</definedName>
    <definedName name="_WK2058A">[30]LF2058A!$K$18</definedName>
    <definedName name="_WL2058A">[30]LF2058A!$K$19</definedName>
    <definedName name="_WM2058A">[30]LF2058A!$K$20</definedName>
    <definedName name="_WN2058A">[30]LF2058A!$K$21</definedName>
    <definedName name="_WO2058A">[30]LF2058A!$K$22</definedName>
    <definedName name="_WP2058A">[32]LF2058A!#REF!</definedName>
    <definedName name="_WT2058A">[30]LF2058A!$K$27</definedName>
    <definedName name="_WU2058A">[30]LF2058A!$K$28</definedName>
    <definedName name="_WV2058A">[30]LF2058A!$K$29</definedName>
    <definedName name="_WW2058A">[30]LF2058A!$K$30</definedName>
    <definedName name="_WZ2058A">[30]LF2058A!$K$32</definedName>
    <definedName name="_x2" hidden="1">{"PVGraph2",#N/A,FALSE,"PV Data"}</definedName>
    <definedName name="_XA2058A">[30]LF2058A!$K$33</definedName>
    <definedName name="_XB2058A">[30]LF2058A!$K$31</definedName>
    <definedName name="_XD2058A">[30]LF2058A!$K$35</definedName>
    <definedName name="_XF2058A">[30]LF2058A!$K$36</definedName>
    <definedName name="_XG2058A">[30]LF2058A!$K$40</definedName>
    <definedName name="_Y1" hidden="1">{#N/A,#N/A,TRUE,"Cover sheet";#N/A,#N/A,TRUE,"INPUTS";#N/A,#N/A,TRUE,"OUTPUTS";#N/A,#N/A,TRUE,"VALUATION"}</definedName>
    <definedName name="_y2" hidden="1">{"PVGraph2",#N/A,FALSE,"PV Data"}</definedName>
    <definedName name="_y22" hidden="1">{"PVGraph2",#N/A,FALSE,"PV Data"}</definedName>
    <definedName name="_YN2058B">[32]LF2058B!$I$45</definedName>
    <definedName name="_YO2058B">[32]LF2058B!$K$45</definedName>
    <definedName name="_ZY2058A">[30]LF2058A!$K$34</definedName>
    <definedName name="²">#REF!</definedName>
    <definedName name="A">"Chart 9"</definedName>
    <definedName name="a0" hidden="1">{#N/A,#N/A,FALSE,"FlCx99";#N/A,#N/A,FALSE,"Dívida99"}</definedName>
    <definedName name="AA">#REF!</definedName>
    <definedName name="AAA">[0]!AAA</definedName>
    <definedName name="AAA_DOCTOPS" hidden="1">"AAA_SET"</definedName>
    <definedName name="AAA_duser" hidden="1">"OFF"</definedName>
    <definedName name="aaaa" hidden="1">'[33]Seguros 2001-2002 {ppc}'!$X$12</definedName>
    <definedName name="AAAAAA">'[34]Contacts et Granulométrie'!$Y$2:$Y$28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tif">#REF!</definedName>
    <definedName name="ACTUALISATION">#REF!</definedName>
    <definedName name="aeoujre" hidden="1">{#N/A,#N/A,FALSE,"Aging Summary";#N/A,#N/A,FALSE,"Ratio Analysis";#N/A,#N/A,FALSE,"Test 120 Day Accts";#N/A,#N/A,FALSE,"Tickmarks"}</definedName>
    <definedName name="AH">[35]PLAQUETTE!#REF!</definedName>
    <definedName name="AJ">[35]PLAQUETTE!#REF!</definedName>
    <definedName name="ALIQ.ZERO" hidden="1">{"'RATEIO RECEITA BRUTA'!$B$77:$C$106"}</definedName>
    <definedName name="allocations">'[36]hypotheses eco'!$A$203:$A$206</definedName>
    <definedName name="AllTables">{25}</definedName>
    <definedName name="Amendement">Tableau346[Nom]</definedName>
    <definedName name="AMODEG">[12]ROI!#REF!</definedName>
    <definedName name="AMODEG1">[12]ROI!#REF!</definedName>
    <definedName name="AMODEG2">[12]ROI!#REF!</definedName>
    <definedName name="AMOLIN">[12]ROI!#REF!</definedName>
    <definedName name="AMOLIN1">[12]ROI!#REF!</definedName>
    <definedName name="AMOLIN2">[12]ROI!#REF!</definedName>
    <definedName name="AMORT0">[12]ROI!#REF!</definedName>
    <definedName name="AMORT1">[12]ROI!#REF!</definedName>
    <definedName name="AMORT2">[12]ROI!#REF!</definedName>
    <definedName name="AMORT91">[37]Amort!#REF!</definedName>
    <definedName name="AMORTIS">[37]Amort!#REF!</definedName>
    <definedName name="Année">#REF!</definedName>
    <definedName name="anscount" hidden="1">1</definedName>
    <definedName name="AP">'[38]#REF'!$B$14</definedName>
    <definedName name="AR">[35]PLAQUETTE!#REF!</definedName>
    <definedName name="AS">[35]PLAQUETTE!#REF!</definedName>
    <definedName name="AS2DocOpenMode" hidden="1">"AS2DocumentEdit"</definedName>
    <definedName name="AS2HasNoAutoHeaderFooter" hidden="1">" "</definedName>
    <definedName name="AS2NamedRange" hidden="1">9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TickmarkLS_2" hidden="1">#REF!</definedName>
    <definedName name="AS2VersionLS" hidden="1">300</definedName>
    <definedName name="ASDF" hidden="1">{#N/A,#N/A,TRUE,"BD 97";#N/A,#N/A,TRUE,"IR E CS 1997";#N/A,#N/A,TRUE,"CONTINGÊNCIAS";#N/A,#N/A,TRUE,"AD_EX_97";#N/A,#N/A,TRUE,"PR ND";#N/A,#N/A,TRUE,"8191";#N/A,#N/A,TRUE,"8383";#N/A,#N/A,TRUE,"MP 1024"}</definedName>
    <definedName name="ASF" hidden="1">{#N/A,#N/A,FALSE,"IR E CS 1997";#N/A,#N/A,FALSE,"PR ND";#N/A,#N/A,FALSE,"8191";#N/A,#N/A,FALSE,"8383";#N/A,#N/A,FALSE,"MP 1024";#N/A,#N/A,FALSE,"AD_EX_97";#N/A,#N/A,FALSE,"BD 97"}</definedName>
    <definedName name="AT">[35]PLAQUETTE!#REF!</definedName>
    <definedName name="ATBIS">[35]PLAQUETTE!#REF!</definedName>
    <definedName name="AU">[35]PLAQUETTE!#REF!</definedName>
    <definedName name="AUBIS">[35]PLAQUETTE!#REF!</definedName>
    <definedName name="AUCHAN">#REF!</definedName>
    <definedName name="augmprim01">#REF!</definedName>
    <definedName name="AUT">#REF!</definedName>
    <definedName name="AZ">[35]PLAQUETTE!#REF!</definedName>
    <definedName name="B">#REF!</definedName>
    <definedName name="Bag1_Brix">'[39]BD bilans moulin'!$N$1:$N$65536</definedName>
    <definedName name="Bag1_Fibre">'[39]BD bilans moulin'!$M$1:$M$65536</definedName>
    <definedName name="Bag1_Pol">'[39]BD bilans moulin'!$O$1:$O$65536</definedName>
    <definedName name="Bag2_Brix">'[39]BD bilans moulin'!$S$1:$S$65536</definedName>
    <definedName name="Bag2_Fibre">'[39]BD bilans moulin'!$R$1:$R$65536</definedName>
    <definedName name="Bag2_Pol">'[39]BD bilans moulin'!$T$1:$T$65536</definedName>
    <definedName name="Bag3_Brix">'[39]BD bilans moulin'!$X$1:$X$65536</definedName>
    <definedName name="Bag3_Fibre">'[39]BD bilans moulin'!$W$1:$W$65536</definedName>
    <definedName name="Bag3_Pol">'[39]BD bilans moulin'!$Y$1:$Y$65536</definedName>
    <definedName name="Bag4_Brix">'[39]BD bilans moulin'!$AC$1:$AC$65536</definedName>
    <definedName name="Bag4_Fibre">'[39]BD bilans moulin'!$AB$1:$AB$65536</definedName>
    <definedName name="Bag4_Pol">'[39]BD bilans moulin'!$AD$1:$AD$65536</definedName>
    <definedName name="Bag5_Brix">'[39]BD bilans moulin'!$AH$1:$AH$65536</definedName>
    <definedName name="Bag5_Fibre">'[39]BD bilans moulin'!$AG$1:$AG$65536</definedName>
    <definedName name="Bag5_Pol">'[39]BD bilans moulin'!$AI$1:$AI$65536</definedName>
    <definedName name="Bagasse">#REF!</definedName>
    <definedName name="Bagasse_cannes">#REF!</definedName>
    <definedName name="BalType" hidden="1">TRUE</definedName>
    <definedName name="BANQUES">#REF!</definedName>
    <definedName name="Base">[40]Prod!$A$5:$V$5</definedName>
    <definedName name="base_de">#REF!</definedName>
    <definedName name="base_de_donnée">#REF!</definedName>
    <definedName name="_xlnm.Database">#REF!</definedName>
    <definedName name="BBB0">#REF!</definedName>
    <definedName name="BBS">#REF!</definedName>
    <definedName name="BDD">#REF!</definedName>
    <definedName name="BEAindex">#REF!</definedName>
    <definedName name="BF">#REF!</definedName>
    <definedName name="BG_Del" hidden="1">15</definedName>
    <definedName name="BG_Ins" hidden="1">4</definedName>
    <definedName name="BG_Mod" hidden="1">6</definedName>
    <definedName name="BLPH1" hidden="1">'[41]Brazil Sovereign'!#REF!</definedName>
    <definedName name="BLPH100" hidden="1">[42]BLP!$I$5</definedName>
    <definedName name="BLPH101" hidden="1">[42]BLP!$G$5</definedName>
    <definedName name="BLPH102" hidden="1">[42]BLP!$E$5</definedName>
    <definedName name="BLPH103" hidden="1">[42]BLP!$C$5</definedName>
    <definedName name="BLPH104" hidden="1">[42]BLP!$A$5</definedName>
    <definedName name="BLPH107" hidden="1">'[43]Dados BLP'!#REF!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[42]BLP!$Q$5</definedName>
    <definedName name="BLPH97" hidden="1">[42]BLP!$O$5</definedName>
    <definedName name="BLPH98" hidden="1">[42]BLP!$M$5</definedName>
    <definedName name="BLPH99" hidden="1">[42]BLP!$K$5</definedName>
    <definedName name="Brix_carver_g">'[44]Base de Données'!#REF!</definedName>
    <definedName name="Brix_emi_g">'[44]Base de Données'!$Z:$Z</definedName>
    <definedName name="Brix_WD_canne">'[44]Base de Données'!#REF!</definedName>
    <definedName name="Brix_WD_g">'[44]Base de Données'!#REF!</definedName>
    <definedName name="BRIXJC">#REF!</definedName>
    <definedName name="broyGOL00">#REF!</definedName>
    <definedName name="broySBR00">#REF!</definedName>
    <definedName name="BU">[45]Instructions!$E$11</definedName>
    <definedName name="budget">'[46]Données de base'!$B$2</definedName>
    <definedName name="BV">[35]PLAQUETTE!#REF!</definedName>
    <definedName name="BY">[35]PLAQUETTE!#REF!</definedName>
    <definedName name="CA">#REF!</definedName>
    <definedName name="calc" hidden="1">-4135</definedName>
    <definedName name="CamHuit">"Chart 5"</definedName>
    <definedName name="CamNeuf">"Chart 6"</definedName>
    <definedName name="CamSept">"Chart 4"</definedName>
    <definedName name="can">#REF!</definedName>
    <definedName name="Canne">#REF!</definedName>
    <definedName name="Capital__Intérêts">#REF!</definedName>
    <definedName name="CARRE">#REF!</definedName>
    <definedName name="cata">#REF!</definedName>
    <definedName name="cç">#REF!</definedName>
    <definedName name="CD">'[47]données brutes'!#REF!</definedName>
    <definedName name="cencad">#REF!</definedName>
    <definedName name="CENPLT">[48]Feuil1!$A$2:$B$2585</definedName>
    <definedName name="cfencad">#REF!</definedName>
    <definedName name="cffonc">#REF!</definedName>
    <definedName name="cfloy">#REF!</definedName>
    <definedName name="cfrech">#REF!</definedName>
    <definedName name="cfstruct">#REF!</definedName>
    <definedName name="Chargement_Mécanique" localSheetId="9">Tableau28[Chargement Mécanique]</definedName>
    <definedName name="Chargement_Mécanique" localSheetId="8">Tableau28[Chargement Mécanique]</definedName>
    <definedName name="Chargement_Mécanique">Tableau28[Chargement Mécanique]</definedName>
    <definedName name="Chaux">#REF!</definedName>
    <definedName name="Choices_Wrap">[0]!Choices_Wrap</definedName>
    <definedName name="Choices_Wrapper">[0]!Choices_Wrapper</definedName>
    <definedName name="ChoixClient">[40]Paramètres!$B$2</definedName>
    <definedName name="ChoixCode">[40]Paramètres!$G$2</definedName>
    <definedName name="ChoixContenant">[40]Paramètres!$F$2</definedName>
    <definedName name="ChoixEntrée">[40]Paramètres!$H$2</definedName>
    <definedName name="ChoixTypeClient">[40]Paramètres!$A$2</definedName>
    <definedName name="CI">#REF!</definedName>
    <definedName name="circ">'[49]Control Panel'!#REF!</definedName>
    <definedName name="client">[50]Sheet2!$A$1:$A$14</definedName>
    <definedName name="cliente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coco">[51]Prod!$A$5:$V$5</definedName>
    <definedName name="coco1">[51]Paramètres!$A$4</definedName>
    <definedName name="Code">#REF!</definedName>
    <definedName name="CodesComptes">#REF!</definedName>
    <definedName name="coefc">#REF!</definedName>
    <definedName name="Coefficient_d_extraction">#REF!</definedName>
    <definedName name="Cogen">{"Client Name or Project Name"}</definedName>
    <definedName name="compilTDparterroirqqsbalance">#REF!</definedName>
    <definedName name="Compte">#REF!</definedName>
    <definedName name="Conso_MW_CT">'[44]Paramètres d''entrée'!$B$24</definedName>
    <definedName name="Conso_MW_CT_TF">'[52]11-Paramètres d''entrée usine'!$B$43</definedName>
    <definedName name="ConsoBP_CT">'[44]Paramètres d''entrée'!$B$22</definedName>
    <definedName name="Copersucar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Coupe_Manuel">Tableau16[Coupe Manuel]</definedName>
    <definedName name="Coupe_Mécanique">Tableau13[Coupe Mécanique]</definedName>
    <definedName name="couthor">#REF!</definedName>
    <definedName name="couthoraire">#REF!</definedName>
    <definedName name="_xlnm.Criteria" localSheetId="1">'Interventions Culturales'!$B$4:$B$75</definedName>
    <definedName name="_xlnm.Criteria" localSheetId="0">'Listes déroulantes'!#REF!</definedName>
    <definedName name="_xlnm.Criteria">#REF!</definedName>
    <definedName name="CS_Brix">'[39]BD bilans moulin'!$I$1:$I$65536</definedName>
    <definedName name="CS_Fibre">'[39]BD bilans moulin'!$H$1:$H$65536</definedName>
    <definedName name="CS_pol">'[39]BD bilans moulin'!$J$1:$J$65536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T">'[47]données brutes'!#REF!</definedName>
    <definedName name="cvrp">#REF!</definedName>
    <definedName name="cvrp2">#REF!</definedName>
    <definedName name="cvs">#REF!</definedName>
    <definedName name="cvtc">#REF!</definedName>
    <definedName name="cwlksd" hidden="1">{#N/A,#N/A,FALSE,"Aging Summary";#N/A,#N/A,FALSE,"Ratio Analysis";#N/A,#N/A,FALSE,"Test 120 Day Accts";#N/A,#N/A,FALSE,"Tickmarks"}</definedName>
    <definedName name="D">#REF!</definedName>
    <definedName name="dAT">#REF!</definedName>
    <definedName name="data_coca">INDIRECT("COPA!L2C5:L"&amp;COUNTA([53]COPA!$H:$H)+1&amp;"C"&amp;COUNTA([53]COPA!$2:$2)+2,FALSE)</definedName>
    <definedName name="Date_Début">#REF!</definedName>
    <definedName name="Date_Fin">#REF!</definedName>
    <definedName name="Date_Jour">#REF!</definedName>
    <definedName name="Date_Paie">#REF!</definedName>
    <definedName name="Date_Paiement">DATE(YEAR(Début_Prêt),MONTH(Début_Prêt)+Payment_Number,DAY(Début_Prêt))</definedName>
    <definedName name="DATES">#REF!</definedName>
    <definedName name="dd">'[54] Calendrier Budget 2004'!$C$62</definedName>
    <definedName name="DDD">'[54]charges sociales'!$H$20</definedName>
    <definedName name="DDDF">#REF!</definedName>
    <definedName name="DDF">[55]LF2051!#REF!</definedName>
    <definedName name="Débit_Bag1">'[39]BD bilans moulin'!$BI$1:$BI$65536</definedName>
    <definedName name="Débit_Bag2">'[39]BD bilans moulin'!$BM$1:$BM$65536</definedName>
    <definedName name="Débit_Bag3">'[39]BD bilans moulin'!$BQ$1:$BQ$65536</definedName>
    <definedName name="Débit_Bag4">'[39]BD bilans moulin'!$BU$1:$BU$65536</definedName>
    <definedName name="Débit_Bag5">'[39]BD bilans moulin'!$BY$1:$BY$65536</definedName>
    <definedName name="Débit_Canne">'[39]BD bilans moulin'!$BC$1:$BC$65536</definedName>
    <definedName name="Débit_eau">'[39]BD bilans moulin'!$BE$1:$BE$65536</definedName>
    <definedName name="Débit_J1">'[39]BD bilans moulin'!$CC$1:$CC$65536</definedName>
    <definedName name="Débit_J2">'[39]BD bilans moulin'!$CF$1:$CF$65536</definedName>
    <definedName name="Débit_J3">'[39]BD bilans moulin'!$CI$1:$CI$65536</definedName>
    <definedName name="Débit_J4">'[39]BD bilans moulin'!$CL$1:$CL$65536</definedName>
    <definedName name="Débit_J5">'[39]BD bilans moulin'!$CO$1:$CO$65536</definedName>
    <definedName name="Débit_JM">'[39]BD bilans moulin'!$BD$1:$BD$65536</definedName>
    <definedName name="Début_Prêt">#REF!</definedName>
    <definedName name="decon">[51]Paramètres!$B$4</definedName>
    <definedName name="decond">[51]Paramètres!$A$4</definedName>
    <definedName name="décond">[51]Paramètres!$B$2</definedName>
    <definedName name="décond1">[51]Paramètres!$F$2</definedName>
    <definedName name="decond3">[51]Paramètres!$A$4</definedName>
    <definedName name="Dernière_Ligne">IF(Valeurs_Entrées,Ligne_EnTête+Nbre_de_Paiements,Ligne_EnTête)</definedName>
    <definedName name="Désherbage_Manuel" localSheetId="9">Tableau8[Désherbage Manuel]</definedName>
    <definedName name="Désherbage_Manuel" localSheetId="8">Tableau8[Désherbage Manuel]</definedName>
    <definedName name="Désherbage_Manuel">Tableau8[Désherbage Manuel]</definedName>
    <definedName name="Désherbage_Mécanique" localSheetId="9">Tableau5[Désherbage Mécanique]</definedName>
    <definedName name="Désherbage_Mécanique" localSheetId="8">Tableau5[Désherbage Mécanique]</definedName>
    <definedName name="Désherbage_Mécanique">Tableau5[Désherbage Mécanique]</definedName>
    <definedName name="DESIGNATION">#REF!</definedName>
    <definedName name="DFD" hidden="1">{#N/A,#N/A,FALSE,"Aging Summary";#N/A,#N/A,FALSE,"Ratio Analysis";#N/A,#N/A,FALSE,"Test 120 Day Accts";#N/A,#N/A,FALSE,"Tickmarks"}</definedName>
    <definedName name="Dg">'[56]Talk Mac'!$B$28</definedName>
    <definedName name="DisplaySelectedSheetsMacroButton">#REF!</definedName>
    <definedName name="Données">[57]Données!$C$4:OFFSET([57]Données!$C$4,COUNTA([57]Données!$C:$C)-1,COUNTA([57]Données!$4:$4)-1,,)</definedName>
    <definedName name="Données_heures">[57]Heures!$B$4:OFFSET([57]Heures!$B$4,COUNTA([57]Heures!$B:$B)-1,COUNTA([57]Heures!$4:$4)-1,,)</definedName>
    <definedName name="dsds" hidden="1">[58]XREF!$A$4</definedName>
    <definedName name="DSF" hidden="1">{#N/A,#N/A,FALSE,"IR E CS 1997";#N/A,#N/A,FALSE,"PR ND";#N/A,#N/A,FALSE,"8191";#N/A,#N/A,FALSE,"8383";#N/A,#N/A,FALSE,"MP 1024";#N/A,#N/A,FALSE,"AD_EX_97";#N/A,#N/A,FALSE,"BD 97"}</definedName>
    <definedName name="DURAMORT">#REF!</definedName>
    <definedName name="durée">#REF!</definedName>
    <definedName name="Durée_Prêt">#REF!</definedName>
    <definedName name="duréea">#REF!</definedName>
    <definedName name="DVG">[35]PLAQUETTE!#REF!</definedName>
    <definedName name="DW">[35]PLAQUETTE!#REF!</definedName>
    <definedName name="DZ">[35]PLAQUETTE!#REF!</definedName>
    <definedName name="e">'[59]Bilan 2007'!#REF!</definedName>
    <definedName name="EAC">[35]PLAQUETTE!#REF!</definedName>
    <definedName name="EB">[35]PLAQUETTE!#REF!</definedName>
    <definedName name="Echéance">#REF!</definedName>
    <definedName name="ee">'[60]Dossier Emprunt'!$J$3</definedName>
    <definedName name="eeeeeeeeeeeeee" hidden="1">{#N/A,#N/A,FALSE,"IR E CS 1997";#N/A,#N/A,FALSE,"PR ND";#N/A,#N/A,FALSE,"8191";#N/A,#N/A,FALSE,"8383";#N/A,#N/A,FALSE,"MP 1024";#N/A,#N/A,FALSE,"AD_EX_97";#N/A,#N/A,FALSE,"BD 97"}</definedName>
    <definedName name="Engin">Tableau11[Traction]</definedName>
    <definedName name="Engrais">Tableau3[Nom]</definedName>
    <definedName name="Ent">#REF!</definedName>
    <definedName name="Equiv">#REF!</definedName>
    <definedName name="er" hidden="1">{#N/A,#N/A,FALSE,"IR E CS 1997";#N/A,#N/A,FALSE,"PR ND";#N/A,#N/A,FALSE,"8191";#N/A,#N/A,FALSE,"8383";#N/A,#N/A,FALSE,"MP 1024";#N/A,#N/A,FALSE,"AD_EX_97";#N/A,#N/A,FALSE,"BD 97"}</definedName>
    <definedName name="es">#REF!</definedName>
    <definedName name="ET">#REF!</definedName>
    <definedName name="EUROS">#REF!</definedName>
    <definedName name="ev.Calculation" hidden="1">-4105</definedName>
    <definedName name="ev.Initialized" hidden="1">FALSE</definedName>
    <definedName name="EV__LASTREFTIME__" hidden="1">39759.5894675926</definedName>
    <definedName name="evolution">"Chart 9"</definedName>
    <definedName name="EWRGS" hidden="1">'[61]Movim. DOAR (31_12_03)'!#REF!</definedName>
    <definedName name="ExBx2">'[44]Paramètres d''entrée'!$B$5</definedName>
    <definedName name="extrac">#REF!</definedName>
    <definedName name="Extraction_premier_moulin">#REF!</definedName>
    <definedName name="Extraction_réduite__12_5F">#REF!</definedName>
    <definedName name="Extraction_réduite__15_5F_13R">#REF!</definedName>
    <definedName name="_xlnm.Extract" localSheetId="1">'Interventions Culturales'!$K$4</definedName>
    <definedName name="_xlnm.Extract" localSheetId="0">'Listes déroulantes'!$K$7:$K$7</definedName>
    <definedName name="_xlnm.Extract">#REF!</definedName>
    <definedName name="F">'[62]pg 2-6'!$IU$2</definedName>
    <definedName name="FARCAT">'[63]CWIP MASTER'!$A$2:$A$27</definedName>
    <definedName name="FB">#REF!</definedName>
    <definedName name="FDA">[35]PLAQUETTE!#REF!</definedName>
    <definedName name="FDE">[35]PLAQUETTE!#REF!</definedName>
    <definedName name="FDG">[35]PLAQUETTE!#REF!</definedName>
    <definedName name="FDH">[35]PLAQUETTE!#REF!</definedName>
    <definedName name="FDI">[35]PLAQUETTE!#REF!</definedName>
    <definedName name="FDJ">[35]PLAQUETTE!#REF!</definedName>
    <definedName name="FDK">[35]PLAQUETTE!#REF!</definedName>
    <definedName name="FDP" hidden="1">{#N/A,#N/A,FALSE,"IR E CS 1997";#N/A,#N/A,FALSE,"PR ND";#N/A,#N/A,FALSE,"8191";#N/A,#N/A,FALSE,"8383";#N/A,#N/A,FALSE,"MP 1024";#N/A,#N/A,FALSE,"AD_EX_97";#N/A,#N/A,FALSE,"BD 97"}</definedName>
    <definedName name="FEA">[35]PLAQUETTE!#REF!</definedName>
    <definedName name="FEB">[35]PLAQUETTE!#REF!</definedName>
    <definedName name="Fertilisation_Manuel" localSheetId="9">Tableau10[Fertilisation Manuel]</definedName>
    <definedName name="Fertilisation_Manuel" localSheetId="8">Tableau10[Fertilisation Manuel]</definedName>
    <definedName name="Fertilisation_Manuel">Tableau10[Fertilisation Manuel]</definedName>
    <definedName name="Fertilisation_Mécanique" localSheetId="9">Tableau9[Fertilisation Mécanique]</definedName>
    <definedName name="Fertilisation_Mécanique" localSheetId="8">Tableau9[Fertilisation Mécanique]</definedName>
    <definedName name="Fertilisation_Mécanique">Tableau9[Fertilisation Mécanique]</definedName>
    <definedName name="FFENCAD">#REF!</definedName>
    <definedName name="FFF">#REF!</definedName>
    <definedName name="FFFINT">#REF!</definedName>
    <definedName name="FFFSW">#REF!</definedName>
    <definedName name="FFGE">#REF!</definedName>
    <definedName name="FFMOINT">#REF!</definedName>
    <definedName name="FFS">#REF!</definedName>
    <definedName name="FFSTRUCT">#REF!</definedName>
    <definedName name="FGA">[35]PLAQUETTE!#REF!</definedName>
    <definedName name="FGB">[35]PLAQUETTE!#REF!</definedName>
    <definedName name="fib">'[64]9-compa guad run'!#REF!</definedName>
    <definedName name="Fibre_WD">'[44]Base de Données'!#REF!</definedName>
    <definedName name="fjjashfja" hidden="1">#REF!</definedName>
    <definedName name="FM">#REF!</definedName>
    <definedName name="FPA">[35]PLAQUETTE!#REF!</definedName>
    <definedName name="FPAUT">#REF!</definedName>
    <definedName name="FPB">[35]PLAQUETTE!#REF!</definedName>
    <definedName name="FPC">[35]PLAQUETTE!#REF!</definedName>
    <definedName name="FPCHIM">#REF!</definedName>
    <definedName name="FPFS">#REF!</definedName>
    <definedName name="FPMO">#REF!</definedName>
    <definedName name="FPTOT">#REF!</definedName>
    <definedName name="FQA">[35]PLAQUETTE!#REF!</definedName>
    <definedName name="FVFCAMP">#REF!</definedName>
    <definedName name="FVMOCAMP">#REF!</definedName>
    <definedName name="FX">[35]PLAQUETTE!#REF!</definedName>
    <definedName name="FXE">[35]PLAQUETTE!#REF!</definedName>
    <definedName name="FXG">[35]PLAQUETTE!#REF!</definedName>
    <definedName name="FXH">[35]PLAQUETTE!#REF!</definedName>
    <definedName name="FXI">[35]PLAQUETTE!#REF!</definedName>
    <definedName name="FXJ">[35]PLAQUETTE!#REF!</definedName>
    <definedName name="FY">[35]PLAQUETTE!#REF!</definedName>
    <definedName name="FYA">[35]PLAQUETTE!#REF!</definedName>
    <definedName name="FYB">[35]PLAQUETTE!#REF!</definedName>
    <definedName name="FYC">[35]PLAQUETTE!#REF!</definedName>
    <definedName name="FYD">[35]PLAQUETTE!#REF!</definedName>
    <definedName name="FYE">[35]PLAQUETTE!#REF!</definedName>
    <definedName name="FYF">[35]PLAQUETTE!#REF!</definedName>
    <definedName name="FYG">[35]PLAQUETTE!#REF!</definedName>
    <definedName name="FYH">[35]PLAQUETTE!#REF!</definedName>
    <definedName name="FYI">[35]PLAQUETTE!#REF!</definedName>
    <definedName name="FYJ">[35]PLAQUETTE!#REF!</definedName>
    <definedName name="FZ">[35]PLAQUETTE!#REF!</definedName>
    <definedName name="FZA">[35]PLAQUETTE!#REF!</definedName>
    <definedName name="FZB">[35]PLAQUETTE!#REF!</definedName>
    <definedName name="FZC">[35]PLAQUETTE!#REF!</definedName>
    <definedName name="FZD">[35]PLAQUETTE!#REF!</definedName>
    <definedName name="FZE">[35]PLAQUETTE!#REF!</definedName>
    <definedName name="FZF">[35]PLAQUETTE!#REF!</definedName>
    <definedName name="FZG">[35]PLAQUETTE!#REF!</definedName>
    <definedName name="FZH">[35]PLAQUETTE!#REF!</definedName>
    <definedName name="FZI">[35]PLAQUETTE!#REF!</definedName>
    <definedName name="FZK">[35]PLAQUETTE!#REF!</definedName>
    <definedName name="FZL">[35]PLAQUETTE!#REF!</definedName>
    <definedName name="FZM">[35]PLAQUETTE!#REF!</definedName>
    <definedName name="G">#REF!</definedName>
    <definedName name="GA">[35]PLAQUETTE!#REF!</definedName>
    <definedName name="gainperben">'[65]charges sociales'!$H$20</definedName>
    <definedName name="GAZ">'[66]Contacts et Granulométrie'!$Y$2:$Y$28</definedName>
    <definedName name="Gazfrigo">'[66]Contacts et Granulométrie'!$Y$2:$Y$28</definedName>
    <definedName name="GB">[35]PLAQUETTE!#REF!</definedName>
    <definedName name="GC">[35]PLAQUETTE!#REF!</definedName>
    <definedName name="GD">[35]PLAQUETTE!#REF!</definedName>
    <definedName name="GE">[35]PLAQUETTE!#REF!</definedName>
    <definedName name="GED">[35]PLAQUETTE!#REF!</definedName>
    <definedName name="GEE">[35]PLAQUETTE!#REF!</definedName>
    <definedName name="GEF">[35]PLAQUETTE!#REF!</definedName>
    <definedName name="GEO">'[67]1 CAPITAUX'!$CO$9</definedName>
    <definedName name="Gestion_Paille_Manuel" localSheetId="9">Tableau18[Gestion Paille Manuel]</definedName>
    <definedName name="Gestion_Paille_Manuel" localSheetId="8">Tableau18[Gestion Paille Manuel]</definedName>
    <definedName name="Gestion_Paille_Manuel">Tableau18[Gestion Paille Manuel]</definedName>
    <definedName name="Gestion_Paille_Mécanique" localSheetId="9">Tableau17[Gestion Paille Mécanique]</definedName>
    <definedName name="Gestion_Paille_Mécanique" localSheetId="8">Tableau17[Gestion Paille Mécanique]</definedName>
    <definedName name="Gestion_Paille_Mécanique">Tableau17[Gestion Paille Mécanique]</definedName>
    <definedName name="GJ">[35]PLAQUETTE!#REF!</definedName>
    <definedName name="GK">[35]PLAQUETTE!#REF!</definedName>
    <definedName name="GL">#REF!</definedName>
    <definedName name="GLC">#REF!</definedName>
    <definedName name="GM">[35]PLAQUETTE!#REF!</definedName>
    <definedName name="GN">[35]PLAQUETTE!#REF!</definedName>
    <definedName name="GO">[35]PLAQUETTE!#REF!</definedName>
    <definedName name="Gph2List">#REF!</definedName>
    <definedName name="Gph3List">#REF!</definedName>
    <definedName name="GphList">#REF!</definedName>
    <definedName name="GR">'[67]1 CAPITAUX'!$CO$7</definedName>
    <definedName name="GRAB">[35]PLAQUETTE!#REF!</definedName>
    <definedName name="GRAC">[35]PLAQUETTE!#REF!</definedName>
    <definedName name="GRC">[35]PLAQUETTE!#REF!</definedName>
    <definedName name="GRD">[35]PLAQUETTE!#REF!</definedName>
    <definedName name="GRE">[35]PLAQUETTE!#REF!</definedName>
    <definedName name="GRF">[35]PLAQUETTE!#REF!</definedName>
    <definedName name="GRG">[35]PLAQUETTE!#REF!</definedName>
    <definedName name="GRH">[35]PLAQUETTE!#REF!</definedName>
    <definedName name="GRI">[35]PLAQUETTE!#REF!</definedName>
    <definedName name="GRJ">[35]PLAQUETTE!#REF!</definedName>
    <definedName name="GRK">[35]PLAQUETTE!#REF!</definedName>
    <definedName name="GRL">[35]PLAQUETTE!#REF!</definedName>
    <definedName name="GRM">[35]PLAQUETTE!#REF!</definedName>
    <definedName name="GRN">[35]PLAQUETTE!#REF!</definedName>
    <definedName name="GRO">[35]PLAQUETTE!#REF!</definedName>
    <definedName name="GRP">[35]PLAQUETTE!#REF!</definedName>
    <definedName name="GrpAcct1" hidden="1">"5611"</definedName>
    <definedName name="GrpAcct2" hidden="1">"5612"</definedName>
    <definedName name="GrpLevel" hidden="1">2</definedName>
    <definedName name="GRQ">[35]PLAQUETTE!#REF!</definedName>
    <definedName name="GRR">[35]PLAQUETTE!#REF!</definedName>
    <definedName name="GRS">[35]PLAQUETTE!#REF!</definedName>
    <definedName name="GRT">[35]PLAQUETTE!#REF!</definedName>
    <definedName name="GRU">[35]PLAQUETTE!#REF!</definedName>
    <definedName name="GS">[35]PLAQUETTE!#REF!</definedName>
    <definedName name="gssggs" hidden="1">{#N/A,#N/A,FALSE,"IR E CS 1997";#N/A,#N/A,FALSE,"PR ND";#N/A,#N/A,FALSE,"8191";#N/A,#N/A,FALSE,"8383";#N/A,#N/A,FALSE,"MP 1024";#N/A,#N/A,FALSE,"AD_EX_97";#N/A,#N/A,FALSE,"BD 97"}</definedName>
    <definedName name="GT">[35]PLAQUETTE!#REF!</definedName>
    <definedName name="H">5</definedName>
    <definedName name="H_en_pression_emi">'[44]Base de Données'!$AN:$AN</definedName>
    <definedName name="H_pannes">#REF!</definedName>
    <definedName name="H_travail">#REF!</definedName>
    <definedName name="Ha">[35]PLAQUETTE!#REF!</definedName>
    <definedName name="HB">[35]PLAQUETTE!#REF!</definedName>
    <definedName name="HBA">[35]PLAQUETTE!#REF!</definedName>
    <definedName name="HC">[35]PLAQUETTE!#REF!</definedName>
    <definedName name="HE">[35]PLAQUETTE!#REF!</definedName>
    <definedName name="HEA">[35]PLAQUETTE!#REF!</definedName>
    <definedName name="HEB">[35]PLAQUETTE!#REF!</definedName>
    <definedName name="HEC">[35]PLAQUETTE!#REF!</definedName>
    <definedName name="Herbicide">Tableau2[Nom]</definedName>
    <definedName name="heurebase00">[46]Chauffeurs!$H$15</definedName>
    <definedName name="HFA">[35]PLAQUETTE!#REF!</definedName>
    <definedName name="HG">[35]PLAQUETTE!#REF!</definedName>
    <definedName name="hjhjh">#REF!</definedName>
    <definedName name="HK">[35]PLAQUETTE!#REF!</definedName>
    <definedName name="Hl">'[44]Paramètres d''entrée'!$B$20</definedName>
    <definedName name="Hm">'[52]D-05 TMSpaille fcn rdt new'!$B$11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rav">'[65] Calendrier Budget 2004'!$C$63</definedName>
    <definedName name="hortrav">'[65] Calendrier Budget 2004'!$C$62</definedName>
    <definedName name="Hr">'[52]D-05 TMSpaille fcn rdt new'!$B$14</definedName>
    <definedName name="Ht">'[52]D-05 TMSpaille fcn rdt new'!$B$9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"G:\DAF\FIN\Cesar\S.L.Mata\110900.htm"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M">#REF!</definedName>
    <definedName name="Hum_canne">'[44]Base de Données'!#REF!</definedName>
    <definedName name="HumBag5">#REF!</definedName>
    <definedName name="HumBagFinale">'[52]11-Paramètres d''entrée usine'!$B$5</definedName>
    <definedName name="Humidité_bagasse">#REF!</definedName>
    <definedName name="Humidité_bagasse_5">#REF!</definedName>
    <definedName name="Hv">'[52]D-05 TMSpaille fcn rdt new'!$B$10</definedName>
    <definedName name="Hv_BP">'[44]Paramètres d''entrée'!$B$25</definedName>
    <definedName name="Hv_cond">'[44]Paramètres d''entrée'!$B$26</definedName>
    <definedName name="Hv_HP">'[44]Paramètres d''entrée'!$B$21</definedName>
    <definedName name="i">'[56]Talk Mac'!$B$6</definedName>
    <definedName name="Imbibition">'[44]Paramètres d''entrée'!$B$3</definedName>
    <definedName name="Imbibition_cannes">#REF!</definedName>
    <definedName name="Imbibition_ligneux">#REF!</definedName>
    <definedName name="IMP">#REF!</definedName>
    <definedName name="_xlnm.Print_Titles">#REF!</definedName>
    <definedName name="Impression_Entière">#REF!</definedName>
    <definedName name="Intérêt_Total">#REF!</definedName>
    <definedName name="Intérêts_Cumulés">#REF!</definedName>
    <definedName name="Intitulé">#REF!</definedName>
    <definedName name="IP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EPS" hidden="1">"c1648"</definedName>
    <definedName name="IQ_EST_ACT_FFO_REUT" hidden="1">"c3843"</definedName>
    <definedName name="IQ_EST_ACT_FFO_SHARE_SHARE_THOM" hidden="1">"c4005"</definedName>
    <definedName name="IQ_EST_ACT_FFO_THOM" hidden="1">"c4005"</definedName>
    <definedName name="IQ_EST_BV_DIFF_REUT" hidden="1">"c5433"</definedName>
    <definedName name="IQ_EST_BV_SURPRISE_PERCENT_REUT" hidden="1">"c5434"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FFO_DIFF_REUT" hidden="1">"c3890"</definedName>
    <definedName name="IQ_EST_FFO_DIFF_THOM" hidden="1">"c5186"</definedName>
    <definedName name="IQ_EST_FFO_SHARE_SHARE_DIFF_THOM" hidden="1">"c5186"</definedName>
    <definedName name="IQ_EST_FFO_SHARE_SHARE_SURPRISE_PERCENT_THOM" hidden="1">"c5187"</definedName>
    <definedName name="IQ_EST_FFO_SURPRISE_PERCENT_REUT" hidden="1">"c3891"</definedName>
    <definedName name="IQ_EST_FFO_SURPRISE_PERCENT_THOM" hidden="1">"c5187"</definedName>
    <definedName name="IQ_EST_NUM_BUY_REUT" hidden="1">"c3869"</definedName>
    <definedName name="IQ_EST_NUM_HOLD_REUT" hidden="1">"c3871"</definedName>
    <definedName name="IQ_EST_NUM_OUTPERFORM_REUT" hidden="1">"c3870"</definedName>
    <definedName name="IQ_EST_NUM_SELL_REUT" hidden="1">"c3873"</definedName>
    <definedName name="IQ_EST_NUM_UNDERPERFORM_REUT" hidden="1">"c3872"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"c3668"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LOW_EST_CIQ" hidden="1">"c3671"</definedName>
    <definedName name="IQ_FFO_LOW_EST_REUT" hidden="1">"c3840"</definedName>
    <definedName name="IQ_FFO_LOW_EST_THOM" hidden="1">"c4002"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UM_EST_CIQ" hidden="1">"c3672"</definedName>
    <definedName name="IQ_FFO_NUM_EST_REUT" hidden="1">"c3841"</definedName>
    <definedName name="IQ_FFO_NUM_EST_THOM" hidden="1">"c4003"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D_GUARANTEED_US_FDIC" hidden="1">"c6404"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CRO_SURVEY_CONSUMER_SENTIMENT" hidden="1">"c20808"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RKETCAP" hidden="1">"c712"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ULTIFAMILY_RESIDENTIAL_LOANS_FDIC" hidden="1">"c6311"</definedName>
    <definedName name="IQ_NAMES_REVISION_DATE_" hidden="1">40659.5898726852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IRPJ98" hidden="1">{#N/A,#N/A,FALSE,"IR E CS 1997";#N/A,#N/A,FALSE,"PR ND";#N/A,#N/A,FALSE,"8191";#N/A,#N/A,FALSE,"8383";#N/A,#N/A,FALSE,"MP 1024";#N/A,#N/A,FALSE,"AD_EX_97";#N/A,#N/A,FALSE,"BD 97"}</definedName>
    <definedName name="Irrigation_Manuel" localSheetId="9">Tableau26[Irrigation Manuel]</definedName>
    <definedName name="Irrigation_Manuel" localSheetId="8">Tableau26[Irrigation Manuel]</definedName>
    <definedName name="Irrigation_Manuel">Tableau26[Irrigation Manuel]</definedName>
    <definedName name="Irrigation_Mécanique" localSheetId="9">Tableau23[Irrigation Mécanique]</definedName>
    <definedName name="Irrigation_Mécanique" localSheetId="8">Tableau23[Irrigation Mécanique]</definedName>
    <definedName name="Irrigation_Mécanique">Tableau23[Irrigation Mécanique]</definedName>
    <definedName name="IsColHidden" hidden="1">FALSE</definedName>
    <definedName name="IsLTMColHidden" hidden="1">FALSE</definedName>
    <definedName name="ISUDFHISDUF" hidden="1">'[68]Mapa Empréstimos {ppc}'!$P$42</definedName>
    <definedName name="j" hidden="1">{#N/A,#N/A,FALSE,"Aging Summary";#N/A,#N/A,FALSE,"Ratio Analysis";#N/A,#N/A,FALSE,"Test 120 Day Accts";#N/A,#N/A,FALSE,"Tickmarks"}</definedName>
    <definedName name="J1_Brix">'[39]BD bilans moulin'!$AK$1:$AK$65536</definedName>
    <definedName name="J1_pol">'[39]BD bilans moulin'!$AL$1:$AL$65536</definedName>
    <definedName name="J2_Brix">'[39]BD bilans moulin'!$AN$1:$AN$65536</definedName>
    <definedName name="J2_pol">'[39]BD bilans moulin'!$AO$1:$AO$65536</definedName>
    <definedName name="J3_Brix">'[39]BD bilans moulin'!$AQ$1:$AQ$65536</definedName>
    <definedName name="J3_pol">'[39]BD bilans moulin'!$AR$1:$AR$65536</definedName>
    <definedName name="J4_Brix">'[39]BD bilans moulin'!$AT$1:$AT$65536</definedName>
    <definedName name="J4_pol">'[39]BD bilans moulin'!$AU$1:$AU$65536</definedName>
    <definedName name="J5_Brix">'[39]BD bilans moulin'!$AW$1:$AW$65536</definedName>
    <definedName name="J5_pol">'[39]BD bilans moulin'!$AX$1:$AX$65536</definedName>
    <definedName name="JC">#REF!</definedName>
    <definedName name="JCC">#REF!</definedName>
    <definedName name="JCTC">#REF!</definedName>
    <definedName name="JCV0">#REF!</definedName>
    <definedName name="JM_Brix">'[39]BD bilans moulin'!$AZ$1:$AZ$65536</definedName>
    <definedName name="JM_brut">#REF!</definedName>
    <definedName name="JM_pol">'[39]BD bilans moulin'!$BA$1:$BA$65536</definedName>
    <definedName name="JMTC">#REF!</definedName>
    <definedName name="Jour">#REF!</definedName>
    <definedName name="Journal">#REF!</definedName>
    <definedName name="JXTC">#REF!</definedName>
    <definedName name="K">#REF!</definedName>
    <definedName name="kb">'[69]marge ind'!$D$26</definedName>
    <definedName name="kbt">'[69]marge ind'!$D$36</definedName>
    <definedName name="kbtr">'[69]marge ind'!$D$46</definedName>
    <definedName name="ki">'[69]marge ind'!$D$25</definedName>
    <definedName name="kit">'[69]marge ind'!$D$35</definedName>
    <definedName name="kitr">'[69]marge ind'!$D$45</definedName>
    <definedName name="kkmini">#REF!</definedName>
    <definedName name="KKMOY">#REF!</definedName>
    <definedName name="kns">'[69]marge ind'!$D$27</definedName>
    <definedName name="knst">'[69]marge ind'!$D$37</definedName>
    <definedName name="knstr">'[69]marge ind'!$D$47</definedName>
    <definedName name="KRJC">#REF!</definedName>
    <definedName name="KRJM">#REF!</definedName>
    <definedName name="KRJX">#REF!</definedName>
    <definedName name="Language">#REF!</definedName>
    <definedName name="Lettrage">#REF!</definedName>
    <definedName name="Libellé">#REF!</definedName>
    <definedName name="Ligne">#REF!</definedName>
    <definedName name="Ligne_EnTête">ROW(#REF!)</definedName>
    <definedName name="LigneRap">#REF!</definedName>
    <definedName name="Ligneux_cannes">#REF!</definedName>
    <definedName name="limcount" hidden="1">2</definedName>
    <definedName name="Liste_Numéros_Colisage">'[40]Liste de colisage'!$C$10:$C$51</definedName>
    <definedName name="ListSheetsMacroButton">#REF!</definedName>
    <definedName name="LIUHSDFKJG" hidden="1">1</definedName>
    <definedName name="LO">#REF!</definedName>
    <definedName name="LQ">[35]PLAQUETTE!#REF!</definedName>
    <definedName name="LR">[35]PLAQUETTE!#REF!</definedName>
    <definedName name="LS">[35]PLAQUETTE!#REF!</definedName>
    <definedName name="Lutte_Ravageur_Manuel">Tableau41[Lutte Ravageur Manuel]</definedName>
    <definedName name="Lutte_Ravageur_Mécanique">Tableau46[Lutte Ravageur Mécanique]</definedName>
    <definedName name="M" hidden="1">{#N/A,#N/A,FALSE,"Aging Summary";#N/A,#N/A,FALSE,"Ratio Analysis";#N/A,#N/A,FALSE,"Test 120 Day Accts";#N/A,#N/A,FALSE,"Tickmarks"}</definedName>
    <definedName name="MA">[35]PLAQUETTE!#REF!</definedName>
    <definedName name="MAC">[12]ROI!#REF!</definedName>
    <definedName name="mathieu">#REF!</definedName>
    <definedName name="MB">[70]PLAQUETTE!#REF!</definedName>
    <definedName name="MBAC">#REF!</definedName>
    <definedName name="MC">#REF!</definedName>
    <definedName name="MCLAIRE">#REF!</definedName>
    <definedName name="md">#REF!</definedName>
    <definedName name="Mélasse">#REF!</definedName>
    <definedName name="MIMP">#REF!</definedName>
    <definedName name="ML">#REF!</definedName>
    <definedName name="Modalité" localSheetId="9">Tableau7[Modalité]</definedName>
    <definedName name="Modalité" localSheetId="8">Tableau7[Modalité]</definedName>
    <definedName name="Modalité">Tableau7[Modalité]</definedName>
    <definedName name="MOIAN0">#REF!</definedName>
    <definedName name="MOIAN1">#REF!</definedName>
    <definedName name="MOIAN2">#REF!</definedName>
    <definedName name="MOIAN3">#REF!</definedName>
    <definedName name="MOIAN4">#REF!</definedName>
    <definedName name="MOIAN5">#REF!</definedName>
    <definedName name="MOIAN6">#REF!</definedName>
    <definedName name="Mois">[71]retraitements!$D$9</definedName>
    <definedName name="monnaie">[72]listes!$A$3:$A$4</definedName>
    <definedName name="MONT">#REF!</definedName>
    <definedName name="Montant">#REF!</definedName>
    <definedName name="Montant_Origine">#REF!</definedName>
    <definedName name="Montant_Prêt">#REF!</definedName>
    <definedName name="Month">[73]Intro!#REF!</definedName>
    <definedName name="n">'[56]Talk Mac'!$H$11</definedName>
    <definedName name="NA">[35]PLAQUETTE!#REF!</definedName>
    <definedName name="NATA">'[67]1 CAPITAUX'!$CO$17</definedName>
    <definedName name="NATB">'[67]1 CAPITAUX'!$CO$18</definedName>
    <definedName name="Nb_usines">#REF!</definedName>
    <definedName name="nbhpj">#REF!</definedName>
    <definedName name="nbhpjr">#REF!</definedName>
    <definedName name="nbj">#REF!</definedName>
    <definedName name="nbjr">#REF!</definedName>
    <definedName name="Nbre_de_Paiements">MATCH(0.01,Solde_Final,-1)+1</definedName>
    <definedName name="Nbre_Pmt">#REF!</definedName>
    <definedName name="Nbre_Pmt_Par_An">#REF!</definedName>
    <definedName name="NbrErrors">#REF!</definedName>
    <definedName name="NbrGrpTabs">#REF!</definedName>
    <definedName name="NbrGrpTabsAdd">#REF!</definedName>
    <definedName name="NbrGrpWsht">#REF!</definedName>
    <definedName name="NbrGrpWshtAdd">#REF!</definedName>
    <definedName name="NbrItemsPpt1">#REF!</definedName>
    <definedName name="NbrItemsPpt2">#REF!</definedName>
    <definedName name="NbrItemsPpt3">#REF!</definedName>
    <definedName name="NbrItemsPpt4">#REF!</definedName>
    <definedName name="NbrItemsPpt5">#REF!</definedName>
    <definedName name="NbrItemsPpt6">#REF!</definedName>
    <definedName name="NbrTablesWsht">#REF!</definedName>
    <definedName name="NbrTablesWshtAdd">#REF!</definedName>
    <definedName name="NbrWarnings">#REF!</definedName>
    <definedName name="NbrWshSrc">#REF!</definedName>
    <definedName name="NbrWshSrcAdd">#REF!</definedName>
    <definedName name="NbrWshSrcGen">#REF!</definedName>
    <definedName name="NC">[35]PLAQUETTE!#REF!</definedName>
    <definedName name="ND">[35]PLAQUETTE!#REF!</definedName>
    <definedName name="NE">[35]PLAQUETTE!#REF!</definedName>
    <definedName name="NEW" hidden="1">{#N/A,#N/A,FALSE,"Aging Summary";#N/A,#N/A,FALSE,"Ratio Analysis";#N/A,#N/A,FALSE,"Test 120 Day Accts";#N/A,#N/A,FALSE,"Tickmarks"}</definedName>
    <definedName name="njo">Word</definedName>
    <definedName name="NomChoixClient">[40]Paramètres!$B$4</definedName>
    <definedName name="NomChoixCode">[40]Paramètres!$G$4</definedName>
    <definedName name="NomChoixContenant">[40]Paramètres!$F$4</definedName>
    <definedName name="NomChoixEntrée">[40]Paramètres!$H$4</definedName>
    <definedName name="NomChoixTypeClient">[40]Paramètres!$A$4</definedName>
    <definedName name="NSB">#REF!</definedName>
    <definedName name="NUMANNEE">#REF!</definedName>
    <definedName name="Numéro_Opération" localSheetId="9">Tableau30[Numéro Intervention]</definedName>
    <definedName name="Numéro_Opération" localSheetId="8">Tableau30[Numéro Intervention]</definedName>
    <definedName name="Numéro_Opération">Tableau30[Numéro Intervention]</definedName>
    <definedName name="NumofGrpAccts" hidden="1">2</definedName>
    <definedName name="nvA">#REF!</definedName>
    <definedName name="nvnvnvnv" hidden="1">{#N/A,#N/A,FALSE,"Aging Summary";#N/A,#N/A,FALSE,"Ratio Analysis";#N/A,#N/A,FALSE,"Test 120 Day Accts";#N/A,#N/A,FALSE,"Tickmarks"}</definedName>
    <definedName name="OA">[35]PLAQUETTE!#REF!</definedName>
    <definedName name="OB">[35]PLAQUETTE!#REF!</definedName>
    <definedName name="OC">[35]PLAQUETTE!#REF!</definedName>
    <definedName name="OCEANINDIENTECHNIQUE">'[74]1 CAPITAUX'!$CN$11</definedName>
    <definedName name="OG">[35]PLAQUETTE!#REF!</definedName>
    <definedName name="OH">[35]PLAQUETTE!#REF!</definedName>
    <definedName name="OI">[35]PLAQUETTE!#REF!</definedName>
    <definedName name="OIJSDFI" hidden="1">'[68]Mapa Empréstimos {ppc}'!#REF!</definedName>
    <definedName name="OITECH">'[74]1 CAPITAUX'!$CN$14</definedName>
    <definedName name="oiu" hidden="1">{#N/A,#N/A,FALSE,"IR E CS 1997";#N/A,#N/A,FALSE,"PR ND";#N/A,#N/A,FALSE,"8191";#N/A,#N/A,FALSE,"8383";#N/A,#N/A,FALSE,"MP 1024";#N/A,#N/A,FALSE,"AD_EX_97";#N/A,#N/A,FALSE,"BD 97"}</definedName>
    <definedName name="OJ">[35]PLAQUETTE!#REF!</definedName>
    <definedName name="OK">[35]PLAQUETTE!#REF!</definedName>
    <definedName name="OL">[35]PLAQUETTE!#REF!</definedName>
    <definedName name="OM">[35]PLAQUETTE!#REF!</definedName>
    <definedName name="oop">#REF!</definedName>
    <definedName name="Opération" localSheetId="9">Tableau6[Opération]</definedName>
    <definedName name="Opération" localSheetId="8">Tableau6[Opération]</definedName>
    <definedName name="Opération">Tableau6[Opération]</definedName>
    <definedName name="Outil">Tableau40[[Outil ]]</definedName>
    <definedName name="P">{"Client Name or Project Name"}</definedName>
    <definedName name="P_Bag_ref">'[52]11-Paramètres d''entrée usine'!$B$20</definedName>
    <definedName name="P_Ind">'[52]11-Paramètres d''entrée usine'!$B$22</definedName>
    <definedName name="PA">[35]PLAQUETTE!#REF!</definedName>
    <definedName name="PAGE">#REF!</definedName>
    <definedName name="PB">[35]PLAQUETTE!#REF!</definedName>
    <definedName name="pbPrinterFormat">"Acrobat PDFWriter on LPT1:"</definedName>
    <definedName name="pbStartPageNumber">1</definedName>
    <definedName name="pbUpdatePageNumbering">TRUE</definedName>
    <definedName name="PC">[35]PLAQUETTE!#REF!</definedName>
    <definedName name="PCA">[35]PLAQUETTE!#REF!</definedName>
    <definedName name="PCI">#REF!</definedName>
    <definedName name="Pdate">35902</definedName>
    <definedName name="PE">[35]PLAQUETTE!#REF!</definedName>
    <definedName name="Pecume">'[52]11-Paramètres d''entrée usine'!$B$21</definedName>
    <definedName name="PETA" hidden="1">{#N/A,#N/A,FALSE,"IR E CS 1997";#N/A,#N/A,FALSE,"PR ND";#N/A,#N/A,FALSE,"8191";#N/A,#N/A,FALSE,"8383";#N/A,#N/A,FALSE,"MP 1024";#N/A,#N/A,FALSE,"AD_EX_97";#N/A,#N/A,FALSE,"BD 97"}</definedName>
    <definedName name="PF">[35]PLAQUETTE!#REF!</definedName>
    <definedName name="Pie">Word</definedName>
    <definedName name="Pièce">#REF!</definedName>
    <definedName name="Plantation_Manuel" localSheetId="9">Tableau22[Plantation Manuel]</definedName>
    <definedName name="Plantation_Manuel" localSheetId="8">Tableau22[Plantation Manuel]</definedName>
    <definedName name="Plantation_Manuel">Tableau22[Plantation Manuel]</definedName>
    <definedName name="Plantation_Mécanique" localSheetId="9">Tableau21[Plantation Mécanique]</definedName>
    <definedName name="Plantation_Mécanique" localSheetId="8">Tableau21[Plantation Mécanique]</definedName>
    <definedName name="Plantation_Mécanique">Tableau21[Plantation Mécanique]</definedName>
    <definedName name="PM">#REF!</definedName>
    <definedName name="Pmt_Mensuel_Programmé">#REF!</definedName>
    <definedName name="Pmt_Programmé">#REF!</definedName>
    <definedName name="Pmt_Supplémentaire">#REF!</definedName>
    <definedName name="Pmt_Total">#REF!</definedName>
    <definedName name="Pmts_Supplémentaires_Programmés">#REF!</definedName>
    <definedName name="PN">{"Client Name or Project Name"}</definedName>
    <definedName name="Pol_bagasse">#REF!</definedName>
    <definedName name="Pol_canne_WD">'[44]Base de Données'!#REF!</definedName>
    <definedName name="Pol_carver_g">'[44]Base de Données'!#REF!</definedName>
    <definedName name="Pol_carver_mL">'[44]Base de Données'!#REF!</definedName>
    <definedName name="Pol_emi_g">'[44]Base de Données'!$AB:$AB</definedName>
    <definedName name="Pol_emi_mL">'[44]Base de Données'!$AA:$AA</definedName>
    <definedName name="Pol_WD_g">'[44]Base de Données'!#REF!</definedName>
    <definedName name="Pol_WD_mL">'[44]Base de Données'!#REF!</definedName>
    <definedName name="pooling_Premium">25%</definedName>
    <definedName name="PPP0">#REF!</definedName>
    <definedName name="pppp">Word</definedName>
    <definedName name="pppppp" hidden="1">{#N/A,#N/A,FALSE,"IR E CS 1997";#N/A,#N/A,FALSE,"PR ND";#N/A,#N/A,FALSE,"8191";#N/A,#N/A,FALSE,"8383";#N/A,#N/A,FALSE,"MP 1024";#N/A,#N/A,FALSE,"AD_EX_97";#N/A,#N/A,FALSE,"BD 97"}</definedName>
    <definedName name="PptfileList">#REF!</definedName>
    <definedName name="pptFlNm1">#REF!</definedName>
    <definedName name="pptFlNm2">#REF!</definedName>
    <definedName name="pptFlNm3">#REF!</definedName>
    <definedName name="pptFlNm4">#REF!</definedName>
    <definedName name="pptFlNm5">#REF!</definedName>
    <definedName name="pptFlNm6">#REF!</definedName>
    <definedName name="pptFlPth">#REF!</definedName>
    <definedName name="pptFlPth1">#REF!</definedName>
    <definedName name="pptFlPth2">#REF!</definedName>
    <definedName name="pptFlPth3">#REF!</definedName>
    <definedName name="pptFlPth4">#REF!</definedName>
    <definedName name="pptFlPth5">#REF!</definedName>
    <definedName name="pptFlPth6">#REF!</definedName>
    <definedName name="pptSldAftIdx1">#REF!</definedName>
    <definedName name="pptSldAftIdx2">#REF!</definedName>
    <definedName name="pptSldAftIdx3">#REF!</definedName>
    <definedName name="pptSldAftIdx4">#REF!</definedName>
    <definedName name="pptSldAftIdx5">#REF!</definedName>
    <definedName name="pptSldAftIdx6">#REF!</definedName>
    <definedName name="pptSldIdx1">#REF!</definedName>
    <definedName name="pptSldIdx2">#REF!</definedName>
    <definedName name="pptSldIdx3">#REF!</definedName>
    <definedName name="pptSldIdx4">#REF!</definedName>
    <definedName name="pptSldIdx5">#REF!</definedName>
    <definedName name="pptSldIdx6">#REF!</definedName>
    <definedName name="PRC">#REF!</definedName>
    <definedName name="price_date">36098</definedName>
    <definedName name="Prime_Bag_Tot">'[75]Paramètres d''entrée'!$B$31</definedName>
    <definedName name="Prime_Bag_usine">'[75]Paramètres d''entrée'!$B$33</definedName>
    <definedName name="Princ">#REF!</definedName>
    <definedName name="print_cashflow">[76]!print_cashflow</definedName>
    <definedName name="print_dvfa">[76]!print_dvfa</definedName>
    <definedName name="print_p_l">[76]!print_p_l</definedName>
    <definedName name="Print_six_cases">[77]!Print_six_cases</definedName>
    <definedName name="PrintManagerQuery">#REF!</definedName>
    <definedName name="printmc">[77]!printmc</definedName>
    <definedName name="PrintSelectedSheetsMacroButton">#REF!</definedName>
    <definedName name="Prix_Mélasse">'[75]Paramètres d''entrée'!$B$29</definedName>
    <definedName name="Prix_MW">'[75]Paramètres d''entrée'!$B$30</definedName>
    <definedName name="Prix_sucre">'[75]Paramètres d''entrée'!$B$28</definedName>
    <definedName name="prnbs">#REF!</definedName>
    <definedName name="PrnCur">#REF!</definedName>
    <definedName name="prnMVFD">#REF!</definedName>
    <definedName name="PrnMVSD">#REF!</definedName>
    <definedName name="prnpnl">#REF!</definedName>
    <definedName name="probable">'[46]Données de base'!$B$1</definedName>
    <definedName name="Proforma">#REF!</definedName>
    <definedName name="ProImportExport.ImportFile">[0]!ProImportExport.ImportFile</definedName>
    <definedName name="ProImportExport.SaveNewFile">[0]!ProImportExport.SaveNewFile</definedName>
    <definedName name="ProjectName">{"Client Name or Project Name"}</definedName>
    <definedName name="PRS">#REF!</definedName>
    <definedName name="PUB_UserID" hidden="1">"MAYERX"</definedName>
    <definedName name="Pulpe__emi">'[44]Base de Données'!$W:$W</definedName>
    <definedName name="Pulpe_carver">'[44]Base de Données'!#REF!</definedName>
    <definedName name="Pulpe_m1_1">'[44]Base de Données'!#REF!</definedName>
    <definedName name="Pulpe_m1_2">'[44]Base de Données'!#REF!</definedName>
    <definedName name="Pulpe_m2_1">'[44]Base de Données'!#REF!</definedName>
    <definedName name="Pulpe_m2_2">'[44]Base de Données'!#REF!</definedName>
    <definedName name="Pulpe_m3_1">'[44]Base de Données'!#REF!</definedName>
    <definedName name="Pulpe_m3_2">'[44]Base de Données'!#REF!</definedName>
    <definedName name="pur">'[64]9-compa guad run'!#REF!</definedName>
    <definedName name="Purchase_Premium_A">25%</definedName>
    <definedName name="Purchase_Premium_B">0.25</definedName>
    <definedName name="Pureté_Jus_dernière_pression">#REF!</definedName>
    <definedName name="Pureté_jus_résiduaire">#REF!</definedName>
    <definedName name="pxBF">#REF!</definedName>
    <definedName name="PXBF2">#REF!</definedName>
    <definedName name="pxcas">#REF!</definedName>
    <definedName name="pxcatapoulle">#REF!</definedName>
    <definedName name="pxcocos">#REF!</definedName>
    <definedName name="pxGB">#REF!</definedName>
    <definedName name="pxmoyhsaisic">'[54]prix moyen heure trav'!$Y$28</definedName>
    <definedName name="pxpf">#REF!</definedName>
    <definedName name="pxPS">#REF!</definedName>
    <definedName name="pxRG">#REF!</definedName>
    <definedName name="Q">#REF!</definedName>
    <definedName name="QBRIXJC">#REF!</definedName>
    <definedName name="qewrqwerq" hidden="1">'[68]Report 31.12.04'!$K$24</definedName>
    <definedName name="qqq" hidden="1">'[61]Movim. DOAR (31_12_03)'!#REF!</definedName>
    <definedName name="qqqq">#REF!</definedName>
    <definedName name="QQQQQQQQQQQQ">#REF!</definedName>
    <definedName name="QSS">#REF!</definedName>
    <definedName name="qwee" hidden="1">'[68]Mapa Empréstimos {ppc}'!$P$59</definedName>
    <definedName name="qwerqerqwerqwer" hidden="1">10</definedName>
    <definedName name="ra">'[47]données brutes'!#REF!</definedName>
    <definedName name="Rac">'[52]D-05 TMSpaille fcn rdt new'!$B$15</definedName>
    <definedName name="rcom">#REF!</definedName>
    <definedName name="rd">#REF!</definedName>
    <definedName name="RdtChaudière">'[44]Paramètres d''entrée'!$B$19</definedName>
    <definedName name="RdtTurbo">'[44]Paramètres d''entrée'!$B$23</definedName>
    <definedName name="re">#REF!</definedName>
    <definedName name="recap_dividend">"Picture 69"</definedName>
    <definedName name="recap_repurchase">"Picture 64"</definedName>
    <definedName name="Récolte_Manuel">Tableau16[Coupe Manuel]</definedName>
    <definedName name="Récolte_Mécanique">Tableau13[Coupe Mécanique]</definedName>
    <definedName name="redux">1</definedName>
    <definedName name="Réinit_Zone_Impression">OFFSET(Impression_Entière,0,0,Dernière_Ligne)</definedName>
    <definedName name="repartition">"Chart 2"</definedName>
    <definedName name="ReportMonth">[73]Intro!#REF!</definedName>
    <definedName name="ReportYear">[73]Intro!#REF!</definedName>
    <definedName name="restaure">[0]!restaure</definedName>
    <definedName name="restaure2">[0]!restaure2</definedName>
    <definedName name="Retraitement_Ets03">'[78]Retr Ets 03'!$F$17:$H$782</definedName>
    <definedName name="rewqwr" hidden="1">'[68]Mapa Empréstimos {ppc}'!$P$61</definedName>
    <definedName name="rfa">#REF!</definedName>
    <definedName name="RM">#REF!</definedName>
    <definedName name="ROI">#REF!</definedName>
    <definedName name="ROJC1">#REF!</definedName>
    <definedName name="ROJM3">#REF!</definedName>
    <definedName name="ROJM4">#REF!</definedName>
    <definedName name="ROJX1">#REF!</definedName>
    <definedName name="ROJX2">#REF!</definedName>
    <definedName name="ROJX3">#REF!</definedName>
    <definedName name="ROJX4">#REF!</definedName>
    <definedName name="ROV0">#REF!</definedName>
    <definedName name="RowLevel" hidden="1">1</definedName>
    <definedName name="rows_array">{"Country",0,"Auto","Auto",""}</definedName>
    <definedName name="rqweqewee" hidden="1">'[68]Report 31.12.04'!$I$24</definedName>
    <definedName name="rqwerqwe" hidden="1">1</definedName>
    <definedName name="RS">'[67]1 CAPITAUX'!$CO$11</definedName>
    <definedName name="RTHDaily" hidden="1">2</definedName>
    <definedName name="RTHDefault" hidden="1">1</definedName>
    <definedName name="RTHIncludeActive" hidden="1">1</definedName>
    <definedName name="RTHIncludeActiveNonActive" hidden="1">2</definedName>
    <definedName name="RTHIncludeAll" hidden="1">3</definedName>
    <definedName name="RTHIncludeWeekdays" hidden="1">2</definedName>
    <definedName name="RTHMonthly" hidden="1">4</definedName>
    <definedName name="RTHOrientCol" hidden="1">2</definedName>
    <definedName name="RTHOrientRow" hidden="1">1</definedName>
    <definedName name="RTHQuarterly" hidden="1">5</definedName>
    <definedName name="RTHSortAscend" hidden="1">1</definedName>
    <definedName name="RTHSortDescend" hidden="1">2</definedName>
    <definedName name="RTHWeekly" hidden="1">3</definedName>
    <definedName name="RTHYearly" hidden="1">6</definedName>
    <definedName name="Run_Downloads">[0]!Run_Downloads</definedName>
    <definedName name="S">#REF!</definedName>
    <definedName name="SA">[35]PLAQUETTE!#REF!</definedName>
    <definedName name="sandra">[0]!sandra</definedName>
    <definedName name="SAPBEXhrIndnt" hidden="1">"Wide"</definedName>
    <definedName name="SAPBEXrevision" hidden="1">3</definedName>
    <definedName name="SAPBEXsysID" hidden="1">"W7P"</definedName>
    <definedName name="SAPBEXwbID" hidden="1">"3X4WUL3Z6QS2OT87LZFIR4U44"</definedName>
    <definedName name="SAPsysID" hidden="1">"708C5W7SBKP804JT78WJ0JNKI"</definedName>
    <definedName name="SAPwbID" hidden="1">"ARS"</definedName>
    <definedName name="SAU_Canne">'[75]Paramètres d''entrée'!$B$34</definedName>
    <definedName name="SaveNewFile">[0]!SaveNewFile</definedName>
    <definedName name="SDF">#REF!</definedName>
    <definedName name="sdfgh">{"Jan","Feb","Mar","Apr","May","Jun","Jul","Aug","Sep","Oct","Nov","Dec";"January","February","March","April","May","June","July","August","September","October","November","December"}</definedName>
    <definedName name="SDFIGUSDHGOIJ" hidden="1">'[68]Cartas de Fiança'!$H$1:$H$65536</definedName>
    <definedName name="SE">#REF!</definedName>
    <definedName name="SecretArchiveNumber" hidden="1">1</definedName>
    <definedName name="segment">[50]Sheet2!$B$1:$B$14</definedName>
    <definedName name="Sem">#REF!</definedName>
    <definedName name="Semaines">#REF!</definedName>
    <definedName name="Semis_Manuel" localSheetId="9">Tableau25[Semis Manuel]</definedName>
    <definedName name="Semis_Manuel" localSheetId="8">Tableau25[Semis Manuel]</definedName>
    <definedName name="Semis_Manuel">Tableau25[Semis Manuel]</definedName>
    <definedName name="Semis_Mécanique" localSheetId="9">Tableau24[Semis Mécanique]</definedName>
    <definedName name="Semis_Mécanique" localSheetId="8">Tableau24[Semis Mécanique]</definedName>
    <definedName name="Semis_Mécanique">Tableau24[Semis Mécanique]</definedName>
    <definedName name="sencount" hidden="1">1</definedName>
    <definedName name="SERIES_GRAPH_IR">#REF!</definedName>
    <definedName name="sgsgsg" hidden="1">{"'RESUMO'!$A$1:$H$41"}</definedName>
    <definedName name="Shansby">"Button 1"</definedName>
    <definedName name="SIDUFGHK" hidden="1">'[68]Mapa Empréstimos {ppc}'!$M$43</definedName>
    <definedName name="Sit">"Chart 3"</definedName>
    <definedName name="Sites">[36]Granulo!$A$2:$A$4</definedName>
    <definedName name="sName1">[0]!sName1</definedName>
    <definedName name="SODFIGHJ" hidden="1">'[68]Mapa Empréstimos {ppc}'!$P$61</definedName>
    <definedName name="SODFIGUJSOL" hidden="1">'[68]Mapa Empréstimos {ppc}'!$P$54</definedName>
    <definedName name="SODFIJGSLDFI" hidden="1">1</definedName>
    <definedName name="SODIFGJ" hidden="1">'[68]Mapa Empréstimos {ppc}'!$K$43</definedName>
    <definedName name="Solde_Départ">#REF!</definedName>
    <definedName name="Solde_Final">#REF!</definedName>
    <definedName name="solver_lin" hidden="1">0</definedName>
    <definedName name="souspostes">'[36]hypotheses eco'!$A$63:$A$99</definedName>
    <definedName name="Space">"          "</definedName>
    <definedName name="Spaces">"      "</definedName>
    <definedName name="specialtab">Word</definedName>
    <definedName name="Spin">#REF!</definedName>
    <definedName name="SR">#REF!</definedName>
    <definedName name="SS">#REF!</definedName>
    <definedName name="sss">[79]!AdaytumSheetClose</definedName>
    <definedName name="SSSSSS">#REF!</definedName>
    <definedName name="Stock">[40]Stock!#REF!</definedName>
    <definedName name="SUCRE">'[37]Frais comm sucre'!#REF!</definedName>
    <definedName name="SUM">#REF!</definedName>
    <definedName name="surfacecoupe">#REF!</definedName>
    <definedName name="surfcoupe">#REF!</definedName>
    <definedName name="surftot">#REF!</definedName>
    <definedName name="surftotale">#REF!</definedName>
    <definedName name="T">#REF!</definedName>
    <definedName name="T_brix_Bag5">'[39]BD bilans moulin'!$CA$1:$CA$65536</definedName>
    <definedName name="T_brix_Canne">'[39]BD bilans moulin'!$BG$1:$BG$65536</definedName>
    <definedName name="T_pol_Bag1">'[39]BD bilans moulin'!$BL$1:$BL$65536</definedName>
    <definedName name="T_pol_Bag2">'[39]BD bilans moulin'!$BP$1:$BP$65536</definedName>
    <definedName name="T_pol_Bag3">'[39]BD bilans moulin'!$BT$1:$BT$65536</definedName>
    <definedName name="T_pol_Bag4">'[39]BD bilans moulin'!$BX$1:$BX$65536</definedName>
    <definedName name="T_pol_Bag5">'[39]BD bilans moulin'!$CB$1:$CB$65536</definedName>
    <definedName name="T_pol_Canne">'[39]BD bilans moulin'!$BH$1:$BH$65536</definedName>
    <definedName name="T_pol_J1">'[39]BD bilans moulin'!$CE$1:$CE$65536</definedName>
    <definedName name="T_pol_J2">'[39]BD bilans moulin'!$CH$1:$CH$65536</definedName>
    <definedName name="T_pol_J3">'[39]BD bilans moulin'!$CK$1:$CK$65536</definedName>
    <definedName name="T_pol_J4">'[39]BD bilans moulin'!$CN$1:$CN$65536</definedName>
    <definedName name="T_pol_J5">'[39]BD bilans moulin'!$CQ$1:$CQ$65536</definedName>
    <definedName name="T001TNETINCGRPMTDCC" comment="Net Income GRP MTD">#REF!</definedName>
    <definedName name="T002TNETINCGRPYTDCC" comment="Net Income GRP YTD">#REF!</definedName>
    <definedName name="T003TREVDIVGRPMTD" comment="Revenue by Division GRP MTD">#REF!</definedName>
    <definedName name="T004TREVDIVGRPYTD" comment="Revenue by Division GRP YTD">#REF!</definedName>
    <definedName name="T005TREVFPGRPMTD" comment="Revenue by Finished Products GRP MTD">#REF!</definedName>
    <definedName name="T006TREVFPGRPYTD" comment="Revenue by Finished Products GRP YTD">#REF!</definedName>
    <definedName name="T007TREVFPGRPYTDDIV" comment="Revenue by Finished Products / Division GRP YTD">#REF!</definedName>
    <definedName name="T008TEBITDAGRPMTD" comment="EBITDA by Division MTD">#REF!</definedName>
    <definedName name="T009TEBITDAGRPYTD" comment="EBITDA by Division YTD">#REF!</definedName>
    <definedName name="T012EBITGRPMTD" comment="EBIT by Division MTD">#REF!</definedName>
    <definedName name="T013EBITGRPYTD" comment="EBIT by Division YTD">#REF!</definedName>
    <definedName name="T014WORCAPGRPYTD" comment="Working Capital GRP YTD">#REF!</definedName>
    <definedName name="T015WCDIVGRPYTD" comment="Working Capital by Division GRP YTD">#REF!</definedName>
    <definedName name="T016DSOGRPYTD" comment="DSO GRP YTD">#REF!</definedName>
    <definedName name="T017WCCURVEGRPN" comment="Working Capital GRP N">#REF!</definedName>
    <definedName name="T018WCCURVEGRPN1" comment="Working Capital GRP N-1">#REF!</definedName>
    <definedName name="T019WCCURVEGRPBUD" comment="Working Capital GRP Budget">#REF!</definedName>
    <definedName name="T020CAPEXGRPYTD" comment="Capex GRP YTD">#REF!</definedName>
    <definedName name="T021CAPEXDIVGRPYTD" comment="Capex by Division GRP YTD">#REF!</definedName>
    <definedName name="T022CPXDIVGRPYTD" comment="Capex by Division Graph GRP YTD">#REF!</definedName>
    <definedName name="T023FCFGRPYTD" comment="FCF GRP YTD">#REF!</definedName>
    <definedName name="T024FCFDIVGRPYTD" comment="FCF by Division GRP YTD">#REF!</definedName>
    <definedName name="T025FCFDIVGRAPHGRPYTD" comment="FCF by Division GRP YTD Data">#REF!</definedName>
    <definedName name="T026NETDEBTGRPYTD" comment="Net Debt GRP YTD">#REF!</definedName>
    <definedName name="T027NETDEBTDIVGRPYTD" comment="Net Debt by Division GRP YTD">#REF!</definedName>
    <definedName name="T028NDCURDIVGRPYTD" comment="Net Debt by Division / Currency GRP YTD">#REF!</definedName>
    <definedName name="T029NDCURGRPYTD" comment="Net Debt by Currency GRP YTD">#REF!</definedName>
    <definedName name="T030FCFGRAPHGRPYTD" comment="FCF Data Graph GRP YTD">#REF!</definedName>
    <definedName name="T031NDBRIDGEDGRP" comment="Net Debt Bridge Data">#REF!</definedName>
    <definedName name="T032HEDGINGSUGRP" comment="Hedging Sugar">#REF!</definedName>
    <definedName name="T033HEDGINGWHGRP" comment="Hedging Wheat">#REF!</definedName>
    <definedName name="T034HEDGINGCOGRP" comment="Hedging Corn">#REF!</definedName>
    <definedName name="T035HEDGINGBR" comment="Forex Hedging - Brazil">#REF!</definedName>
    <definedName name="T036HEDGINGCRLGBP" comment="Forex Hedging - Cereal GBP">#REF!</definedName>
    <definedName name="T037HEDGINGCRLUSD" comment="Forex Hedging - Cereal USD">#REF!</definedName>
    <definedName name="T038HEDGINGSUGRPBAR" comment="Hedging Sugar Bar ">#REF!</definedName>
    <definedName name="T038NBRCROSGCYTD" comment="Nbr of days - Crop Sugarcane YTD">#REF!</definedName>
    <definedName name="T039HEDGINGWHGRPBAR" comment="Hedging Wheat Bar ">#REF!</definedName>
    <definedName name="T040HEDGINGCOGRPBAR" comment="Hedging Corn Bar ">#REF!</definedName>
    <definedName name="T041HEDGINGEURGRP" comment="Forex Hedging - EUR / GBP">#REF!</definedName>
    <definedName name="T042HEDGINGEURUSD" comment="Forex Hedging - EUR / USD">#REF!</definedName>
    <definedName name="T043HEDGINGBRLUSD" comment="Forex Hedging - BRL / USD">#REF!</definedName>
    <definedName name="T044RAWMATGRPYTD" comment="Raw Material GRP YTD">#REF!</definedName>
    <definedName name="T045RAWMATDIVGRPYTD" comment="Raw Material by Division GRP YTD">#REF!</definedName>
    <definedName name="T046RMCLRGRPYTD" comment="Raw Material Cereal GRP YTD">#REF!</definedName>
    <definedName name="T047RMCLRDIVGRPYTD" comment="Raw Material Cereal by Division GRP YTD">#REF!</definedName>
    <definedName name="T048INDYIEWHGRPYTD" comment="Industrial Yield Wheat GRP YTD">#REF!</definedName>
    <definedName name="T049INDYIECOGRPYTD" comment="Industrial Yield Corn GRP YTD">#REF!</definedName>
    <definedName name="T050INDYIEPOGRPYTD" comment="Industrial Yield Potato GRP YTD">#REF!</definedName>
    <definedName name="T051RMCANGRPYTD" comment="Raw Material Sugarcane GRP YTD">#REF!</definedName>
    <definedName name="T052RMCANDIVGRPYTD" comment="Raw Material Sugarcane by Division GRP YTD">#REF!</definedName>
    <definedName name="T053CANREPGRPYTD" comment="Cane replanted Sugarcane YTD">#REF!</definedName>
    <definedName name="T054INDYIECANEGRPYTD" comment="Industrial Yield Sugarcane GRP YTD">#REF!</definedName>
    <definedName name="T055AGRYIEGRPYTD" comment="Agricultural Yield Sugarcane GRP YTD">#REF!</definedName>
    <definedName name="T056NBRCROGRPYTD" comment="Nbr of days - Crop Sugarcane GRP YTD">#REF!</definedName>
    <definedName name="T056NBRCROPTIYTD" comment="Crop (Number of days) - Cane TI YTD">#REF!</definedName>
    <definedName name="T057RMBEETGRPYTD" comment="Raw Material Sugarbeet GRP YTD">#REF!</definedName>
    <definedName name="T058RMBEETDIVGRPYTD" comment="Raw Material Sugarbeet by Division GRP YTD">#REF!</definedName>
    <definedName name="T059TAREDIVGRPYTD" comment="Tare Terre by Division GRP YTD">#REF!</definedName>
    <definedName name="T060INDYIEBEETGRPYTD" comment="Industrial Yield Sugarbeet GRP YTD">#REF!</definedName>
    <definedName name="T061AGRYIEBEETGRPYTD" comment="Agricultural Yield Sugarbeet GRP YTD">#REF!</definedName>
    <definedName name="T062NBRCROBEETGRPYTD" comment="Nbr of days - Crop Sugarbeet GRP YTD">#REF!</definedName>
    <definedName name="T063QTYSOLDIVGRAPHGRPYTD" comment="Quantity Sold by Division GRP YTD - Data Graph">#REF!</definedName>
    <definedName name="T064QTYSOLDBEETGRPYTD" comment="Quantity Sold Sugarbeet GRP YTD">#REF!</definedName>
    <definedName name="T065QTYSOLDBEETDIVGRPYTD" comment="Quantity Sold Sugarbeet by Division GRP YTD">#REF!</definedName>
    <definedName name="T066POLSUGGRPYTD" comment="Polarized Sugar Beet GRP YTD">#REF!</definedName>
    <definedName name="T067QTYSOLDCANEGRPYTD" comment="Quantity Sold Sugarcane GRP YTD">#REF!</definedName>
    <definedName name="T068QTYSOLDCANEDIVGRPYTD" comment="Quantity Sold Sugarcane by Division GRP YTD">#REF!</definedName>
    <definedName name="T069POLCANEGRPYTD" comment="Polarized Sugar Sugarcane GRP YTD">#REF!</definedName>
    <definedName name="T070QTYSOLDGRPYTD" comment="Quantity Sold Group GRP YTD">#REF!</definedName>
    <definedName name="T071QTYSOLDCERYTD" comment="Quantity Sold CEREAL GRP YTD">#REF!</definedName>
    <definedName name="T072QTYSOLDCEREALDIVGRPYTD" comment="Quantity Sold CEREAL by Division GRP YTD">#REF!</definedName>
    <definedName name="T073POLCERGRPYTD" comment="Starch from Cereals GRP YTD">#REF!</definedName>
    <definedName name="T074STOCKSGRPYTD" comment="Stocks GRP YTD">#REF!</definedName>
    <definedName name="T075STOCKSDIVGRPYTD" comment="Stocks GRP by division YTD Data">#REF!</definedName>
    <definedName name="T076QTYSOLGRPYTD" comment="Quantity Sold GRP YTD">#REF!</definedName>
    <definedName name="T077QTYSOLDIVDATAGRPYTD" comment="Quantity Sold by Division GRP YTD - Data">#REF!</definedName>
    <definedName name="T078APPGRPYTD" comment="Appendix EBITDA">#REF!</definedName>
    <definedName name="T079RATESGRPYTD" comment="Appendix FX Rates">#REF!</definedName>
    <definedName name="T080RATESGRPYTD" comment="Appendix FX Rates TI">#REF!</definedName>
    <definedName name="T081RATESCLOEURYTD" comment="Appendix FX Rates Cloture Eur">#REF!</definedName>
    <definedName name="T082RATESGRPCLOBRLYTD" comment="Appendix FX Rates Cloture BRL">#REF!</definedName>
    <definedName name="T083APPGRPYTD" comment="Appendix EBITDA N-1">#REF!</definedName>
    <definedName name="T084APPGRPYTD" comment="Appendix EBITDA Budget">#REF!</definedName>
    <definedName name="T085APPGRPYTD" comment="Appendix EBITDA Reforcaste">#REF!</definedName>
    <definedName name="TA">[35]PLAQUETTE!#REF!</definedName>
    <definedName name="tab">[80]Type!$A$1:$E$121</definedName>
    <definedName name="TABLE">[12]ROI!#REF!</definedName>
    <definedName name="TABLO">#REF!</definedName>
    <definedName name="TAGOL">#REF!</definedName>
    <definedName name="TAGOLA">#REF!</definedName>
    <definedName name="talf">#REF!</definedName>
    <definedName name="talf1">#REF!</definedName>
    <definedName name="tals">#REF!</definedName>
    <definedName name="tals2">#REF!</definedName>
    <definedName name="tapl">#REF!</definedName>
    <definedName name="targets">[81]targets!$B$5:$IV$470</definedName>
    <definedName name="TAUX">[12]ROI!#REF!</definedName>
    <definedName name="Taux_Intérêt">#REF!</definedName>
    <definedName name="Taux_Intérêt_Programmé">#REF!</definedName>
    <definedName name="Taux_pannes">#REF!</definedName>
    <definedName name="Tax_Summary_For_Valuation">Word</definedName>
    <definedName name="TBCH">#REF!</definedName>
    <definedName name="TBdbName" hidden="1">"88D5BF544BE111D2B8C5006097494125.mdb"</definedName>
    <definedName name="TBH">#REF!</definedName>
    <definedName name="TBHA">#REF!</definedName>
    <definedName name="TBST">#REF!</definedName>
    <definedName name="TBSTA">#REF!</definedName>
    <definedName name="tc">#REF!</definedName>
    <definedName name="TC0">#REF!</definedName>
    <definedName name="tcanne">#REF!</definedName>
    <definedName name="TCH">#REF!</definedName>
    <definedName name="TCHH1">#REF!</definedName>
    <definedName name="TCS">#REF!</definedName>
    <definedName name="Template.WIRE">"DBACCESS"</definedName>
    <definedName name="TERME">#REF!</definedName>
    <definedName name="Test">'[82]TAF 00'!#REF!</definedName>
    <definedName name="test2" hidden="1">{#N/A,#N/A,FALSE,"FlCx99";#N/A,#N/A,FALSE,"Dívida99"}</definedName>
    <definedName name="TestAdd">"Test RefersTo1"</definedName>
    <definedName name="teste">Word</definedName>
    <definedName name="teste2" hidden="1">'[83]Teste FOPAG'!$AF$1:$AF$65536</definedName>
    <definedName name="TextRefCopyRangeCount" hidden="1">4</definedName>
    <definedName name="TF_Bag1">'[39]BD bilans moulin'!$BJ$1:$BJ$65536</definedName>
    <definedName name="TF_Bag2">'[39]BD bilans moulin'!$BN$1:$BN$65536</definedName>
    <definedName name="TF_Bag3">'[39]BD bilans moulin'!$BR$1:$BR$65536</definedName>
    <definedName name="TF_Bag4">'[39]BD bilans moulin'!$BV$1:$BV$65536</definedName>
    <definedName name="TF_Canne">'[39]BD bilans moulin'!$BF$1:$BF$65536</definedName>
    <definedName name="the_caller">[0]!the_caller</definedName>
    <definedName name="This_Year">"1998E"</definedName>
    <definedName name="TITI">[35]PLAQUETTE!#REF!</definedName>
    <definedName name="TM1REBUILDOPTION">1</definedName>
    <definedName name="toc">'[84]exploitation ind 600000 tc'!$D$25</definedName>
    <definedName name="tonnageBFS">#REF!</definedName>
    <definedName name="tonnagecas">#REF!</definedName>
    <definedName name="tonnagecc">#REF!</definedName>
    <definedName name="tonnageGB">#REF!</definedName>
    <definedName name="tonnagePF">#REF!</definedName>
    <definedName name="TonnagePS">#REF!</definedName>
    <definedName name="tonnageRG">#REF!</definedName>
    <definedName name="TOT._AGNES">'[85]DISPONIBILITES '!#REF!</definedName>
    <definedName name="total">"Chart 1"</definedName>
    <definedName name="TotalEcritures">#REF!</definedName>
    <definedName name="Tourteau_carver">'[44]Base de Données'!#REF!</definedName>
    <definedName name="Tourteau_emi">'[44]Base de Données'!$X:$X</definedName>
    <definedName name="Tourteau_m1_1">'[44]Base de Données'!$AE:$AE</definedName>
    <definedName name="Tourteau_m1_2">'[44]Base de Données'!$AF:$AF</definedName>
    <definedName name="Tourteau_m1_3">'[44]Base de Données'!$AG:$AG</definedName>
    <definedName name="Tourteau_m2_1">'[44]Base de Données'!$AI:$AI</definedName>
    <definedName name="Tourteau_m2_2">'[44]Base de Données'!$AJ:$AJ</definedName>
    <definedName name="Tourteau_m3_2">'[44]Base de Données'!$AK:$AK</definedName>
    <definedName name="Tourteaux">#REF!</definedName>
    <definedName name="TPD">'[44]Paramètres d''entrée'!$B$6</definedName>
    <definedName name="Trace">FALSE</definedName>
    <definedName name="Traction">'Charges de Mécanisation'!#REF!</definedName>
    <definedName name="Transport_Mécanique" localSheetId="9">Tableau27[Transport Mécanique]</definedName>
    <definedName name="Transport_Mécanique" localSheetId="8">Tableau27[Transport Mécanique]</definedName>
    <definedName name="Transport_Mécanique">Tableau27[Transport Mécanique]</definedName>
    <definedName name="Travail_du_sol_Manuel" localSheetId="9">Tableau20[Travail du sol Manuel]</definedName>
    <definedName name="Travail_du_sol_Manuel" localSheetId="8">Tableau20[Travail du sol Manuel]</definedName>
    <definedName name="Travail_du_sol_Manuel">Tableau20[Travail du sol Manuel]</definedName>
    <definedName name="Travail_du_sol_Mécanique" localSheetId="9">Tableau19[Travail du sol Mécanique]</definedName>
    <definedName name="Travail_du_sol_Mécanique" localSheetId="8">Tableau19[Travail du sol Mécanique]</definedName>
    <definedName name="Travail_du_sol_Mécanique">Tableau19[Travail du sol Mécanique]</definedName>
    <definedName name="ttapl">#REF!</definedName>
    <definedName name="TTT0">#REF!</definedName>
    <definedName name="Tube">#REF!</definedName>
    <definedName name="turnemoff">[0]!turnemoff</definedName>
    <definedName name="TV0">#REF!</definedName>
    <definedName name="TVAB">[35]PLAQUETTE!#REF!</definedName>
    <definedName name="TVBP">#REF!</definedName>
    <definedName name="TVBPA">#REF!</definedName>
    <definedName name="TVBPG">#REF!</definedName>
    <definedName name="TVBPGA">#REF!</definedName>
    <definedName name="Tx_intérêt_par_an">#REF!</definedName>
    <definedName name="txcscq">'[46]Charges sociales'!$F$32</definedName>
    <definedName name="txcsemp">#REF!</definedName>
    <definedName name="txcsk">#REF!</definedName>
    <definedName name="txcsk2">'[46]Charges sociales'!$K$24</definedName>
    <definedName name="txcsop">#REF!</definedName>
    <definedName name="txcsos">#REF!</definedName>
    <definedName name="txcsqualif">#REF!</definedName>
    <definedName name="Type">#REF!</definedName>
    <definedName name="Type_Intrant" localSheetId="9">#REF!</definedName>
    <definedName name="Type_Intrant" localSheetId="8">#REF!</definedName>
    <definedName name="Type_Intrant">#REF!</definedName>
    <definedName name="Type_MO">#REF!</definedName>
    <definedName name="Type_Opération" localSheetId="9">Tableau32[Type d''opération]</definedName>
    <definedName name="Type_Opération" localSheetId="8">Tableau32[Type d''opération]</definedName>
    <definedName name="Type_Opération">Tableau32[Type d''opération]</definedName>
    <definedName name="UB">[35]PLAQUETTE!#REF!</definedName>
    <definedName name="underterra" hidden="1">{#N/A,#N/A,FALSE,"Aging Summary";#N/A,#N/A,FALSE,"Ratio Analysis";#N/A,#N/A,FALSE,"Test 120 Day Accts";#N/A,#N/A,FALSE,"Tickmarks"}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pgradeVersion">"v2.35"</definedName>
    <definedName name="Usine">#REF!</definedName>
    <definedName name="uuuuu" hidden="1">{"'RATEIO RECEITA BRUTA'!$B$77:$C$106"}</definedName>
    <definedName name="V">{#N/A,#N/A,FALSE,"Aging Summary";#N/A,#N/A,FALSE,"Ratio Analysis";#N/A,#N/A,FALSE,"Test 120 Day Accts";#N/A,#N/A,FALSE,"Tickmarks"}</definedName>
    <definedName name="V_AN">#REF!</definedName>
    <definedName name="V0" hidden="1">{#N/A,#N/A,FALSE,"FlCx99";#N/A,#N/A,FALSE,"Dívida99"}</definedName>
    <definedName name="Valeurs_Entrées">IF(Montant_Prêt*Taux_Intérêt*Durée_Prêt*Début_Prêt&gt;0,1,0)</definedName>
    <definedName name="Validation">"MAM"</definedName>
    <definedName name="VALRESID">#REF!</definedName>
    <definedName name="VErechauf">'[44]Paramètres d''entrée'!$B$8</definedName>
    <definedName name="Version.WIRE">1</definedName>
    <definedName name="VGT" hidden="1">{#N/A,#N/A,FALSE,"Aging Summary";#N/A,#N/A,FALSE,"Ratio Analysis";#N/A,#N/A,FALSE,"Test 120 Day Accts";#N/A,#N/A,FALSE,"Tickmarks"}</definedName>
    <definedName name="vhc" hidden="1">{#N/A,#N/A,FALSE,"FlCx99";#N/A,#N/A,FALSE,"Dívida99"}</definedName>
    <definedName name="vol">#REF!</definedName>
    <definedName name="Volume_emi">'[44]Base de Données'!$AP:$AP</definedName>
    <definedName name="VP1rechauf">'[44]Paramètres d''entrée'!$B$9</definedName>
    <definedName name="VP2rechauf">'[44]Paramètres d''entrée'!$B$10</definedName>
    <definedName name="VP3rechauf">'[44]Paramètres d''entrée'!$B$11</definedName>
    <definedName name="VP4rechauf">'[44]Paramètres d''entrée'!$B$12</definedName>
    <definedName name="VP5rechauf">'[44]Paramètres d''entrée'!$B$13</definedName>
    <definedName name="W_arrière_usine">'[52]11-Paramètres d''entrée usine'!$B$35</definedName>
    <definedName name="W_epuration_c">'[52]11-Paramètres d''entrée usine'!$B$34</definedName>
    <definedName name="W_Ex_F">'[44]Paramètres d''entrée'!$B$16</definedName>
    <definedName name="W_Trprt">'[44]Paramètres d''entrée'!$B$15</definedName>
    <definedName name="W_usine_c">'[44]Paramètres d''entrée'!$B$17</definedName>
    <definedName name="WA">[35]PLAQUETTE!#REF!</definedName>
    <definedName name="WD">'[47]données brutes'!#REF!</definedName>
    <definedName name="Wellpont">Word</definedName>
    <definedName name="WERT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nx3a12." hidden="1">{"A3_DEMO",#N/A,FALSE,"ANXa";"A4_FATB",#N/A,FALSE,"ANXa";"A5_DEX",#N/A,FALSE,"ANXa";"A6_CEX",#N/A,FALSE,"ANXa";"A7_NIP",#N/A,FALSE,"ANXb";"A8_DEPR",#N/A,FALSE,"ANXb";"A9_BP",#N/A,FALSE,"ANXb";"A10_DRE",#N/A,FALSE,"ANXb";"A11_FCX",#N/A,FALSE,"ANXb";"A12_VAL",#N/A,FALSE,"ANXb"}</definedName>
    <definedName name="wrn.CLIENTE_PRECO.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QUANT.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MF." hidden="1">{"CMF",#N/A,TRUE,"HW";"CMF",#N/A,TRUE,"SW";"CMF",#N/A,TRUE,"TELESSUP.";"CMF",#N/A,TRUE,"DCN &amp; Acess";"CMF",#N/A,TRUE,"Sobressalentes";"CMF",#N/A,TRUE,"Mat. Instal.";"CMF",#N/A,TRUE,"Doc. Técnica"}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Laudo." hidden="1">{"BPAtivo",#N/A,FALSE,"BAL_A";"BPPassivo",#N/A,FALSE,"BAL_A";"DRE",#N/A,FALSE,"DRE_A";"FCX",#N/A,FALSE,"FCX_A";"CVE",#N/A,FALSE,"FCX_A"}</definedName>
    <definedName name="wrn.OUTPUT." hidden="1">{"DCF","UPSIDE CASE",FALSE,"Sheet1";"DCF","BASE CASE",FALSE,"Sheet1";"DCF","DOWNSIDE CASE",FALSE,"Sheet1"}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y1." hidden="1">{"LB1",#N/A,FALSE,"DR";"LB2",#N/A,FALSE,"DR"}</definedName>
    <definedName name="wrn.Ray2." hidden="1">{"BNnew1",#N/A,FALSE,"BNDES_Aut";"BNnew2",#N/A,FALSE,"BNDES_Aut";"BNnew3",#N/A,FALSE,"BNDES_Aut"}</definedName>
    <definedName name="wrn.Rayton.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_Básico." hidden="1">{"NOPAT",#N/A,FALSE,"NOPAT_A";"Investimentos",#N/A,FALSE,"Investimentos";"Custos Operação",#N/A,FALSE,"Custos_Oper";"Det_Eva_1",#N/A,FALSE,"DET_EVA";"Det_Eva_2",#N/A,FALSE,"DET_EVA";"Comp_Preços",#N/A,FALSE,"Comp_Preço"}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SE">[86]Sen!$H$9</definedName>
    <definedName name="WshSrcList">#REF!</definedName>
    <definedName name="WSI">[86]Sen!$H$6</definedName>
    <definedName name="WT">'[47]données brutes'!#REF!</definedName>
    <definedName name="www" hidden="1">{#N/A,#N/A,FALSE,"Aging Summary";#N/A,#N/A,FALSE,"Ratio Analysis";#N/A,#N/A,FALSE,"Test 120 Day Accts";#N/A,#N/A,FALSE,"Tickmarks"}</definedName>
    <definedName name="X">[46]Chauffeurs!$H$15</definedName>
    <definedName name="XREF_COL" hidden="1">'[87]Intercompany BP'!$E$1:$E$65536</definedName>
    <definedName name="XREF_COLUMN_1" hidden="1">#REF!</definedName>
    <definedName name="XREF_COLUMN_10" hidden="1">#REF!</definedName>
    <definedName name="XREF_COLUMN_11" hidden="1">#REF!</definedName>
    <definedName name="XREF_COLUMN_12" hidden="1">'[88]Suporte DOAR'!#REF!</definedName>
    <definedName name="XREF_COLUMN_13" hidden="1">'[88]Suporte DOAR'!#REF!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'[89]Tickmarks '!$G$1:$G$65536</definedName>
    <definedName name="XREF_COLUMN_18" hidden="1">'[88]Suporte DOAR'!#REF!</definedName>
    <definedName name="XREF_COLUMN_19" hidden="1">#REF!</definedName>
    <definedName name="XREF_COLUMN_2" hidden="1">#REF!</definedName>
    <definedName name="XREF_COLUMN_20" hidden="1">'[90]Mapa de Resultado'!#REF!</definedName>
    <definedName name="XREF_COLUMN_21" hidden="1">'[90]Mapa de Resultado'!#REF!</definedName>
    <definedName name="XREF_COLUMN_29" hidden="1">[91]Lead!#REF!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[92]Resumo!#REF!</definedName>
    <definedName name="XREF_COLUMN_9" hidden="1">#REF!</definedName>
    <definedName name="XRefActiveRow" hidden="1">#REF!</definedName>
    <definedName name="XRefActiveRow_1" hidden="1">#REF!</definedName>
    <definedName name="XRefColumnsCount" hidden="1">4</definedName>
    <definedName name="XRefCopy1" hidden="1">#REF!</definedName>
    <definedName name="XRefCopy10" hidden="1">#REF!</definedName>
    <definedName name="XRefCopy10Row" hidden="1">#REF!</definedName>
    <definedName name="XRefCopy11" hidden="1">[93]Eliminações!#REF!</definedName>
    <definedName name="XRefCopy11Row" hidden="1">#REF!</definedName>
    <definedName name="XRefCopy12" hidden="1">'[90]Mapa de Resultado'!#REF!</definedName>
    <definedName name="XRefCopy12Row" hidden="1">#REF!</definedName>
    <definedName name="XRefCopy13" hidden="1">#REF!</definedName>
    <definedName name="XRefCopy13Row" hidden="1">#REF!</definedName>
    <definedName name="XRefCopy14" hidden="1">[94]Report!$M$15</definedName>
    <definedName name="XRefCopy14Row" hidden="1">#REF!</definedName>
    <definedName name="XRefCopy15" hidden="1">#REF!</definedName>
    <definedName name="XRefCopy15Row" hidden="1">#REF!</definedName>
    <definedName name="XRefCopy16" hidden="1">'[95]Mapa Mov. 429'!#REF!</definedName>
    <definedName name="XRefCopy16Row" hidden="1">#REF!</definedName>
    <definedName name="XRefCopy17" hidden="1">#REF!</definedName>
    <definedName name="XRefCopy17Row" hidden="1">#REF!</definedName>
    <definedName name="XRefCopy18" hidden="1">'[90]Mapa de Resultado'!#REF!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'[90]Mapa de Resultado'!#REF!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'[96] Global fopag'!#REF!</definedName>
    <definedName name="XRefCopy26Row" hidden="1">#REF!</definedName>
    <definedName name="XRefCopy27" hidden="1">'[96] Global fopag'!#REF!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3" hidden="1">#REF!</definedName>
    <definedName name="XRefCopy30" hidden="1">'[97]mapa movimentação'!#REF!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[98]XREF!#REF!</definedName>
    <definedName name="XRefCopy33" hidden="1">[99]DRE!#REF!</definedName>
    <definedName name="XRefCopy33Row" hidden="1">#REF!</definedName>
    <definedName name="XRefCopy34" hidden="1">#REF!</definedName>
    <definedName name="XRefCopy35" hidden="1">#REF!</definedName>
    <definedName name="XRefCopy35Row" hidden="1">[98]XREF!#REF!</definedName>
    <definedName name="XRefCopy36" hidden="1">#REF!</definedName>
    <definedName name="XRefCopy36Row" hidden="1">[98]XREF!#REF!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hidden="1">[100]XREF!$A$7:$IV$7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Row" hidden="1">#REF!</definedName>
    <definedName name="XRefCopy46" hidden="1">#REF!</definedName>
    <definedName name="XRefCopy47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5Row" hidden="1">#REF!</definedName>
    <definedName name="XRefCopy56" hidden="1">#REF!</definedName>
    <definedName name="XRefCopy56Row" hidden="1">[90]XREF!#REF!</definedName>
    <definedName name="XRefCopy57" hidden="1">#REF!</definedName>
    <definedName name="XRefCopy58" hidden="1">#REF!</definedName>
    <definedName name="XRefCopy5Row" hidden="1">#REF!</definedName>
    <definedName name="XRefCopy61" hidden="1">'[90]Mapa de Resultado'!#REF!</definedName>
    <definedName name="XRefCopy61Row" hidden="1">#REF!</definedName>
    <definedName name="XRefCopy63Row" hidden="1">#REF!</definedName>
    <definedName name="XRefCopy64Row" hidden="1">#REF!</definedName>
    <definedName name="XRefCopy65Row" hidden="1">#REF!</definedName>
    <definedName name="XRefCopy66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7" hidden="1">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Row" hidden="1">#REF!</definedName>
    <definedName name="XRefCopy75Row" hidden="1">#REF!</definedName>
    <definedName name="XRefCopy76Row" hidden="1">#REF!</definedName>
    <definedName name="XRefCopy77Row" hidden="1">#REF!</definedName>
    <definedName name="XRefCopy78Row" hidden="1">#REF!</definedName>
    <definedName name="XRefCopy7Row" hidden="1">#REF!</definedName>
    <definedName name="XRefCopy8" hidden="1">[101]Lead!#REF!</definedName>
    <definedName name="XRefCopy80Row" hidden="1">#REF!</definedName>
    <definedName name="XRefCopy81" hidden="1">'[90]Mapa de Resultado'!#REF!</definedName>
    <definedName name="XRefCopy81Row" hidden="1">#REF!</definedName>
    <definedName name="XRefCopy82Row" hidden="1">#REF!</definedName>
    <definedName name="XRefCopy8Row" hidden="1">#REF!</definedName>
    <definedName name="XRefCopy9" hidden="1">'[92]Mapa Imobilizado'!#REF!</definedName>
    <definedName name="XRefCopy9Row" hidden="1">#REF!</definedName>
    <definedName name="XRefCopyRangeCount" hidden="1">24</definedName>
    <definedName name="XRefPaste1" hidden="1">#REF!</definedName>
    <definedName name="XRefPaste10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Row" hidden="1">#REF!</definedName>
    <definedName name="XRefPaste11" hidden="1">#REF!</definedName>
    <definedName name="XRefPaste111Row" hidden="1">#REF!</definedName>
    <definedName name="XRefPaste112Row" hidden="1">#REF!</definedName>
    <definedName name="XRefPaste117" hidden="1">'[90]Mapa de Resultado'!#REF!</definedName>
    <definedName name="XRefPaste117Row" hidden="1">#REF!</definedName>
    <definedName name="XRefPaste118" hidden="1">'[90]Mapa de Resultado'!#REF!</definedName>
    <definedName name="XRefPaste118Row" hidden="1">#REF!</definedName>
    <definedName name="XRefPaste119" hidden="1">'[90]Mapa de Resultado'!#REF!</definedName>
    <definedName name="XRefPaste119Row" hidden="1">#REF!</definedName>
    <definedName name="XRefPaste11Row" hidden="1">#REF!</definedName>
    <definedName name="XRefPaste12" hidden="1">#REF!</definedName>
    <definedName name="XRefPaste120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hidden="1">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" hidden="1">'[90]Mapa de Resultado'!#REF!</definedName>
    <definedName name="XRefPaste139Row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'[88]Suporte DOAR'!#REF!</definedName>
    <definedName name="XRefPaste17Row" hidden="1">#REF!</definedName>
    <definedName name="XRefPaste18" hidden="1">#REF!</definedName>
    <definedName name="XRefPaste18Row" hidden="1">#REF!</definedName>
    <definedName name="XRefPaste19" hidden="1">'[90]Mapa de Resultado'!#REF!</definedName>
    <definedName name="XRefPaste19Row" hidden="1">#REF!</definedName>
    <definedName name="XRefPaste1Row" hidden="1">#REF!</definedName>
    <definedName name="XRefPaste2" hidden="1">#REF!</definedName>
    <definedName name="XRefPaste20" hidden="1">'[88]Suporte DOAR'!#REF!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[102]XREF!#REF!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[103]XREF!#REF!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Row" hidden="1">#REF!</definedName>
    <definedName name="XRefPaste35" hidden="1">#REF!</definedName>
    <definedName name="XRefPaste35Row" hidden="1">#REF!</definedName>
    <definedName name="XRefPaste36Row" hidden="1">#REF!</definedName>
    <definedName name="XRefPaste37" hidden="1">'[90]Mapa de Resultado'!#REF!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Row" hidden="1">#REF!</definedName>
    <definedName name="XRefPaste41Row" hidden="1">#REF!</definedName>
    <definedName name="XRefPaste42Row" hidden="1">#REF!</definedName>
    <definedName name="XRefPaste43Row" hidden="1">#REF!</definedName>
    <definedName name="XRefPaste44" hidden="1">'[90]Deposito Judicial'!#REF!</definedName>
    <definedName name="XRefPaste44Row" hidden="1">[90]XREF!#REF!</definedName>
    <definedName name="XRefPaste45" hidden="1">#REF!</definedName>
    <definedName name="XRefPaste45Row" hidden="1">[90]XREF!#REF!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Row" hidden="1">#REF!</definedName>
    <definedName name="XRefPaste56Row" hidden="1">#REF!</definedName>
    <definedName name="XRefPaste57Row" hidden="1">#REF!</definedName>
    <definedName name="XRefPaste59Row" hidden="1">#REF!</definedName>
    <definedName name="XRefPaste5Row" hidden="1">#REF!</definedName>
    <definedName name="XRefPaste6" hidden="1">#REF!</definedName>
    <definedName name="XRefPaste62Row" hidden="1">#REF!</definedName>
    <definedName name="XRefPaste63Row" hidden="1">#REF!</definedName>
    <definedName name="XRefPaste64Row" hidden="1">#REF!</definedName>
    <definedName name="XRefPaste65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5Row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9Row" hidden="1">#REF!</definedName>
    <definedName name="XRefPaste9Row" hidden="1">#REF!</definedName>
    <definedName name="XRefPasteRangeCount" hidden="1">21</definedName>
    <definedName name="xxx">[104]Prod!$A$5:$V$5</definedName>
    <definedName name="y" hidden="1">{#N/A,#N/A,FALSE,"Aging Summary";#N/A,#N/A,FALSE,"Ratio Analysis";#N/A,#N/A,FALSE,"Test 120 Day Accts";#N/A,#N/A,FALSE,"Tickmarks"}</definedName>
    <definedName name="YB">[35]PLAQUETTE!#REF!</definedName>
    <definedName name="YC">[35]PLAQUETTE!#REF!</definedName>
    <definedName name="YD">[35]PLAQUETTE!#REF!</definedName>
    <definedName name="Year">[73]Intro!#REF!</definedName>
    <definedName name="Year_End">1988</definedName>
    <definedName name="YrEnd_FFr_USD">0.1767</definedName>
    <definedName name="YTDMonth">[73]Intro!#REF!</definedName>
    <definedName name="YTMMonth">[73]Intro!#REF!</definedName>
    <definedName name="Z">'[105]Charges sociales'!$D$39</definedName>
    <definedName name="ZERO" hidden="1">{"'RATEIO RECEITA BRUTA'!$B$77:$C$106"}</definedName>
    <definedName name="_xlnm.Print_Area">#REF!</definedName>
    <definedName name="zone_de_critères">#REF!</definedName>
    <definedName name="ZUMI" hidden="1">{#N/A,#N/A,FALSE,"Aging Summary";#N/A,#N/A,FALSE,"Ratio Analysis";#N/A,#N/A,FALSE,"Test 120 Day Accts";#N/A,#N/A,FALSE,"Tickmarks"}</definedName>
    <definedName name="zzPPTAuthorTable004">[106]Output_BRL!$D$174:$L$201</definedName>
    <definedName name="zzPPTAuthorTable005">[106]Output_BRL!$D$237:$L$276</definedName>
    <definedName name="zzPPTAuthorTable006">[106]Output_BRL!$D$278:$L$306</definedName>
    <definedName name="zzPPTAuthorTable007">[106]Output_BRL!$D$206:$L$226</definedName>
    <definedName name="zzPPTAuthorTable008">[106]Output_BRL!$D$206:$L$232</definedName>
    <definedName name="zzPPTAuthorTable009">[106]Output_BRL!$D$312:$L$332</definedName>
    <definedName name="zzPPTAuthorTable010">[106]Output_BRL!$D$312:$L$355</definedName>
    <definedName name="zzPPTAuthorTable011">[106]Output_Memo!$B$3:$L$29</definedName>
    <definedName name="zzPPTAuthorTable012">[106]Output_Memo!$B$31:$L$55</definedName>
    <definedName name="zzPPTAuthorTable013">[106]Output_Memo!$B$58:$L$84</definedName>
    <definedName name="zzPPTAuthorTable014">[106]Output_Memo!$B$87:$L$122</definedName>
    <definedName name="zzPPTAuthorTable015">[106]Output_BRL!$D$133:$N$171</definedName>
    <definedName name="zzPPTAuthorTable016">[106]Output_BRL!$D$174:$N$201</definedName>
    <definedName name="zzPPTAuthorTable017">[106]Output_BRL!$D$237:$O$276</definedName>
    <definedName name="zzPPTAuthorTable018">[106]Output_BRL!$D$278:$N$306</definedName>
    <definedName name="zzPPTAuthorTable029">[49]Outputs!#REF!</definedName>
    <definedName name="zzz" hidden="1">'[33]Seguros 2001-2002 {ppc}'!$Z$37</definedName>
    <definedName name="ZZZZZZ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8" l="1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4" i="18"/>
  <c r="F6" i="18"/>
  <c r="F7" i="18"/>
  <c r="F8" i="18"/>
  <c r="F9" i="18"/>
  <c r="F10" i="18"/>
  <c r="F11" i="18"/>
  <c r="F12" i="18"/>
  <c r="F13" i="18"/>
  <c r="F14" i="18"/>
  <c r="F15" i="18"/>
  <c r="F16" i="18"/>
  <c r="F17" i="18"/>
  <c r="D24" i="11"/>
  <c r="D25" i="11"/>
  <c r="D26" i="11"/>
  <c r="D27" i="11"/>
  <c r="D28" i="11"/>
  <c r="D29" i="11"/>
  <c r="H45" i="1"/>
  <c r="I45" i="1"/>
  <c r="J45" i="1"/>
  <c r="K45" i="1"/>
  <c r="I65" i="20"/>
  <c r="P65" i="20" s="1"/>
  <c r="Q65" i="20"/>
  <c r="R65" i="20"/>
  <c r="S65" i="20"/>
  <c r="T65" i="20" s="1"/>
  <c r="U65" i="20"/>
  <c r="L45" i="1" l="1"/>
  <c r="V65" i="20"/>
  <c r="J75" i="1"/>
  <c r="K75" i="1"/>
  <c r="I3" i="20"/>
  <c r="I4" i="20"/>
  <c r="I5" i="20"/>
  <c r="I6" i="20"/>
  <c r="I7" i="20"/>
  <c r="I8" i="20"/>
  <c r="I9" i="20"/>
  <c r="I10" i="20"/>
  <c r="I11" i="20"/>
  <c r="I12" i="20"/>
  <c r="K33" i="1"/>
  <c r="I64" i="20"/>
  <c r="P64" i="20"/>
  <c r="Q64" i="20"/>
  <c r="R64" i="20"/>
  <c r="S64" i="20"/>
  <c r="T64" i="20" s="1"/>
  <c r="U64" i="20"/>
  <c r="J20" i="1"/>
  <c r="J33" i="1"/>
  <c r="Q12" i="20"/>
  <c r="R12" i="20"/>
  <c r="S12" i="20"/>
  <c r="T12" i="20"/>
  <c r="U12" i="20"/>
  <c r="J40" i="1"/>
  <c r="I63" i="20"/>
  <c r="P63" i="20"/>
  <c r="Q63" i="20"/>
  <c r="R63" i="20"/>
  <c r="S63" i="20"/>
  <c r="T63" i="20" s="1"/>
  <c r="U63" i="20"/>
  <c r="J66" i="1"/>
  <c r="V64" i="20" l="1"/>
  <c r="K20" i="1"/>
  <c r="P12" i="20"/>
  <c r="V12" i="20" s="1"/>
  <c r="V63" i="20"/>
  <c r="J68" i="1"/>
  <c r="J64" i="1"/>
  <c r="G42" i="2"/>
  <c r="H33" i="1" l="1"/>
  <c r="I33" i="1" s="1"/>
  <c r="L33" i="1" s="1"/>
  <c r="I62" i="20"/>
  <c r="P62" i="20"/>
  <c r="Q62" i="20"/>
  <c r="R62" i="20"/>
  <c r="S62" i="20"/>
  <c r="T62" i="20"/>
  <c r="U62" i="20"/>
  <c r="J62" i="1"/>
  <c r="J34" i="1"/>
  <c r="K34" i="1"/>
  <c r="J30" i="1"/>
  <c r="J28" i="1"/>
  <c r="J27" i="1"/>
  <c r="J29" i="1"/>
  <c r="I61" i="20"/>
  <c r="P61" i="20"/>
  <c r="Q61" i="20"/>
  <c r="R61" i="20"/>
  <c r="S61" i="20"/>
  <c r="T61" i="20" s="1"/>
  <c r="U61" i="20"/>
  <c r="I60" i="20"/>
  <c r="P60" i="20" s="1"/>
  <c r="Q60" i="20"/>
  <c r="R60" i="20"/>
  <c r="S60" i="20"/>
  <c r="T60" i="20"/>
  <c r="U60" i="20"/>
  <c r="I59" i="20"/>
  <c r="P59" i="20"/>
  <c r="Q59" i="20"/>
  <c r="R59" i="20"/>
  <c r="S59" i="20"/>
  <c r="T59" i="20" s="1"/>
  <c r="U59" i="20"/>
  <c r="I58" i="20"/>
  <c r="P58" i="20" s="1"/>
  <c r="Q58" i="20"/>
  <c r="R58" i="20"/>
  <c r="S58" i="20"/>
  <c r="T58" i="20" s="1"/>
  <c r="U58" i="20"/>
  <c r="I57" i="20"/>
  <c r="P57" i="20" s="1"/>
  <c r="Q57" i="20"/>
  <c r="R57" i="20"/>
  <c r="S57" i="20"/>
  <c r="T57" i="20" s="1"/>
  <c r="U57" i="20"/>
  <c r="I56" i="20"/>
  <c r="P56" i="20" s="1"/>
  <c r="Q56" i="20"/>
  <c r="R56" i="20"/>
  <c r="S56" i="20"/>
  <c r="T56" i="20"/>
  <c r="U56" i="20"/>
  <c r="P11" i="20"/>
  <c r="Q11" i="20"/>
  <c r="R11" i="20"/>
  <c r="S11" i="20"/>
  <c r="T11" i="20" s="1"/>
  <c r="U11" i="20"/>
  <c r="J32" i="1"/>
  <c r="K62" i="1" l="1"/>
  <c r="K27" i="1"/>
  <c r="K29" i="1"/>
  <c r="K28" i="1"/>
  <c r="K30" i="1"/>
  <c r="V62" i="20"/>
  <c r="V61" i="20"/>
  <c r="V60" i="20"/>
  <c r="V59" i="20"/>
  <c r="V58" i="20"/>
  <c r="V57" i="20"/>
  <c r="V56" i="20"/>
  <c r="V11" i="20"/>
  <c r="C104" i="21"/>
  <c r="D123" i="21"/>
  <c r="C131" i="21"/>
  <c r="C132" i="21" s="1"/>
  <c r="C129" i="21"/>
  <c r="F74" i="15"/>
  <c r="F72" i="15"/>
  <c r="F70" i="15"/>
  <c r="F64" i="15"/>
  <c r="F60" i="15"/>
  <c r="F58" i="15"/>
  <c r="H28" i="1" l="1"/>
  <c r="I28" i="1" s="1"/>
  <c r="L28" i="1" s="1"/>
  <c r="H34" i="1"/>
  <c r="I34" i="1" s="1"/>
  <c r="L34" i="1" s="1"/>
  <c r="H62" i="1"/>
  <c r="I62" i="1" s="1"/>
  <c r="L62" i="1" s="1"/>
  <c r="H29" i="1"/>
  <c r="I29" i="1" s="1"/>
  <c r="L29" i="1" s="1"/>
  <c r="H27" i="1"/>
  <c r="I27" i="1" s="1"/>
  <c r="L27" i="1" s="1"/>
  <c r="H30" i="1"/>
  <c r="I30" i="1" s="1"/>
  <c r="L30" i="1" s="1"/>
  <c r="C133" i="21"/>
  <c r="C134" i="21" s="1"/>
  <c r="C135" i="21" s="1"/>
  <c r="L158" i="21"/>
  <c r="C86" i="21"/>
  <c r="C105" i="21" s="1"/>
  <c r="C107" i="21" s="1"/>
  <c r="C77" i="21"/>
  <c r="C78" i="21" s="1"/>
  <c r="C13" i="21" s="1"/>
  <c r="B95" i="21"/>
  <c r="D95" i="21" s="1"/>
  <c r="B96" i="21"/>
  <c r="D96" i="21" s="1"/>
  <c r="B94" i="21"/>
  <c r="C94" i="21" s="1"/>
  <c r="D153" i="21" l="1"/>
  <c r="G21" i="21" s="1"/>
  <c r="C152" i="21"/>
  <c r="C153" i="21" s="1"/>
  <c r="D78" i="21"/>
  <c r="D13" i="21" s="1"/>
  <c r="C95" i="21"/>
  <c r="D94" i="21"/>
  <c r="D97" i="21" s="1"/>
  <c r="D107" i="21"/>
  <c r="C96" i="21"/>
  <c r="C97" i="21" l="1"/>
  <c r="D15" i="21"/>
  <c r="C16" i="21"/>
  <c r="D16" i="21"/>
  <c r="D43" i="21"/>
  <c r="C43" i="21"/>
  <c r="C15" i="21" l="1"/>
  <c r="C144" i="21" l="1"/>
  <c r="C145" i="21" s="1"/>
  <c r="C146" i="21" s="1"/>
  <c r="G96" i="1"/>
  <c r="G95" i="1"/>
  <c r="G82" i="1"/>
  <c r="G81" i="1"/>
  <c r="D33" i="6" l="1"/>
  <c r="C33" i="6"/>
  <c r="D51" i="18"/>
  <c r="D14" i="11" s="1"/>
  <c r="D51" i="9"/>
  <c r="C14" i="11" s="1"/>
  <c r="F67" i="15" s="1"/>
  <c r="E14" i="11" l="1"/>
  <c r="F68" i="15"/>
  <c r="F14" i="11"/>
  <c r="U55" i="20"/>
  <c r="U54" i="20"/>
  <c r="U53" i="20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39" i="20"/>
  <c r="U38" i="20"/>
  <c r="U37" i="20"/>
  <c r="U36" i="20"/>
  <c r="U35" i="20"/>
  <c r="U34" i="20"/>
  <c r="U33" i="20"/>
  <c r="U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3" i="20"/>
  <c r="U4" i="20"/>
  <c r="U5" i="20"/>
  <c r="U6" i="20"/>
  <c r="U7" i="20"/>
  <c r="U8" i="20"/>
  <c r="U9" i="20"/>
  <c r="U10" i="20"/>
  <c r="R3" i="20"/>
  <c r="C5" i="11" l="1"/>
  <c r="C4" i="11"/>
  <c r="R16" i="20" l="1"/>
  <c r="R17" i="20"/>
  <c r="R18" i="20"/>
  <c r="R19" i="20"/>
  <c r="R20" i="20"/>
  <c r="R21" i="20"/>
  <c r="R22" i="20"/>
  <c r="R23" i="20"/>
  <c r="R24" i="20"/>
  <c r="R25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55" i="20"/>
  <c r="R10" i="20" l="1"/>
  <c r="R9" i="20"/>
  <c r="R8" i="20"/>
  <c r="R7" i="20"/>
  <c r="R6" i="20"/>
  <c r="R5" i="20"/>
  <c r="R4" i="20"/>
  <c r="F58" i="9" l="1"/>
  <c r="E43" i="9"/>
  <c r="F43" i="9"/>
  <c r="G43" i="9"/>
  <c r="H43" i="9"/>
  <c r="D24" i="9"/>
  <c r="E24" i="9"/>
  <c r="F24" i="9"/>
  <c r="E6" i="9"/>
  <c r="E7" i="9"/>
  <c r="E8" i="9"/>
  <c r="F58" i="18"/>
  <c r="E43" i="18"/>
  <c r="F43" i="18"/>
  <c r="G43" i="18"/>
  <c r="H43" i="18"/>
  <c r="D25" i="18"/>
  <c r="E25" i="18"/>
  <c r="F25" i="18"/>
  <c r="E5" i="18"/>
  <c r="E6" i="18"/>
  <c r="E7" i="18"/>
  <c r="O37" i="2" l="1"/>
  <c r="R37" i="2"/>
  <c r="U37" i="2"/>
  <c r="O36" i="2"/>
  <c r="R36" i="2"/>
  <c r="U36" i="2"/>
  <c r="O35" i="2"/>
  <c r="R35" i="2"/>
  <c r="U35" i="2"/>
  <c r="O34" i="2"/>
  <c r="R34" i="2"/>
  <c r="U34" i="2"/>
  <c r="O33" i="2"/>
  <c r="R33" i="2"/>
  <c r="U33" i="2"/>
  <c r="O32" i="2"/>
  <c r="R32" i="2"/>
  <c r="U32" i="2"/>
  <c r="H41" i="18"/>
  <c r="H42" i="18"/>
  <c r="H44" i="18"/>
  <c r="H45" i="18"/>
  <c r="H46" i="18"/>
  <c r="G41" i="18"/>
  <c r="G42" i="18"/>
  <c r="G44" i="18"/>
  <c r="G45" i="18"/>
  <c r="G46" i="18"/>
  <c r="F41" i="18"/>
  <c r="F42" i="18"/>
  <c r="F44" i="18"/>
  <c r="F45" i="18"/>
  <c r="F46" i="18"/>
  <c r="H42" i="9"/>
  <c r="H44" i="9"/>
  <c r="H45" i="9"/>
  <c r="H46" i="9"/>
  <c r="G42" i="9"/>
  <c r="G44" i="9"/>
  <c r="G45" i="9"/>
  <c r="G46" i="9"/>
  <c r="F42" i="9"/>
  <c r="F44" i="9"/>
  <c r="F45" i="9"/>
  <c r="F46" i="9"/>
  <c r="J49" i="1"/>
  <c r="F5" i="17"/>
  <c r="F6" i="17"/>
  <c r="F7" i="17"/>
  <c r="F8" i="17"/>
  <c r="F9" i="17"/>
  <c r="F10" i="17"/>
  <c r="F11" i="17"/>
  <c r="F12" i="17"/>
  <c r="F13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8" i="3"/>
  <c r="F10" i="3"/>
  <c r="F11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G80" i="1"/>
  <c r="J80" i="1" s="1"/>
  <c r="J8" i="1"/>
  <c r="J9" i="1"/>
  <c r="J11" i="1"/>
  <c r="J10" i="1"/>
  <c r="J4" i="1"/>
  <c r="J6" i="1"/>
  <c r="J5" i="1"/>
  <c r="J7" i="1"/>
  <c r="J22" i="1"/>
  <c r="J21" i="1"/>
  <c r="J23" i="1"/>
  <c r="J31" i="1"/>
  <c r="J35" i="1"/>
  <c r="J36" i="1"/>
  <c r="J12" i="1"/>
  <c r="J18" i="1"/>
  <c r="J16" i="1"/>
  <c r="J13" i="1"/>
  <c r="J17" i="1"/>
  <c r="J24" i="1"/>
  <c r="J19" i="1"/>
  <c r="J14" i="1"/>
  <c r="J15" i="1"/>
  <c r="J26" i="1"/>
  <c r="J25" i="1"/>
  <c r="J37" i="1"/>
  <c r="J43" i="1"/>
  <c r="J44" i="1"/>
  <c r="J42" i="1"/>
  <c r="J41" i="1"/>
  <c r="J39" i="1"/>
  <c r="J38" i="1"/>
  <c r="J46" i="1"/>
  <c r="J47" i="1"/>
  <c r="J48" i="1"/>
  <c r="J51" i="1"/>
  <c r="J50" i="1"/>
  <c r="J55" i="1"/>
  <c r="J54" i="1"/>
  <c r="J53" i="1"/>
  <c r="J57" i="1"/>
  <c r="J56" i="1"/>
  <c r="J58" i="1"/>
  <c r="J59" i="1"/>
  <c r="J63" i="1"/>
  <c r="J61" i="1"/>
  <c r="J60" i="1"/>
  <c r="J72" i="1"/>
  <c r="J74" i="1"/>
  <c r="J69" i="1"/>
  <c r="J70" i="1"/>
  <c r="J67" i="1"/>
  <c r="J65" i="1"/>
  <c r="J71" i="1"/>
  <c r="J73" i="1"/>
  <c r="J52" i="1"/>
  <c r="E74" i="15" l="1"/>
  <c r="D74" i="15"/>
  <c r="F73" i="15"/>
  <c r="E49" i="15"/>
  <c r="D50" i="15"/>
  <c r="E50" i="15"/>
  <c r="H27" i="17" l="1"/>
  <c r="I27" i="17" s="1"/>
  <c r="K27" i="17"/>
  <c r="H26" i="17"/>
  <c r="I26" i="17" s="1"/>
  <c r="K26" i="17"/>
  <c r="H25" i="17"/>
  <c r="I25" i="17" s="1"/>
  <c r="K25" i="17"/>
  <c r="H24" i="17"/>
  <c r="I24" i="17" s="1"/>
  <c r="K24" i="17"/>
  <c r="H23" i="17"/>
  <c r="I23" i="17" s="1"/>
  <c r="K23" i="17"/>
  <c r="H22" i="17"/>
  <c r="I22" i="17" s="1"/>
  <c r="K22" i="17"/>
  <c r="H21" i="17"/>
  <c r="I21" i="17" s="1"/>
  <c r="K21" i="17"/>
  <c r="H27" i="3"/>
  <c r="I27" i="3" s="1"/>
  <c r="K27" i="3"/>
  <c r="H26" i="3"/>
  <c r="I26" i="3" s="1"/>
  <c r="K26" i="3"/>
  <c r="H25" i="3"/>
  <c r="I25" i="3" s="1"/>
  <c r="K25" i="3"/>
  <c r="H24" i="3"/>
  <c r="I24" i="3" s="1"/>
  <c r="K24" i="3"/>
  <c r="H23" i="3"/>
  <c r="I23" i="3" s="1"/>
  <c r="K23" i="3"/>
  <c r="H22" i="3"/>
  <c r="I22" i="3" s="1"/>
  <c r="K22" i="3"/>
  <c r="H21" i="3"/>
  <c r="I21" i="3" s="1"/>
  <c r="K21" i="3"/>
  <c r="J21" i="3" l="1"/>
  <c r="L21" i="3"/>
  <c r="J23" i="3"/>
  <c r="L23" i="3"/>
  <c r="J25" i="3"/>
  <c r="L25" i="3"/>
  <c r="J27" i="3"/>
  <c r="L27" i="3"/>
  <c r="L22" i="17"/>
  <c r="J22" i="17"/>
  <c r="L24" i="17"/>
  <c r="J24" i="17"/>
  <c r="L26" i="17"/>
  <c r="J26" i="17"/>
  <c r="J22" i="3"/>
  <c r="L22" i="3"/>
  <c r="L24" i="3"/>
  <c r="J24" i="3"/>
  <c r="J26" i="3"/>
  <c r="L26" i="3"/>
  <c r="J21" i="17"/>
  <c r="L23" i="17"/>
  <c r="J23" i="17"/>
  <c r="L25" i="17"/>
  <c r="J25" i="17"/>
  <c r="J27" i="17"/>
  <c r="L21" i="17"/>
  <c r="L27" i="17"/>
  <c r="O18" i="2" l="1"/>
  <c r="R18" i="2"/>
  <c r="U18" i="2"/>
  <c r="O8" i="2"/>
  <c r="R8" i="2"/>
  <c r="U8" i="2"/>
  <c r="O9" i="2"/>
  <c r="R9" i="2"/>
  <c r="U9" i="2"/>
  <c r="F71" i="15"/>
  <c r="F69" i="15"/>
  <c r="F65" i="15"/>
  <c r="F63" i="15"/>
  <c r="F59" i="15"/>
  <c r="D22" i="18"/>
  <c r="D23" i="18"/>
  <c r="D24" i="18"/>
  <c r="D26" i="18"/>
  <c r="D27" i="18"/>
  <c r="D23" i="9"/>
  <c r="D25" i="9"/>
  <c r="D26" i="9"/>
  <c r="D27" i="9"/>
  <c r="D22" i="9"/>
  <c r="G101" i="1" l="1"/>
  <c r="J101" i="1" s="1"/>
  <c r="G102" i="1"/>
  <c r="G87" i="1"/>
  <c r="F6" i="3" s="1"/>
  <c r="G88" i="1"/>
  <c r="J87" i="1" l="1"/>
  <c r="F9" i="3"/>
  <c r="J102" i="1"/>
  <c r="F14" i="17"/>
  <c r="J88" i="1"/>
  <c r="F14" i="3"/>
  <c r="I54" i="20"/>
  <c r="P54" i="20"/>
  <c r="Q54" i="20"/>
  <c r="S54" i="20"/>
  <c r="T54" i="20" s="1"/>
  <c r="I30" i="20"/>
  <c r="P30" i="20"/>
  <c r="Q30" i="20"/>
  <c r="S30" i="20"/>
  <c r="T30" i="20" s="1"/>
  <c r="I53" i="20"/>
  <c r="P53" i="20" s="1"/>
  <c r="Q53" i="20"/>
  <c r="S53" i="20"/>
  <c r="T53" i="20" s="1"/>
  <c r="I26" i="20"/>
  <c r="P26" i="20" s="1"/>
  <c r="Q26" i="20"/>
  <c r="S26" i="20"/>
  <c r="T26" i="20" s="1"/>
  <c r="I25" i="20"/>
  <c r="P25" i="20" s="1"/>
  <c r="Q25" i="20"/>
  <c r="S25" i="20"/>
  <c r="T25" i="20" s="1"/>
  <c r="I20" i="20"/>
  <c r="P20" i="20" s="1"/>
  <c r="Q20" i="20"/>
  <c r="S20" i="20"/>
  <c r="T20" i="20" s="1"/>
  <c r="I35" i="20"/>
  <c r="P35" i="20" s="1"/>
  <c r="Q35" i="20"/>
  <c r="S35" i="20"/>
  <c r="T35" i="20" s="1"/>
  <c r="I51" i="20"/>
  <c r="P51" i="20" s="1"/>
  <c r="Q51" i="20"/>
  <c r="S51" i="20"/>
  <c r="T51" i="20" s="1"/>
  <c r="I52" i="20"/>
  <c r="P52" i="20" s="1"/>
  <c r="Q52" i="20"/>
  <c r="S52" i="20"/>
  <c r="T52" i="20" s="1"/>
  <c r="I50" i="20"/>
  <c r="P50" i="20" s="1"/>
  <c r="Q50" i="20"/>
  <c r="S50" i="20"/>
  <c r="T50" i="20" s="1"/>
  <c r="I46" i="20"/>
  <c r="P46" i="20" s="1"/>
  <c r="Q46" i="20"/>
  <c r="S46" i="20"/>
  <c r="T46" i="20" s="1"/>
  <c r="I45" i="20"/>
  <c r="P45" i="20" s="1"/>
  <c r="Q45" i="20"/>
  <c r="S45" i="20"/>
  <c r="T45" i="20" s="1"/>
  <c r="I41" i="20"/>
  <c r="P41" i="20" s="1"/>
  <c r="Q41" i="20"/>
  <c r="S41" i="20"/>
  <c r="T41" i="20" s="1"/>
  <c r="I40" i="20"/>
  <c r="P40" i="20" s="1"/>
  <c r="Q40" i="20"/>
  <c r="S40" i="20"/>
  <c r="T40" i="20" s="1"/>
  <c r="I24" i="20"/>
  <c r="P24" i="20" s="1"/>
  <c r="Q24" i="20"/>
  <c r="S24" i="20"/>
  <c r="T24" i="20" s="1"/>
  <c r="I22" i="20"/>
  <c r="P22" i="20" s="1"/>
  <c r="Q22" i="20"/>
  <c r="S22" i="20"/>
  <c r="T22" i="20" s="1"/>
  <c r="V54" i="20" l="1"/>
  <c r="V30" i="20"/>
  <c r="V53" i="20"/>
  <c r="V26" i="20"/>
  <c r="V25" i="20"/>
  <c r="V20" i="20"/>
  <c r="H20" i="1" s="1"/>
  <c r="I20" i="1" s="1"/>
  <c r="L20" i="1" s="1"/>
  <c r="V35" i="20"/>
  <c r="V51" i="20"/>
  <c r="V52" i="20"/>
  <c r="V50" i="20"/>
  <c r="V46" i="20"/>
  <c r="V45" i="20"/>
  <c r="V41" i="20"/>
  <c r="V40" i="20"/>
  <c r="V24" i="20"/>
  <c r="V22" i="20"/>
  <c r="H32" i="9" l="1"/>
  <c r="H33" i="9"/>
  <c r="H34" i="9"/>
  <c r="H35" i="9"/>
  <c r="H36" i="9"/>
  <c r="G32" i="9"/>
  <c r="G33" i="9"/>
  <c r="G34" i="9"/>
  <c r="G35" i="9"/>
  <c r="G36" i="9"/>
  <c r="F32" i="9"/>
  <c r="F33" i="9"/>
  <c r="F34" i="9"/>
  <c r="F35" i="9"/>
  <c r="F36" i="9"/>
  <c r="E33" i="9"/>
  <c r="E34" i="9"/>
  <c r="E35" i="9"/>
  <c r="E36" i="9"/>
  <c r="E35" i="18"/>
  <c r="E36" i="18"/>
  <c r="D32" i="18"/>
  <c r="E32" i="18" s="1"/>
  <c r="D33" i="18"/>
  <c r="E33" i="18" s="1"/>
  <c r="D34" i="18"/>
  <c r="E34" i="18" s="1"/>
  <c r="D35" i="18"/>
  <c r="D36" i="18"/>
  <c r="H32" i="18"/>
  <c r="H33" i="18"/>
  <c r="H34" i="18"/>
  <c r="H35" i="18"/>
  <c r="H36" i="18"/>
  <c r="G32" i="18"/>
  <c r="G33" i="18"/>
  <c r="G34" i="18"/>
  <c r="G35" i="18"/>
  <c r="G36" i="18"/>
  <c r="F32" i="18"/>
  <c r="F33" i="18"/>
  <c r="F34" i="18"/>
  <c r="F35" i="18"/>
  <c r="F36" i="18"/>
  <c r="D5" i="21"/>
  <c r="D122" i="21" s="1"/>
  <c r="F21" i="21"/>
  <c r="F56" i="15" l="1"/>
  <c r="C20" i="21"/>
  <c r="D146" i="21"/>
  <c r="D79" i="21"/>
  <c r="D108" i="21"/>
  <c r="D98" i="21"/>
  <c r="G15" i="21" s="1"/>
  <c r="G16" i="21"/>
  <c r="D154" i="21"/>
  <c r="D21" i="21" s="1"/>
  <c r="D29" i="6"/>
  <c r="D31" i="6"/>
  <c r="D30" i="6"/>
  <c r="D147" i="21" l="1"/>
  <c r="D20" i="21"/>
  <c r="K158" i="21"/>
  <c r="C87" i="21" l="1"/>
  <c r="C88" i="21" s="1"/>
  <c r="D6" i="21"/>
  <c r="D44" i="21" s="1"/>
  <c r="D45" i="21" s="1"/>
  <c r="C6" i="21"/>
  <c r="C5" i="21"/>
  <c r="G20" i="21"/>
  <c r="C154" i="21" l="1"/>
  <c r="C21" i="21" s="1"/>
  <c r="C122" i="21"/>
  <c r="C79" i="21"/>
  <c r="F13" i="21" s="1"/>
  <c r="C108" i="21"/>
  <c r="F16" i="21" s="1"/>
  <c r="C98" i="21"/>
  <c r="F15" i="21" s="1"/>
  <c r="C147" i="21"/>
  <c r="F20" i="21" s="1"/>
  <c r="C89" i="21"/>
  <c r="F14" i="21" s="1"/>
  <c r="C14" i="21"/>
  <c r="C44" i="21"/>
  <c r="C45" i="21" s="1"/>
  <c r="C28" i="21"/>
  <c r="C29" i="21" s="1"/>
  <c r="C36" i="21"/>
  <c r="C37" i="21" s="1"/>
  <c r="D28" i="21"/>
  <c r="D29" i="21" s="1"/>
  <c r="D88" i="21"/>
  <c r="C7" i="21"/>
  <c r="I114" i="21" s="1"/>
  <c r="J114" i="21" s="1"/>
  <c r="D7" i="21"/>
  <c r="G13" i="21"/>
  <c r="D36" i="21"/>
  <c r="D37" i="21" s="1"/>
  <c r="R10" i="2"/>
  <c r="D11" i="21" l="1"/>
  <c r="D38" i="21"/>
  <c r="G11" i="21" s="1"/>
  <c r="D10" i="21"/>
  <c r="D30" i="21"/>
  <c r="G10" i="21" s="1"/>
  <c r="D89" i="21"/>
  <c r="G14" i="21" s="1"/>
  <c r="D14" i="21"/>
  <c r="C11" i="21"/>
  <c r="C38" i="21"/>
  <c r="F11" i="21" s="1"/>
  <c r="C46" i="21"/>
  <c r="C10" i="21"/>
  <c r="C30" i="21"/>
  <c r="F10" i="21" s="1"/>
  <c r="C47" i="21"/>
  <c r="C48" i="21" s="1"/>
  <c r="D46" i="21"/>
  <c r="D47" i="21" s="1"/>
  <c r="I115" i="21"/>
  <c r="J115" i="21" s="1"/>
  <c r="K114" i="21"/>
  <c r="L114" i="21" s="1"/>
  <c r="K113" i="21"/>
  <c r="L113" i="21" s="1"/>
  <c r="K116" i="21"/>
  <c r="L116" i="21" s="1"/>
  <c r="K115" i="21"/>
  <c r="L115" i="21" s="1"/>
  <c r="I113" i="21"/>
  <c r="J113" i="21" s="1"/>
  <c r="I116" i="21"/>
  <c r="J116" i="21" s="1"/>
  <c r="D32" i="9"/>
  <c r="E32" i="9" s="1"/>
  <c r="D33" i="9"/>
  <c r="D34" i="9"/>
  <c r="D35" i="9"/>
  <c r="D36" i="9"/>
  <c r="D12" i="21" l="1"/>
  <c r="D48" i="21"/>
  <c r="G12" i="21" s="1"/>
  <c r="F12" i="21"/>
  <c r="C12" i="21"/>
  <c r="K117" i="21"/>
  <c r="L117" i="21" s="1"/>
  <c r="D113" i="21" s="1"/>
  <c r="D114" i="21" s="1"/>
  <c r="I117" i="21"/>
  <c r="J117" i="21" s="1"/>
  <c r="E15" i="18"/>
  <c r="E16" i="18"/>
  <c r="E17" i="18"/>
  <c r="E17" i="9"/>
  <c r="E16" i="9"/>
  <c r="E15" i="9"/>
  <c r="E45" i="9"/>
  <c r="E46" i="9"/>
  <c r="O17" i="2"/>
  <c r="F41" i="9" s="1"/>
  <c r="R17" i="2"/>
  <c r="G41" i="9" s="1"/>
  <c r="U17" i="2"/>
  <c r="H41" i="9" s="1"/>
  <c r="O16" i="2"/>
  <c r="R16" i="2"/>
  <c r="U16" i="2"/>
  <c r="O12" i="2"/>
  <c r="R12" i="2"/>
  <c r="U12" i="2"/>
  <c r="O5" i="2"/>
  <c r="R5" i="2"/>
  <c r="U5" i="2"/>
  <c r="R4" i="2"/>
  <c r="R6" i="2"/>
  <c r="R7" i="2"/>
  <c r="R11" i="2"/>
  <c r="R13" i="2"/>
  <c r="R14" i="2"/>
  <c r="R15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O29" i="2"/>
  <c r="O22" i="2"/>
  <c r="O21" i="2"/>
  <c r="O20" i="2"/>
  <c r="O15" i="2"/>
  <c r="U4" i="2"/>
  <c r="U6" i="2"/>
  <c r="U7" i="2"/>
  <c r="U10" i="2"/>
  <c r="U11" i="2"/>
  <c r="U13" i="2"/>
  <c r="U14" i="2"/>
  <c r="U15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O14" i="2"/>
  <c r="O11" i="2"/>
  <c r="O6" i="2"/>
  <c r="O4" i="2"/>
  <c r="O7" i="2"/>
  <c r="O10" i="2"/>
  <c r="O13" i="2"/>
  <c r="O19" i="2"/>
  <c r="O23" i="2"/>
  <c r="O24" i="2"/>
  <c r="O25" i="2"/>
  <c r="O26" i="2"/>
  <c r="O27" i="2"/>
  <c r="O28" i="2"/>
  <c r="O30" i="2"/>
  <c r="O31" i="2"/>
  <c r="C113" i="21" l="1"/>
  <c r="D115" i="21"/>
  <c r="G17" i="21" s="1"/>
  <c r="D136" i="21"/>
  <c r="D17" i="21"/>
  <c r="G18" i="21"/>
  <c r="C29" i="6"/>
  <c r="C31" i="6"/>
  <c r="C30" i="6"/>
  <c r="C114" i="21" l="1"/>
  <c r="C136" i="21" s="1"/>
  <c r="C137" i="21" s="1"/>
  <c r="D137" i="21"/>
  <c r="D138" i="21" s="1"/>
  <c r="G19" i="21" s="1"/>
  <c r="C18" i="21"/>
  <c r="F18" i="21"/>
  <c r="D18" i="21"/>
  <c r="G22" i="21"/>
  <c r="I38" i="20"/>
  <c r="P38" i="20" s="1"/>
  <c r="Q38" i="20"/>
  <c r="S38" i="20"/>
  <c r="T38" i="20" s="1"/>
  <c r="C17" i="21" l="1"/>
  <c r="C115" i="21"/>
  <c r="F17" i="21" s="1"/>
  <c r="D19" i="21"/>
  <c r="C19" i="21"/>
  <c r="C22" i="21" s="1"/>
  <c r="C138" i="21"/>
  <c r="F19" i="21" s="1"/>
  <c r="D22" i="21"/>
  <c r="D23" i="21" s="1"/>
  <c r="D9" i="11"/>
  <c r="V38" i="20"/>
  <c r="E27" i="9"/>
  <c r="F27" i="9"/>
  <c r="E27" i="18"/>
  <c r="F27" i="18"/>
  <c r="E46" i="18"/>
  <c r="F22" i="21" l="1"/>
  <c r="C23" i="21" s="1"/>
  <c r="D25" i="6"/>
  <c r="D24" i="6"/>
  <c r="C25" i="6"/>
  <c r="C24" i="6"/>
  <c r="Q16" i="20"/>
  <c r="Q17" i="20"/>
  <c r="Q18" i="20"/>
  <c r="Q19" i="20"/>
  <c r="Q21" i="20"/>
  <c r="Q23" i="20"/>
  <c r="Q27" i="20"/>
  <c r="Q28" i="20"/>
  <c r="Q29" i="20"/>
  <c r="Q31" i="20"/>
  <c r="Q32" i="20"/>
  <c r="Q33" i="20"/>
  <c r="Q34" i="20"/>
  <c r="Q36" i="20"/>
  <c r="Q37" i="20"/>
  <c r="Q39" i="20"/>
  <c r="Q42" i="20"/>
  <c r="Q43" i="20"/>
  <c r="Q44" i="20"/>
  <c r="Q47" i="20"/>
  <c r="Q48" i="20"/>
  <c r="Q49" i="20"/>
  <c r="Q55" i="20"/>
  <c r="Q3" i="20"/>
  <c r="Q4" i="20"/>
  <c r="Q5" i="20"/>
  <c r="Q6" i="20"/>
  <c r="Q7" i="20"/>
  <c r="Q8" i="20"/>
  <c r="Q9" i="20"/>
  <c r="Q10" i="20"/>
  <c r="C9" i="11" l="1"/>
  <c r="E9" i="11" s="1"/>
  <c r="F9" i="11" s="1"/>
  <c r="E41" i="18"/>
  <c r="E42" i="18"/>
  <c r="E44" i="18"/>
  <c r="E45" i="18"/>
  <c r="E41" i="9"/>
  <c r="E42" i="9"/>
  <c r="E44" i="9"/>
  <c r="C12" i="11" l="1"/>
  <c r="D12" i="11"/>
  <c r="F60" i="9"/>
  <c r="F61" i="9"/>
  <c r="F62" i="9"/>
  <c r="G97" i="1"/>
  <c r="J97" i="1" s="1"/>
  <c r="G83" i="1"/>
  <c r="J83" i="1" s="1"/>
  <c r="I55" i="20"/>
  <c r="P55" i="20" s="1"/>
  <c r="S55" i="20"/>
  <c r="T55" i="20" s="1"/>
  <c r="V55" i="20" l="1"/>
  <c r="I49" i="20" l="1"/>
  <c r="P49" i="20" s="1"/>
  <c r="S49" i="20"/>
  <c r="T49" i="20" s="1"/>
  <c r="I48" i="20"/>
  <c r="P48" i="20" s="1"/>
  <c r="S48" i="20"/>
  <c r="T48" i="20" s="1"/>
  <c r="I47" i="20"/>
  <c r="P47" i="20" s="1"/>
  <c r="S47" i="20"/>
  <c r="T47" i="20" s="1"/>
  <c r="S10" i="20"/>
  <c r="T10" i="20" s="1"/>
  <c r="P10" i="20" l="1"/>
  <c r="V10" i="20" s="1"/>
  <c r="V49" i="20"/>
  <c r="V48" i="20"/>
  <c r="V47" i="20"/>
  <c r="I29" i="20" l="1"/>
  <c r="P29" i="20" s="1"/>
  <c r="S29" i="20"/>
  <c r="T29" i="20" s="1"/>
  <c r="V29" i="20" l="1"/>
  <c r="E66" i="15" l="1"/>
  <c r="E64" i="15"/>
  <c r="E62" i="15"/>
  <c r="D66" i="15"/>
  <c r="D62" i="15"/>
  <c r="D38" i="15" l="1"/>
  <c r="D45" i="15"/>
  <c r="E39" i="15"/>
  <c r="D39" i="15"/>
  <c r="D48" i="15"/>
  <c r="D46" i="15"/>
  <c r="E44" i="15"/>
  <c r="E42" i="15"/>
  <c r="D42" i="15"/>
  <c r="E40" i="15"/>
  <c r="D40" i="15"/>
  <c r="H6" i="17"/>
  <c r="I6" i="17" s="1"/>
  <c r="H7" i="17"/>
  <c r="I7" i="17" s="1"/>
  <c r="H8" i="17"/>
  <c r="I8" i="17" s="1"/>
  <c r="H9" i="17"/>
  <c r="I9" i="17" s="1"/>
  <c r="H10" i="17"/>
  <c r="I10" i="17" s="1"/>
  <c r="H11" i="17"/>
  <c r="I11" i="17" s="1"/>
  <c r="H12" i="17"/>
  <c r="I12" i="17" s="1"/>
  <c r="H13" i="17"/>
  <c r="I13" i="17" s="1"/>
  <c r="H14" i="17"/>
  <c r="I14" i="17" s="1"/>
  <c r="H15" i="17"/>
  <c r="I15" i="17" s="1"/>
  <c r="H16" i="17"/>
  <c r="I16" i="17" s="1"/>
  <c r="H17" i="17"/>
  <c r="I17" i="17" s="1"/>
  <c r="H18" i="17"/>
  <c r="I18" i="17" s="1"/>
  <c r="H19" i="17"/>
  <c r="I19" i="17" s="1"/>
  <c r="H20" i="17"/>
  <c r="I20" i="17" s="1"/>
  <c r="L20" i="17" l="1"/>
  <c r="J20" i="17"/>
  <c r="J16" i="17"/>
  <c r="L12" i="17"/>
  <c r="J12" i="17"/>
  <c r="L8" i="17"/>
  <c r="J8" i="17"/>
  <c r="J19" i="17"/>
  <c r="J15" i="17"/>
  <c r="L11" i="17"/>
  <c r="J11" i="17"/>
  <c r="L7" i="17"/>
  <c r="J7" i="17"/>
  <c r="L18" i="17"/>
  <c r="J18" i="17"/>
  <c r="L14" i="17"/>
  <c r="J14" i="17"/>
  <c r="L10" i="17"/>
  <c r="J10" i="17"/>
  <c r="L6" i="17"/>
  <c r="J6" i="17"/>
  <c r="L17" i="17"/>
  <c r="J17" i="17"/>
  <c r="J13" i="17"/>
  <c r="L9" i="17"/>
  <c r="J9" i="17"/>
  <c r="L16" i="17"/>
  <c r="L19" i="17"/>
  <c r="L15" i="17"/>
  <c r="L13" i="17"/>
  <c r="E38" i="15"/>
  <c r="K3" i="3"/>
  <c r="H6" i="3"/>
  <c r="I6" i="3" s="1"/>
  <c r="H8" i="3"/>
  <c r="I8" i="3" s="1"/>
  <c r="H9" i="3"/>
  <c r="I9" i="3" s="1"/>
  <c r="H10" i="3"/>
  <c r="I10" i="3" s="1"/>
  <c r="H14" i="3"/>
  <c r="I14" i="3" s="1"/>
  <c r="H15" i="3"/>
  <c r="I15" i="3" s="1"/>
  <c r="H16" i="3"/>
  <c r="I16" i="3" s="1"/>
  <c r="H17" i="3"/>
  <c r="I17" i="3" s="1"/>
  <c r="H18" i="3"/>
  <c r="I18" i="3" s="1"/>
  <c r="H19" i="3"/>
  <c r="I19" i="3" s="1"/>
  <c r="H20" i="3"/>
  <c r="I20" i="3" s="1"/>
  <c r="D49" i="15" l="1"/>
  <c r="E43" i="15"/>
  <c r="J19" i="3"/>
  <c r="L19" i="3"/>
  <c r="J15" i="3"/>
  <c r="L15" i="3"/>
  <c r="J10" i="3"/>
  <c r="L10" i="3"/>
  <c r="J6" i="3"/>
  <c r="L6" i="3"/>
  <c r="J18" i="3"/>
  <c r="L18" i="3"/>
  <c r="J14" i="3"/>
  <c r="L14" i="3"/>
  <c r="J9" i="3"/>
  <c r="D73" i="15" s="1"/>
  <c r="L9" i="3"/>
  <c r="E73" i="15"/>
  <c r="J17" i="3"/>
  <c r="L17" i="3"/>
  <c r="L8" i="3"/>
  <c r="J8" i="3"/>
  <c r="L20" i="3"/>
  <c r="J20" i="3"/>
  <c r="L16" i="3"/>
  <c r="J16" i="3"/>
  <c r="H11" i="3"/>
  <c r="I11" i="3" s="1"/>
  <c r="I44" i="20"/>
  <c r="P44" i="20" s="1"/>
  <c r="S44" i="20"/>
  <c r="T44" i="20" s="1"/>
  <c r="S5" i="20"/>
  <c r="T5" i="20" s="1"/>
  <c r="J96" i="1"/>
  <c r="J82" i="1"/>
  <c r="J95" i="1"/>
  <c r="G94" i="1"/>
  <c r="J94" i="1" s="1"/>
  <c r="G100" i="1"/>
  <c r="G99" i="1"/>
  <c r="G98" i="1"/>
  <c r="J98" i="1" s="1"/>
  <c r="I43" i="20"/>
  <c r="P43" i="20" s="1"/>
  <c r="S43" i="20"/>
  <c r="T43" i="20" s="1"/>
  <c r="I42" i="20"/>
  <c r="P42" i="20" s="1"/>
  <c r="S42" i="20"/>
  <c r="T42" i="20" s="1"/>
  <c r="I34" i="20"/>
  <c r="P34" i="20" s="1"/>
  <c r="I36" i="20"/>
  <c r="I37" i="20"/>
  <c r="P37" i="20" s="1"/>
  <c r="I39" i="20"/>
  <c r="P39" i="20" s="1"/>
  <c r="S34" i="20"/>
  <c r="T34" i="20" s="1"/>
  <c r="S36" i="20"/>
  <c r="T36" i="20" s="1"/>
  <c r="S37" i="20"/>
  <c r="T37" i="20" s="1"/>
  <c r="S39" i="20"/>
  <c r="T39" i="20" s="1"/>
  <c r="I33" i="20"/>
  <c r="P33" i="20" s="1"/>
  <c r="S33" i="20"/>
  <c r="T33" i="20" s="1"/>
  <c r="I16" i="20"/>
  <c r="S16" i="20"/>
  <c r="T16" i="20" s="1"/>
  <c r="I32" i="20"/>
  <c r="P32" i="20" s="1"/>
  <c r="S32" i="20"/>
  <c r="T32" i="20" s="1"/>
  <c r="S3" i="20"/>
  <c r="T3" i="20" s="1"/>
  <c r="S31" i="20"/>
  <c r="T31" i="20" s="1"/>
  <c r="I31" i="20"/>
  <c r="P31" i="20" s="1"/>
  <c r="S28" i="20"/>
  <c r="T28" i="20" s="1"/>
  <c r="I28" i="20"/>
  <c r="P28" i="20" s="1"/>
  <c r="S27" i="20"/>
  <c r="T27" i="20" s="1"/>
  <c r="I27" i="20"/>
  <c r="P27" i="20" s="1"/>
  <c r="S23" i="20"/>
  <c r="T23" i="20" s="1"/>
  <c r="I23" i="20"/>
  <c r="P23" i="20" s="1"/>
  <c r="S21" i="20"/>
  <c r="T21" i="20" s="1"/>
  <c r="I21" i="20"/>
  <c r="P21" i="20" s="1"/>
  <c r="S19" i="20"/>
  <c r="T19" i="20" s="1"/>
  <c r="I19" i="20"/>
  <c r="P19" i="20" s="1"/>
  <c r="S18" i="20"/>
  <c r="T18" i="20" s="1"/>
  <c r="I18" i="20"/>
  <c r="P18" i="20" s="1"/>
  <c r="S17" i="20"/>
  <c r="T17" i="20" s="1"/>
  <c r="I17" i="20"/>
  <c r="P17" i="20" s="1"/>
  <c r="S7" i="20"/>
  <c r="T7" i="20" s="1"/>
  <c r="K32" i="1"/>
  <c r="S6" i="20"/>
  <c r="T6" i="20" s="1"/>
  <c r="S4" i="20"/>
  <c r="T4" i="20" s="1"/>
  <c r="K66" i="1"/>
  <c r="S8" i="20"/>
  <c r="T8" i="20" s="1"/>
  <c r="S9" i="20"/>
  <c r="T9" i="20" s="1"/>
  <c r="K63" i="1"/>
  <c r="C28" i="11" l="1"/>
  <c r="E28" i="11" s="1"/>
  <c r="K64" i="1"/>
  <c r="K49" i="1"/>
  <c r="K40" i="1"/>
  <c r="K68" i="1"/>
  <c r="J99" i="1"/>
  <c r="F4" i="17"/>
  <c r="H4" i="17" s="1"/>
  <c r="I4" i="17" s="1"/>
  <c r="J81" i="1"/>
  <c r="F13" i="3"/>
  <c r="H13" i="3" s="1"/>
  <c r="I13" i="3" s="1"/>
  <c r="J100" i="1"/>
  <c r="F3" i="17"/>
  <c r="K21" i="1"/>
  <c r="K57" i="1"/>
  <c r="K52" i="1"/>
  <c r="K54" i="1"/>
  <c r="K51" i="1"/>
  <c r="K87" i="1"/>
  <c r="K101" i="1"/>
  <c r="K15" i="1"/>
  <c r="K71" i="1"/>
  <c r="K59" i="1"/>
  <c r="K67" i="1"/>
  <c r="K65" i="1"/>
  <c r="J11" i="3"/>
  <c r="L11" i="3"/>
  <c r="P4" i="20"/>
  <c r="K72" i="1"/>
  <c r="K44" i="1"/>
  <c r="K74" i="1"/>
  <c r="K42" i="1"/>
  <c r="K60" i="1"/>
  <c r="K25" i="1"/>
  <c r="K70" i="1"/>
  <c r="K38" i="1"/>
  <c r="V21" i="20"/>
  <c r="P6" i="20"/>
  <c r="V6" i="20" s="1"/>
  <c r="K73" i="1"/>
  <c r="K14" i="1"/>
  <c r="K97" i="1"/>
  <c r="K83" i="1"/>
  <c r="P16" i="20"/>
  <c r="V16" i="20" s="1"/>
  <c r="K81" i="1"/>
  <c r="K95" i="1"/>
  <c r="P7" i="20"/>
  <c r="V7" i="20" s="1"/>
  <c r="H32" i="1" s="1"/>
  <c r="I32" i="1" s="1"/>
  <c r="L32" i="1" s="1"/>
  <c r="K31" i="1"/>
  <c r="H5" i="17"/>
  <c r="I5" i="17" s="1"/>
  <c r="P9" i="20"/>
  <c r="V9" i="20" s="1"/>
  <c r="K86" i="1"/>
  <c r="K100" i="1"/>
  <c r="P5" i="20"/>
  <c r="V5" i="20" s="1"/>
  <c r="H40" i="1" s="1"/>
  <c r="I40" i="1" s="1"/>
  <c r="L40" i="1" s="1"/>
  <c r="K96" i="1"/>
  <c r="K88" i="1"/>
  <c r="K102" i="1"/>
  <c r="K80" i="1"/>
  <c r="K94" i="1"/>
  <c r="K82" i="1"/>
  <c r="P8" i="20"/>
  <c r="V8" i="20" s="1"/>
  <c r="K99" i="1"/>
  <c r="K85" i="1"/>
  <c r="K8" i="1"/>
  <c r="K84" i="1"/>
  <c r="K98" i="1"/>
  <c r="V37" i="20"/>
  <c r="V34" i="20"/>
  <c r="V39" i="20"/>
  <c r="P3" i="20"/>
  <c r="V3" i="20" s="1"/>
  <c r="K39" i="1"/>
  <c r="K41" i="1"/>
  <c r="P36" i="20"/>
  <c r="V36" i="20" s="1"/>
  <c r="V44" i="20"/>
  <c r="K56" i="1"/>
  <c r="K43" i="1"/>
  <c r="K35" i="1"/>
  <c r="V43" i="20"/>
  <c r="K69" i="1"/>
  <c r="K24" i="1"/>
  <c r="K26" i="1"/>
  <c r="K22" i="1"/>
  <c r="K61" i="1"/>
  <c r="K19" i="1"/>
  <c r="K16" i="1"/>
  <c r="K18" i="1"/>
  <c r="K53" i="1"/>
  <c r="K48" i="1"/>
  <c r="K7" i="1"/>
  <c r="K10" i="1"/>
  <c r="K55" i="1"/>
  <c r="K47" i="1"/>
  <c r="K5" i="1"/>
  <c r="K11" i="1"/>
  <c r="K58" i="1"/>
  <c r="K50" i="1"/>
  <c r="K46" i="1"/>
  <c r="K37" i="1"/>
  <c r="K17" i="1"/>
  <c r="K12" i="1"/>
  <c r="K6" i="1"/>
  <c r="K9" i="1"/>
  <c r="V42" i="20"/>
  <c r="K13" i="1"/>
  <c r="K36" i="1"/>
  <c r="K4" i="1"/>
  <c r="K23" i="1"/>
  <c r="V33" i="20"/>
  <c r="V32" i="20"/>
  <c r="V19" i="20"/>
  <c r="V28" i="20"/>
  <c r="V17" i="20"/>
  <c r="V31" i="20"/>
  <c r="V4" i="20"/>
  <c r="H66" i="1" s="1"/>
  <c r="I66" i="1" s="1"/>
  <c r="L66" i="1" s="1"/>
  <c r="V23" i="20"/>
  <c r="V18" i="20"/>
  <c r="V27" i="20"/>
  <c r="G86" i="1"/>
  <c r="D36" i="15" l="1"/>
  <c r="H75" i="1"/>
  <c r="I75" i="1" s="1"/>
  <c r="L75" i="1" s="1"/>
  <c r="H68" i="1"/>
  <c r="I68" i="1" s="1"/>
  <c r="L68" i="1" s="1"/>
  <c r="F28" i="11"/>
  <c r="H64" i="1"/>
  <c r="I64" i="1" s="1"/>
  <c r="L64" i="1" s="1"/>
  <c r="J86" i="1"/>
  <c r="F7" i="3"/>
  <c r="H7" i="3" s="1"/>
  <c r="I7" i="3" s="1"/>
  <c r="H49" i="1"/>
  <c r="I49" i="1" s="1"/>
  <c r="L49" i="1" s="1"/>
  <c r="J13" i="3"/>
  <c r="C24" i="11"/>
  <c r="L13" i="3"/>
  <c r="D35" i="15"/>
  <c r="H63" i="1"/>
  <c r="I63" i="1" s="1"/>
  <c r="L63" i="1" s="1"/>
  <c r="H52" i="1"/>
  <c r="I52" i="1" s="1"/>
  <c r="L52" i="1" s="1"/>
  <c r="J5" i="17"/>
  <c r="J4" i="17"/>
  <c r="E46" i="15"/>
  <c r="L5" i="17"/>
  <c r="E48" i="15"/>
  <c r="L4" i="17"/>
  <c r="H57" i="1"/>
  <c r="I57" i="1" s="1"/>
  <c r="L57" i="1" s="1"/>
  <c r="H21" i="1"/>
  <c r="I21" i="1" s="1"/>
  <c r="L21" i="1" s="1"/>
  <c r="H59" i="1"/>
  <c r="I59" i="1" s="1"/>
  <c r="L59" i="1" s="1"/>
  <c r="H67" i="1"/>
  <c r="I67" i="1" s="1"/>
  <c r="L67" i="1" s="1"/>
  <c r="H71" i="1"/>
  <c r="I71" i="1" s="1"/>
  <c r="L71" i="1" s="1"/>
  <c r="H65" i="1"/>
  <c r="I65" i="1" s="1"/>
  <c r="L65" i="1" s="1"/>
  <c r="H72" i="1"/>
  <c r="I72" i="1" s="1"/>
  <c r="L72" i="1" s="1"/>
  <c r="H101" i="1"/>
  <c r="I101" i="1" s="1"/>
  <c r="L101" i="1" s="1"/>
  <c r="H87" i="1"/>
  <c r="I87" i="1" s="1"/>
  <c r="L87" i="1" s="1"/>
  <c r="H54" i="1"/>
  <c r="I54" i="1" s="1"/>
  <c r="L54" i="1" s="1"/>
  <c r="H51" i="1"/>
  <c r="I51" i="1" s="1"/>
  <c r="L51" i="1" s="1"/>
  <c r="H38" i="1"/>
  <c r="I38" i="1" s="1"/>
  <c r="L38" i="1" s="1"/>
  <c r="H15" i="1"/>
  <c r="I15" i="1" s="1"/>
  <c r="L15" i="1" s="1"/>
  <c r="H25" i="1"/>
  <c r="I25" i="1" s="1"/>
  <c r="L25" i="1" s="1"/>
  <c r="H42" i="1"/>
  <c r="I42" i="1" s="1"/>
  <c r="L42" i="1" s="1"/>
  <c r="H44" i="1"/>
  <c r="I44" i="1" s="1"/>
  <c r="L44" i="1" s="1"/>
  <c r="H74" i="1"/>
  <c r="I74" i="1" s="1"/>
  <c r="L74" i="1" s="1"/>
  <c r="H69" i="1"/>
  <c r="H98" i="1"/>
  <c r="I98" i="1" s="1"/>
  <c r="L98" i="1" s="1"/>
  <c r="H95" i="1"/>
  <c r="I95" i="1" s="1"/>
  <c r="L95" i="1" s="1"/>
  <c r="H84" i="1"/>
  <c r="H81" i="1"/>
  <c r="H8" i="1"/>
  <c r="H22" i="1"/>
  <c r="H7" i="1"/>
  <c r="H50" i="1"/>
  <c r="H58" i="1"/>
  <c r="H9" i="1"/>
  <c r="H4" i="1"/>
  <c r="H37" i="1"/>
  <c r="H46" i="1"/>
  <c r="H55" i="1"/>
  <c r="H11" i="1"/>
  <c r="H6" i="1"/>
  <c r="H47" i="1"/>
  <c r="H53" i="1"/>
  <c r="H10" i="1"/>
  <c r="H5" i="1"/>
  <c r="H48" i="1"/>
  <c r="H39" i="1"/>
  <c r="I39" i="1" s="1"/>
  <c r="L39" i="1" s="1"/>
  <c r="H70" i="1"/>
  <c r="I70" i="1" s="1"/>
  <c r="L70" i="1" s="1"/>
  <c r="H96" i="1"/>
  <c r="I96" i="1" s="1"/>
  <c r="L96" i="1" s="1"/>
  <c r="H82" i="1"/>
  <c r="H18" i="1"/>
  <c r="H94" i="1"/>
  <c r="I94" i="1" s="1"/>
  <c r="L94" i="1" s="1"/>
  <c r="H102" i="1"/>
  <c r="I102" i="1" s="1"/>
  <c r="L102" i="1" s="1"/>
  <c r="H80" i="1"/>
  <c r="H88" i="1"/>
  <c r="H100" i="1"/>
  <c r="H86" i="1"/>
  <c r="H13" i="1"/>
  <c r="H17" i="1"/>
  <c r="H31" i="1"/>
  <c r="I31" i="1" s="1"/>
  <c r="L31" i="1" s="1"/>
  <c r="H24" i="1"/>
  <c r="H60" i="1"/>
  <c r="I60" i="1" s="1"/>
  <c r="L60" i="1" s="1"/>
  <c r="H16" i="1"/>
  <c r="H19" i="1"/>
  <c r="H36" i="1"/>
  <c r="H14" i="1"/>
  <c r="I14" i="1" s="1"/>
  <c r="L14" i="1" s="1"/>
  <c r="H23" i="1"/>
  <c r="H12" i="1"/>
  <c r="H61" i="1"/>
  <c r="H73" i="1"/>
  <c r="I73" i="1" s="1"/>
  <c r="L73" i="1" s="1"/>
  <c r="H43" i="1"/>
  <c r="H35" i="1"/>
  <c r="H41" i="1"/>
  <c r="H56" i="1"/>
  <c r="H99" i="1"/>
  <c r="I99" i="1" s="1"/>
  <c r="L99" i="1" s="1"/>
  <c r="H85" i="1"/>
  <c r="H26" i="1"/>
  <c r="H97" i="1"/>
  <c r="I97" i="1" s="1"/>
  <c r="L97" i="1" s="1"/>
  <c r="H83" i="1"/>
  <c r="I83" i="1" s="1"/>
  <c r="L83" i="1" s="1"/>
  <c r="H3" i="17"/>
  <c r="I3" i="17" s="1"/>
  <c r="E70" i="15"/>
  <c r="K20" i="3"/>
  <c r="D30" i="15" l="1"/>
  <c r="E35" i="15"/>
  <c r="E24" i="11"/>
  <c r="F24" i="11" s="1"/>
  <c r="J7" i="3"/>
  <c r="L7" i="3"/>
  <c r="D44" i="15"/>
  <c r="E36" i="15"/>
  <c r="L3" i="17"/>
  <c r="E68" i="15"/>
  <c r="J3" i="17"/>
  <c r="D68" i="15" s="1"/>
  <c r="E32" i="15"/>
  <c r="E30" i="15"/>
  <c r="D7" i="11"/>
  <c r="D32" i="15"/>
  <c r="D13" i="6"/>
  <c r="D16" i="6" s="1"/>
  <c r="D11" i="6"/>
  <c r="D34" i="15"/>
  <c r="E34" i="15"/>
  <c r="D7" i="6"/>
  <c r="D14" i="6" s="1"/>
  <c r="D12" i="6"/>
  <c r="D15" i="6" s="1"/>
  <c r="I9" i="1"/>
  <c r="L9" i="1" s="1"/>
  <c r="I86" i="1"/>
  <c r="L86" i="1" s="1"/>
  <c r="I100" i="1"/>
  <c r="L100" i="1" s="1"/>
  <c r="K19" i="3"/>
  <c r="I81" i="1"/>
  <c r="I82" i="1"/>
  <c r="E54" i="15" l="1"/>
  <c r="D60" i="15"/>
  <c r="E60" i="15"/>
  <c r="E58" i="15"/>
  <c r="E56" i="15"/>
  <c r="D23" i="11"/>
  <c r="E72" i="15"/>
  <c r="D23" i="6"/>
  <c r="C23" i="6"/>
  <c r="D5" i="6"/>
  <c r="C5" i="6"/>
  <c r="D4" i="6"/>
  <c r="C4" i="6"/>
  <c r="I11" i="1" l="1"/>
  <c r="I10" i="1"/>
  <c r="I35" i="1"/>
  <c r="L82" i="1"/>
  <c r="G84" i="1"/>
  <c r="F5" i="3" s="1"/>
  <c r="H5" i="3" s="1"/>
  <c r="I5" i="3" s="1"/>
  <c r="G85" i="1"/>
  <c r="L81" i="1"/>
  <c r="D70" i="15"/>
  <c r="D54" i="15"/>
  <c r="C14" i="14"/>
  <c r="E47" i="15" l="1"/>
  <c r="J5" i="3"/>
  <c r="L5" i="3"/>
  <c r="J85" i="1"/>
  <c r="F4" i="3"/>
  <c r="H4" i="3" s="1"/>
  <c r="I4" i="3" s="1"/>
  <c r="F3" i="3"/>
  <c r="H3" i="3" s="1"/>
  <c r="I3" i="3" s="1"/>
  <c r="F12" i="3"/>
  <c r="H12" i="3" s="1"/>
  <c r="I12" i="3" s="1"/>
  <c r="I84" i="1"/>
  <c r="J84" i="1"/>
  <c r="D58" i="15"/>
  <c r="D56" i="15"/>
  <c r="L35" i="1"/>
  <c r="L11" i="1"/>
  <c r="L10" i="1"/>
  <c r="I80" i="1"/>
  <c r="L80" i="1" s="1"/>
  <c r="I85" i="1"/>
  <c r="I88" i="1"/>
  <c r="E12" i="12" a="1"/>
  <c r="E12" i="12" s="1"/>
  <c r="K14" i="17"/>
  <c r="K15" i="17"/>
  <c r="K16" i="17"/>
  <c r="K17" i="17"/>
  <c r="K18" i="17"/>
  <c r="K19" i="17"/>
  <c r="K20" i="17"/>
  <c r="K12" i="3"/>
  <c r="K13" i="3"/>
  <c r="K14" i="3"/>
  <c r="K15" i="3"/>
  <c r="K16" i="3"/>
  <c r="K17" i="3"/>
  <c r="K18" i="3"/>
  <c r="C25" i="11" l="1"/>
  <c r="E25" i="11" s="1"/>
  <c r="F25" i="11" s="1"/>
  <c r="C27" i="11"/>
  <c r="E27" i="11" s="1"/>
  <c r="F27" i="11" s="1"/>
  <c r="D41" i="15"/>
  <c r="D37" i="15"/>
  <c r="L4" i="3"/>
  <c r="J4" i="3"/>
  <c r="D43" i="15"/>
  <c r="E41" i="15"/>
  <c r="L12" i="3"/>
  <c r="J12" i="3"/>
  <c r="C29" i="11"/>
  <c r="E29" i="11" s="1"/>
  <c r="F29" i="11" s="1"/>
  <c r="L3" i="3"/>
  <c r="J3" i="3"/>
  <c r="C26" i="11"/>
  <c r="E26" i="11" s="1"/>
  <c r="F26" i="11" s="1"/>
  <c r="D47" i="15"/>
  <c r="E45" i="15"/>
  <c r="D31" i="15"/>
  <c r="E29" i="15"/>
  <c r="D29" i="15"/>
  <c r="E31" i="15"/>
  <c r="C7" i="11"/>
  <c r="C11" i="6"/>
  <c r="E37" i="15"/>
  <c r="C13" i="6"/>
  <c r="C16" i="6" s="1"/>
  <c r="D33" i="15"/>
  <c r="E33" i="15"/>
  <c r="C7" i="6"/>
  <c r="C14" i="6" s="1"/>
  <c r="C12" i="6"/>
  <c r="C15" i="6" s="1"/>
  <c r="D17" i="11"/>
  <c r="D72" i="15"/>
  <c r="L85" i="1"/>
  <c r="L84" i="1"/>
  <c r="L88" i="1"/>
  <c r="K11" i="3"/>
  <c r="K13" i="17"/>
  <c r="K11" i="17"/>
  <c r="K12" i="17"/>
  <c r="C23" i="11" l="1"/>
  <c r="E53" i="15"/>
  <c r="C17" i="11"/>
  <c r="D53" i="15"/>
  <c r="E12" i="11"/>
  <c r="F12" i="11" s="1"/>
  <c r="E26" i="9"/>
  <c r="F26" i="9"/>
  <c r="F25" i="9"/>
  <c r="C22" i="6" l="1"/>
  <c r="C6" i="11"/>
  <c r="F6" i="11" s="1"/>
  <c r="E4" i="18"/>
  <c r="E8" i="18"/>
  <c r="E9" i="18"/>
  <c r="E10" i="18"/>
  <c r="E11" i="18"/>
  <c r="E12" i="18"/>
  <c r="E13" i="18"/>
  <c r="E14" i="18"/>
  <c r="K4" i="3"/>
  <c r="K5" i="3"/>
  <c r="K6" i="3"/>
  <c r="K7" i="3"/>
  <c r="K8" i="3"/>
  <c r="K9" i="3"/>
  <c r="K10" i="3"/>
  <c r="K4" i="17"/>
  <c r="K3" i="17"/>
  <c r="K5" i="17"/>
  <c r="K6" i="17"/>
  <c r="K7" i="17"/>
  <c r="K8" i="17"/>
  <c r="K9" i="17"/>
  <c r="K10" i="17"/>
  <c r="E4" i="9"/>
  <c r="F22" i="9"/>
  <c r="E5" i="9"/>
  <c r="E9" i="9"/>
  <c r="E10" i="9"/>
  <c r="E11" i="9"/>
  <c r="F23" i="9"/>
  <c r="E12" i="9"/>
  <c r="E25" i="9" s="1"/>
  <c r="E13" i="9"/>
  <c r="E14" i="9"/>
  <c r="F56" i="9"/>
  <c r="F57" i="9"/>
  <c r="F61" i="15" s="1"/>
  <c r="F59" i="9"/>
  <c r="F55" i="15" s="1"/>
  <c r="F61" i="18"/>
  <c r="F62" i="18"/>
  <c r="F60" i="18"/>
  <c r="F59" i="18"/>
  <c r="F57" i="18"/>
  <c r="F66" i="15" s="1"/>
  <c r="C20" i="6"/>
  <c r="F54" i="15" l="1"/>
  <c r="F57" i="15"/>
  <c r="C15" i="11"/>
  <c r="N23" i="15"/>
  <c r="N7" i="15"/>
  <c r="N13" i="15"/>
  <c r="M5" i="15"/>
  <c r="N15" i="15"/>
  <c r="N5" i="15"/>
  <c r="N17" i="15"/>
  <c r="N19" i="15"/>
  <c r="N25" i="15"/>
  <c r="N9" i="15"/>
  <c r="N21" i="15"/>
  <c r="N11" i="15"/>
  <c r="M3" i="15"/>
  <c r="N3" i="15"/>
  <c r="M26" i="15"/>
  <c r="N20" i="15"/>
  <c r="N12" i="15"/>
  <c r="N4" i="15"/>
  <c r="N26" i="15"/>
  <c r="N18" i="15"/>
  <c r="N10" i="15"/>
  <c r="N24" i="15"/>
  <c r="N16" i="15"/>
  <c r="N8" i="15"/>
  <c r="N22" i="15"/>
  <c r="N14" i="15"/>
  <c r="N6" i="15"/>
  <c r="F53" i="15"/>
  <c r="D17" i="15"/>
  <c r="E21" i="15"/>
  <c r="K23" i="15"/>
  <c r="M19" i="15"/>
  <c r="J15" i="15"/>
  <c r="L11" i="15"/>
  <c r="F9" i="15"/>
  <c r="J5" i="15"/>
  <c r="L25" i="15"/>
  <c r="F23" i="15"/>
  <c r="H19" i="15"/>
  <c r="D15" i="15"/>
  <c r="G11" i="15"/>
  <c r="K7" i="15"/>
  <c r="D5" i="15"/>
  <c r="G25" i="15"/>
  <c r="J21" i="15"/>
  <c r="J17" i="15"/>
  <c r="H13" i="15"/>
  <c r="L9" i="15"/>
  <c r="F7" i="15"/>
  <c r="I3" i="15"/>
  <c r="M21" i="15"/>
  <c r="I7" i="15"/>
  <c r="G13" i="15"/>
  <c r="L23" i="15"/>
  <c r="G9" i="15"/>
  <c r="G15" i="15"/>
  <c r="F15" i="15"/>
  <c r="H5" i="15"/>
  <c r="M25" i="15"/>
  <c r="G23" i="15"/>
  <c r="I19" i="15"/>
  <c r="E15" i="15"/>
  <c r="H11" i="15"/>
  <c r="L7" i="15"/>
  <c r="E5" i="15"/>
  <c r="H25" i="15"/>
  <c r="K21" i="15"/>
  <c r="D19" i="15"/>
  <c r="I13" i="15"/>
  <c r="M9" i="15"/>
  <c r="G7" i="15"/>
  <c r="J3" i="15"/>
  <c r="M23" i="15"/>
  <c r="F21" i="15"/>
  <c r="L15" i="15"/>
  <c r="D13" i="15"/>
  <c r="H9" i="15"/>
  <c r="L5" i="15"/>
  <c r="E3" i="15"/>
  <c r="F19" i="15"/>
  <c r="L3" i="15"/>
  <c r="K9" i="15"/>
  <c r="D21" i="15"/>
  <c r="K5" i="15"/>
  <c r="I11" i="15"/>
  <c r="L17" i="15"/>
  <c r="E17" i="15"/>
  <c r="D3" i="15"/>
  <c r="I25" i="15"/>
  <c r="L21" i="15"/>
  <c r="E19" i="15"/>
  <c r="J13" i="15"/>
  <c r="D11" i="15"/>
  <c r="H7" i="15"/>
  <c r="K3" i="15"/>
  <c r="D25" i="15"/>
  <c r="G21" i="15"/>
  <c r="M15" i="15"/>
  <c r="E13" i="15"/>
  <c r="I9" i="15"/>
  <c r="F3" i="15"/>
  <c r="I23" i="15"/>
  <c r="K19" i="15"/>
  <c r="H15" i="15"/>
  <c r="J11" i="15"/>
  <c r="D9" i="15"/>
  <c r="G5" i="15"/>
  <c r="J25" i="15"/>
  <c r="L13" i="15"/>
  <c r="H21" i="15"/>
  <c r="D7" i="15"/>
  <c r="I15" i="15"/>
  <c r="K25" i="15"/>
  <c r="F11" i="15"/>
  <c r="E11" i="15"/>
  <c r="H3" i="15"/>
  <c r="J19" i="15"/>
  <c r="H17" i="15"/>
  <c r="G3" i="15"/>
  <c r="K11" i="15"/>
  <c r="E23" i="15"/>
  <c r="J7" i="15"/>
  <c r="I21" i="15"/>
  <c r="K15" i="15"/>
  <c r="M7" i="15"/>
  <c r="G17" i="15"/>
  <c r="K13" i="15"/>
  <c r="F13" i="15"/>
  <c r="J23" i="15"/>
  <c r="E9" i="15"/>
  <c r="G19" i="15"/>
  <c r="I17" i="15"/>
  <c r="M11" i="15"/>
  <c r="F5" i="15"/>
  <c r="E25" i="15"/>
  <c r="J9" i="15"/>
  <c r="L19" i="15"/>
  <c r="I5" i="15"/>
  <c r="M13" i="15"/>
  <c r="F25" i="15"/>
  <c r="E7" i="15"/>
  <c r="H23" i="15"/>
  <c r="D23" i="15"/>
  <c r="K17" i="15"/>
  <c r="M17" i="15"/>
  <c r="C8" i="6"/>
  <c r="F17" i="15"/>
  <c r="L26" i="15"/>
  <c r="H26" i="15"/>
  <c r="D26" i="15"/>
  <c r="L24" i="15"/>
  <c r="H24" i="15"/>
  <c r="D24" i="15"/>
  <c r="L22" i="15"/>
  <c r="H22" i="15"/>
  <c r="D22" i="15"/>
  <c r="L20" i="15"/>
  <c r="H20" i="15"/>
  <c r="D20" i="15"/>
  <c r="L18" i="15"/>
  <c r="H18" i="15"/>
  <c r="L16" i="15"/>
  <c r="H16" i="15"/>
  <c r="L14" i="15"/>
  <c r="H14" i="15"/>
  <c r="D14" i="15"/>
  <c r="L12" i="15"/>
  <c r="H12" i="15"/>
  <c r="D12" i="15"/>
  <c r="M10" i="15"/>
  <c r="I10" i="15"/>
  <c r="E10" i="15"/>
  <c r="M8" i="15"/>
  <c r="I8" i="15"/>
  <c r="E8" i="15"/>
  <c r="M6" i="15"/>
  <c r="I6" i="15"/>
  <c r="E6" i="15"/>
  <c r="M4" i="15"/>
  <c r="I4" i="15"/>
  <c r="E4" i="15"/>
  <c r="D8" i="6"/>
  <c r="K26" i="15"/>
  <c r="G26" i="15"/>
  <c r="K24" i="15"/>
  <c r="K20" i="15"/>
  <c r="G20" i="15"/>
  <c r="K18" i="15"/>
  <c r="D18" i="15"/>
  <c r="G16" i="15"/>
  <c r="K14" i="15"/>
  <c r="D10" i="15"/>
  <c r="H8" i="15"/>
  <c r="L6" i="15"/>
  <c r="D4" i="15"/>
  <c r="J26" i="15"/>
  <c r="J14" i="15"/>
  <c r="F14" i="15"/>
  <c r="J12" i="15"/>
  <c r="F12" i="15"/>
  <c r="K10" i="15"/>
  <c r="G10" i="15"/>
  <c r="K8" i="15"/>
  <c r="G8" i="15"/>
  <c r="K6" i="15"/>
  <c r="G6" i="15"/>
  <c r="D6" i="15"/>
  <c r="G4" i="15"/>
  <c r="I26" i="15"/>
  <c r="E26" i="15"/>
  <c r="M24" i="15"/>
  <c r="E24" i="15"/>
  <c r="G24" i="15"/>
  <c r="K22" i="15"/>
  <c r="G22" i="15"/>
  <c r="G18" i="15"/>
  <c r="K16" i="15"/>
  <c r="D16" i="15"/>
  <c r="G14" i="15"/>
  <c r="K12" i="15"/>
  <c r="G12" i="15"/>
  <c r="L10" i="15"/>
  <c r="H10" i="15"/>
  <c r="L8" i="15"/>
  <c r="D8" i="15"/>
  <c r="H6" i="15"/>
  <c r="L4" i="15"/>
  <c r="H4" i="15"/>
  <c r="F26" i="15"/>
  <c r="J24" i="15"/>
  <c r="F24" i="15"/>
  <c r="J22" i="15"/>
  <c r="F22" i="15"/>
  <c r="J20" i="15"/>
  <c r="F20" i="15"/>
  <c r="J18" i="15"/>
  <c r="F18" i="15"/>
  <c r="J16" i="15"/>
  <c r="F16" i="15"/>
  <c r="K4" i="15"/>
  <c r="I24" i="15"/>
  <c r="E22" i="15"/>
  <c r="E20" i="15"/>
  <c r="I18" i="15"/>
  <c r="E14" i="15"/>
  <c r="I12" i="15"/>
  <c r="J4" i="15"/>
  <c r="E18" i="15"/>
  <c r="M16" i="15"/>
  <c r="E12" i="15"/>
  <c r="J10" i="15"/>
  <c r="J8" i="15"/>
  <c r="J6" i="15"/>
  <c r="F4" i="15"/>
  <c r="M22" i="15"/>
  <c r="M20" i="15"/>
  <c r="I16" i="15"/>
  <c r="M14" i="15"/>
  <c r="F10" i="15"/>
  <c r="F8" i="15"/>
  <c r="F6" i="15"/>
  <c r="I22" i="15"/>
  <c r="I20" i="15"/>
  <c r="M18" i="15"/>
  <c r="E16" i="15"/>
  <c r="I14" i="15"/>
  <c r="M12" i="15"/>
  <c r="D6" i="11"/>
  <c r="E6" i="11" s="1"/>
  <c r="D22" i="6"/>
  <c r="D13" i="11"/>
  <c r="C13" i="11"/>
  <c r="E22" i="9"/>
  <c r="E23" i="9"/>
  <c r="D71" i="15"/>
  <c r="E69" i="15"/>
  <c r="D69" i="15"/>
  <c r="E65" i="15"/>
  <c r="D65" i="15"/>
  <c r="E63" i="15"/>
  <c r="D63" i="15"/>
  <c r="D28" i="6"/>
  <c r="C28" i="6"/>
  <c r="D26" i="6"/>
  <c r="C26" i="6"/>
  <c r="D20" i="6"/>
  <c r="D19" i="6"/>
  <c r="C19" i="6"/>
  <c r="F26" i="18"/>
  <c r="E26" i="18"/>
  <c r="F24" i="18"/>
  <c r="E24" i="18"/>
  <c r="F23" i="18"/>
  <c r="E23" i="18"/>
  <c r="F56" i="18"/>
  <c r="F62" i="15" s="1"/>
  <c r="D64" i="15"/>
  <c r="D57" i="15"/>
  <c r="D5" i="11"/>
  <c r="D4" i="11"/>
  <c r="C11" i="11" l="1"/>
  <c r="D15" i="11"/>
  <c r="E15" i="11" s="1"/>
  <c r="F15" i="11" s="1"/>
  <c r="E13" i="11"/>
  <c r="F13" i="11" s="1"/>
  <c r="E22" i="18"/>
  <c r="F22" i="18"/>
  <c r="D18" i="6"/>
  <c r="D11" i="11" l="1"/>
  <c r="D79" i="15" s="1"/>
  <c r="C21" i="11"/>
  <c r="C19" i="11"/>
  <c r="C79" i="15"/>
  <c r="E71" i="15"/>
  <c r="I8" i="1"/>
  <c r="L8" i="1" s="1"/>
  <c r="I23" i="1"/>
  <c r="L23" i="1" s="1"/>
  <c r="I22" i="1"/>
  <c r="I4" i="1"/>
  <c r="L4" i="1" s="1"/>
  <c r="I6" i="1"/>
  <c r="L6" i="1" s="1"/>
  <c r="I5" i="1"/>
  <c r="L5" i="1" s="1"/>
  <c r="I7" i="1"/>
  <c r="L7" i="1" s="1"/>
  <c r="I36" i="1"/>
  <c r="I12" i="1"/>
  <c r="L12" i="1" s="1"/>
  <c r="I18" i="1"/>
  <c r="L18" i="1" s="1"/>
  <c r="I16" i="1"/>
  <c r="L16" i="1" s="1"/>
  <c r="I13" i="1"/>
  <c r="L13" i="1" s="1"/>
  <c r="I17" i="1"/>
  <c r="L17" i="1" s="1"/>
  <c r="I24" i="1"/>
  <c r="L24" i="1" s="1"/>
  <c r="I19" i="1"/>
  <c r="L19" i="1" s="1"/>
  <c r="I26" i="1"/>
  <c r="L26" i="1" s="1"/>
  <c r="I37" i="1"/>
  <c r="L37" i="1" s="1"/>
  <c r="I43" i="1"/>
  <c r="L43" i="1" s="1"/>
  <c r="I41" i="1"/>
  <c r="L41" i="1" s="1"/>
  <c r="I46" i="1"/>
  <c r="I47" i="1"/>
  <c r="L47" i="1" s="1"/>
  <c r="I48" i="1"/>
  <c r="L48" i="1" s="1"/>
  <c r="I50" i="1"/>
  <c r="L50" i="1" s="1"/>
  <c r="I55" i="1"/>
  <c r="L55" i="1" s="1"/>
  <c r="I53" i="1"/>
  <c r="L53" i="1" s="1"/>
  <c r="I56" i="1"/>
  <c r="L56" i="1" s="1"/>
  <c r="I58" i="1"/>
  <c r="I61" i="1"/>
  <c r="L61" i="1" s="1"/>
  <c r="I69" i="1"/>
  <c r="L69" i="1" s="1"/>
  <c r="C20" i="11" l="1"/>
  <c r="E5" i="11"/>
  <c r="F5" i="11" s="1"/>
  <c r="E4" i="11"/>
  <c r="F4" i="11" s="1"/>
  <c r="E11" i="11"/>
  <c r="F11" i="11" s="1"/>
  <c r="D19" i="11"/>
  <c r="L22" i="1"/>
  <c r="L58" i="1"/>
  <c r="L46" i="1"/>
  <c r="L36" i="1"/>
  <c r="D59" i="15"/>
  <c r="D55" i="15"/>
  <c r="E61" i="15"/>
  <c r="D61" i="15"/>
  <c r="E59" i="15"/>
  <c r="D9" i="6"/>
  <c r="C18" i="6"/>
  <c r="E19" i="11" l="1"/>
  <c r="F19" i="11" s="1"/>
  <c r="D20" i="11"/>
  <c r="E20" i="11" s="1"/>
  <c r="F20" i="11" s="1"/>
  <c r="D35" i="6"/>
  <c r="C35" i="6"/>
  <c r="E17" i="11"/>
  <c r="F17" i="11" s="1"/>
  <c r="D67" i="15"/>
  <c r="D80" i="15"/>
  <c r="D33" i="11"/>
  <c r="D31" i="11"/>
  <c r="D32" i="11" s="1"/>
  <c r="D81" i="15"/>
  <c r="D21" i="11"/>
  <c r="E55" i="15"/>
  <c r="E67" i="15"/>
  <c r="E7" i="11"/>
  <c r="F7" i="11" s="1"/>
  <c r="D36" i="6" l="1"/>
  <c r="C36" i="6"/>
  <c r="C81" i="15"/>
  <c r="E57" i="15"/>
  <c r="C9" i="6"/>
  <c r="C31" i="11" l="1"/>
  <c r="C33" i="11"/>
  <c r="E21" i="11"/>
  <c r="F21" i="11" s="1"/>
  <c r="E23" i="11"/>
  <c r="F23" i="11" s="1"/>
  <c r="C80" i="15"/>
  <c r="C32" i="11" l="1"/>
  <c r="E33" i="11"/>
  <c r="F33" i="11" s="1"/>
  <c r="E31" i="11"/>
  <c r="F31" i="11" s="1"/>
  <c r="E32" i="11" l="1"/>
  <c r="F32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<sst xmlns="http://schemas.openxmlformats.org/spreadsheetml/2006/main" count="1475" uniqueCount="624">
  <si>
    <t>Opération</t>
  </si>
  <si>
    <t>Modalité</t>
  </si>
  <si>
    <t>Débit de chantier h/ha</t>
  </si>
  <si>
    <t>Chargement</t>
  </si>
  <si>
    <t>Farmi</t>
  </si>
  <si>
    <t>Fertilisation</t>
  </si>
  <si>
    <t>Fertilisation manuelle</t>
  </si>
  <si>
    <t>Irrigation</t>
  </si>
  <si>
    <t>Plantation</t>
  </si>
  <si>
    <t>Plantation manuelle</t>
  </si>
  <si>
    <t>Transport</t>
  </si>
  <si>
    <t>Semis</t>
  </si>
  <si>
    <t>Désherbage</t>
  </si>
  <si>
    <t>Dose homologuée</t>
  </si>
  <si>
    <t>N</t>
  </si>
  <si>
    <t>P</t>
  </si>
  <si>
    <t>K</t>
  </si>
  <si>
    <t>Date</t>
  </si>
  <si>
    <t>IFT</t>
  </si>
  <si>
    <t xml:space="preserve">Nom </t>
  </si>
  <si>
    <t>Nom</t>
  </si>
  <si>
    <t>Autres</t>
  </si>
  <si>
    <t>Témoin</t>
  </si>
  <si>
    <t>Bilan</t>
  </si>
  <si>
    <t>Richesse</t>
  </si>
  <si>
    <t>Herbicides</t>
  </si>
  <si>
    <t>Temps de travail</t>
  </si>
  <si>
    <t>Mécanique</t>
  </si>
  <si>
    <t>Manuel</t>
  </si>
  <si>
    <t>Campagne Sucrière</t>
  </si>
  <si>
    <t>Intercampagne</t>
  </si>
  <si>
    <t>Total</t>
  </si>
  <si>
    <t>Nombre d'Interventions</t>
  </si>
  <si>
    <t>Manuelle</t>
  </si>
  <si>
    <t>Camix</t>
  </si>
  <si>
    <t>Callisto</t>
  </si>
  <si>
    <t>Elumis</t>
  </si>
  <si>
    <t>Starane</t>
  </si>
  <si>
    <t>Désherbage Mécanique</t>
  </si>
  <si>
    <t>Désherbage Manuel</t>
  </si>
  <si>
    <t>Fertilisation Mécanique</t>
  </si>
  <si>
    <t>Fertilisation Manuel</t>
  </si>
  <si>
    <t xml:space="preserve">Rendement </t>
  </si>
  <si>
    <t>Gestion Paille Mécanique</t>
  </si>
  <si>
    <t>Gestion Paille Manuel</t>
  </si>
  <si>
    <t>Semis Manuel</t>
  </si>
  <si>
    <t>Travail du sol Mécanique</t>
  </si>
  <si>
    <t>Travail du sol Manuel</t>
  </si>
  <si>
    <t>Plantation Mécanique</t>
  </si>
  <si>
    <t>Plantation Manuel</t>
  </si>
  <si>
    <t>Irrigation Mécanique</t>
  </si>
  <si>
    <t>Irrigation Manuel</t>
  </si>
  <si>
    <t>Transport Mécanique</t>
  </si>
  <si>
    <t>Chargement Mécanique</t>
  </si>
  <si>
    <t>Gestion_Paille</t>
  </si>
  <si>
    <t xml:space="preserve">Travail_du_sol </t>
  </si>
  <si>
    <t>Semis Mécanique</t>
  </si>
  <si>
    <t>Rendement</t>
  </si>
  <si>
    <t>Rattrapage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</si>
  <si>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</si>
  <si>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</si>
  <si>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</si>
  <si>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</si>
  <si>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</si>
  <si>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</si>
  <si>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</si>
  <si>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</si>
  <si>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</si>
  <si>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</si>
  <si>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</si>
  <si>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</si>
  <si>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Mois</t>
  </si>
  <si>
    <t>Main d'œuvre</t>
  </si>
  <si>
    <t>Intrants</t>
  </si>
  <si>
    <t>Mécanisation</t>
  </si>
  <si>
    <t>Quantité /ha</t>
  </si>
  <si>
    <t>Prix par t</t>
  </si>
  <si>
    <t>Urée</t>
  </si>
  <si>
    <t>Type d'opération</t>
  </si>
  <si>
    <t>Travail_du_sol</t>
  </si>
  <si>
    <t>N apporté</t>
  </si>
  <si>
    <t>P apporté</t>
  </si>
  <si>
    <t>K apporté</t>
  </si>
  <si>
    <t>Prowl 400</t>
  </si>
  <si>
    <t>Quantité kg/ha</t>
  </si>
  <si>
    <t>NPK 30-10-10</t>
  </si>
  <si>
    <t>NPK 15-12-24</t>
  </si>
  <si>
    <t>Coupe manuelle</t>
  </si>
  <si>
    <t>Coupeuse Péi</t>
  </si>
  <si>
    <t>Paramétrage Rendement</t>
  </si>
  <si>
    <t>Coupe</t>
  </si>
  <si>
    <t>Coupe Mécanique</t>
  </si>
  <si>
    <t>Coupe Manuel</t>
  </si>
  <si>
    <t>Charges de Main d'oeuvre  €/ha</t>
  </si>
  <si>
    <t>Débit de chantier heures/ha</t>
  </si>
  <si>
    <t>Charges de Mécanisation  €/ha</t>
  </si>
  <si>
    <t>Frontal</t>
  </si>
  <si>
    <t>Aérofaneur</t>
  </si>
  <si>
    <t>Fanage</t>
  </si>
  <si>
    <t>Débit de chantier choisi h/ha</t>
  </si>
  <si>
    <t>Epaillage</t>
  </si>
  <si>
    <t>Mécanique hors récolte</t>
  </si>
  <si>
    <t>Manuel hors récolte</t>
  </si>
  <si>
    <t>Rendement et Richesse</t>
  </si>
  <si>
    <t>Coupeuse tronçonneuse</t>
  </si>
  <si>
    <t xml:space="preserve">Tracteur Gros Travaux </t>
  </si>
  <si>
    <t>Tracteur Petits Travaux</t>
  </si>
  <si>
    <t>Consommation Gasoil l/h</t>
  </si>
  <si>
    <t>Consommation Gasoil l/ha</t>
  </si>
  <si>
    <t>Mictrotracteur</t>
  </si>
  <si>
    <t>Chargeur Bell</t>
  </si>
  <si>
    <t>Outil</t>
  </si>
  <si>
    <t>Prix neuf €</t>
  </si>
  <si>
    <t>Durée de vie h</t>
  </si>
  <si>
    <t>Taux de subvention investissement %</t>
  </si>
  <si>
    <t>Consommation spécifique moteur g/ch/h</t>
  </si>
  <si>
    <t>Taux de charge moteur moyen %</t>
  </si>
  <si>
    <t>Consommation gasoil l/h</t>
  </si>
  <si>
    <t>Gasoil €/h</t>
  </si>
  <si>
    <t>Chenilles/pneus €/h</t>
  </si>
  <si>
    <t>Amortissement technique brut €/h</t>
  </si>
  <si>
    <t>Amort. Subvention investissement €/h</t>
  </si>
  <si>
    <t>Total €/h</t>
  </si>
  <si>
    <t>Engin</t>
  </si>
  <si>
    <t>Aucun</t>
  </si>
  <si>
    <t xml:space="preserve">Outil </t>
  </si>
  <si>
    <t>Tracteur Moyens Travaux</t>
  </si>
  <si>
    <t>Proratisé Rendement Modalité</t>
  </si>
  <si>
    <t>Proratisé Rendement Témoin</t>
  </si>
  <si>
    <t>Paramétrage Opérations de Récolte</t>
  </si>
  <si>
    <t>Chargement Farmi</t>
  </si>
  <si>
    <t>Chargement Frontal</t>
  </si>
  <si>
    <t>/</t>
  </si>
  <si>
    <t>Tondo broyeur Microtracteur</t>
  </si>
  <si>
    <t>Girobroyeur Microtracteur</t>
  </si>
  <si>
    <t>Cultivateur Microtracteur</t>
  </si>
  <si>
    <t>Buttage Microtracteur</t>
  </si>
  <si>
    <t>Coût de l'opération €/ha</t>
  </si>
  <si>
    <t>Débit de Chantier retenu h/ha</t>
  </si>
  <si>
    <t>Charges de mécanisation €/ha</t>
  </si>
  <si>
    <t>Désherbage chimique</t>
  </si>
  <si>
    <t>Charges Main d'oeuvre €/ha</t>
  </si>
  <si>
    <t>Prix €/ha</t>
  </si>
  <si>
    <t>Prélevée</t>
  </si>
  <si>
    <t>Postlevée</t>
  </si>
  <si>
    <t>Décompacteur 3m</t>
  </si>
  <si>
    <t>Chargeur Farmi</t>
  </si>
  <si>
    <t>Chargeur Frontal</t>
  </si>
  <si>
    <t>Bell</t>
  </si>
  <si>
    <t>Arrachage/Sarclage Enherbement Faible</t>
  </si>
  <si>
    <t>Arrachage/Sarclage Enherbement Moyen</t>
  </si>
  <si>
    <t>Arrachage/Sarclage Enherbement Fort</t>
  </si>
  <si>
    <t>Epandage Amendement solide</t>
  </si>
  <si>
    <t>Chargement Bell</t>
  </si>
  <si>
    <t xml:space="preserve">Produit Brut </t>
  </si>
  <si>
    <t>Marge Brute</t>
  </si>
  <si>
    <t>Charges de Main d'œuvre</t>
  </si>
  <si>
    <t>Charges de Mécanisation</t>
  </si>
  <si>
    <t>Répartition du Temps de Travail</t>
  </si>
  <si>
    <t>Pénibilité de Travail</t>
  </si>
  <si>
    <t>Données Générales</t>
  </si>
  <si>
    <t>Coût train de chenilles/pneus € (1)</t>
  </si>
  <si>
    <t>Coût train de chenilles/pneus € (2)</t>
  </si>
  <si>
    <t>Normatif</t>
  </si>
  <si>
    <t>Retenu</t>
  </si>
  <si>
    <t>Lisier de Porc</t>
  </si>
  <si>
    <t>Lisier de Bovin</t>
  </si>
  <si>
    <t>Lisier de Poule Pondeuse</t>
  </si>
  <si>
    <t>Fiente de Poule Pondeuse séchée</t>
  </si>
  <si>
    <t>Fumier de Bovin</t>
  </si>
  <si>
    <t>Fumier de Poulet de Chair</t>
  </si>
  <si>
    <t>Fumier de Poule Pondeuse</t>
  </si>
  <si>
    <t>Fumier de Caprin</t>
  </si>
  <si>
    <t>Fumier de Mouton</t>
  </si>
  <si>
    <t>Compost de Fumier de Bovin</t>
  </si>
  <si>
    <t>Compost de Déchets verts</t>
  </si>
  <si>
    <t>Epandage Amendement liquide</t>
  </si>
  <si>
    <t>Boue d'épuration solide sèche</t>
  </si>
  <si>
    <t>Farine de Plume et de Sang</t>
  </si>
  <si>
    <t>Poudre de Viande et d'Os</t>
  </si>
  <si>
    <t>Ferticanne</t>
  </si>
  <si>
    <t>Chaux</t>
  </si>
  <si>
    <t>Retrait + Remise paille</t>
  </si>
  <si>
    <t xml:space="preserve">Coupeuse Pei </t>
  </si>
  <si>
    <t>Coupeuse Canne tronçonnée</t>
  </si>
  <si>
    <t>Compost de Fumier de Poule Pondeuse</t>
  </si>
  <si>
    <t>Compost de Fumier de Poulet de Chair</t>
  </si>
  <si>
    <t>Boue d'épuration liquide</t>
  </si>
  <si>
    <t xml:space="preserve">Boue d'épuration solide  </t>
  </si>
  <si>
    <t>Pulvérisateur à Dos par Tache Enherbement Faible</t>
  </si>
  <si>
    <t>Pulvérisateur à Dos par Tache Enherbement Moyen</t>
  </si>
  <si>
    <t>Pulvérisateur à Dos par Tache Enherbement Fort</t>
  </si>
  <si>
    <t>Pulvérisateur porté Lance</t>
  </si>
  <si>
    <t>Pulvérisateur porté Rampe 9 mètres</t>
  </si>
  <si>
    <t>Weed Seeker</t>
  </si>
  <si>
    <t>Semis manuel Plante de Service sur Interrang</t>
  </si>
  <si>
    <t>Mise en Place/Retrait</t>
  </si>
  <si>
    <t>Tondo Broyeur Microtracteur</t>
  </si>
  <si>
    <t>Pic Silloneur 2 Pics</t>
  </si>
  <si>
    <r>
      <t xml:space="preserve">Charges de Mécanisation </t>
    </r>
    <r>
      <rPr>
        <b/>
        <sz val="11"/>
        <color theme="1"/>
        <rFont val="Calibri"/>
        <family val="2"/>
      </rPr>
      <t>€</t>
    </r>
    <r>
      <rPr>
        <b/>
        <sz val="11"/>
        <color theme="1"/>
        <rFont val="Calibri"/>
        <family val="2"/>
        <scheme val="minor"/>
      </rPr>
      <t xml:space="preserve">/heure </t>
    </r>
  </si>
  <si>
    <t>Temps de Travail hors Récolte</t>
  </si>
  <si>
    <t>CEE N</t>
  </si>
  <si>
    <t>N net</t>
  </si>
  <si>
    <t>CEE P</t>
  </si>
  <si>
    <t>P net</t>
  </si>
  <si>
    <t>CEE K</t>
  </si>
  <si>
    <t>K net</t>
  </si>
  <si>
    <t>Boue d'épuration pâteuse</t>
  </si>
  <si>
    <t>Compost de Déchets verts et Boue d'épuration</t>
  </si>
  <si>
    <t>Compost de Fumier de Poulets de Chair et de Lisier de Porc</t>
  </si>
  <si>
    <t>Compost de Lisier de Porc et de Bagasse</t>
  </si>
  <si>
    <t>Prix par tonne à 13,8%</t>
  </si>
  <si>
    <t xml:space="preserve">Témoin </t>
  </si>
  <si>
    <t>Prix payé à la Tonne</t>
  </si>
  <si>
    <t>Total par ha</t>
  </si>
  <si>
    <t>Part Planteur</t>
  </si>
  <si>
    <t>Teneur de Référence</t>
  </si>
  <si>
    <t>Tranche de Tonnage</t>
  </si>
  <si>
    <t>Paramétrage Exploitation</t>
  </si>
  <si>
    <t>Total Aide Témoin</t>
  </si>
  <si>
    <t>Total Aide Modalité</t>
  </si>
  <si>
    <t>Total Aide Exploitation</t>
  </si>
  <si>
    <t>Aide par ha</t>
  </si>
  <si>
    <t>Aide ICHN</t>
  </si>
  <si>
    <t>Piémont non irrigué</t>
  </si>
  <si>
    <t>25 premiers ha</t>
  </si>
  <si>
    <t>25 ha suivants</t>
  </si>
  <si>
    <t>Montagne non irrigué</t>
  </si>
  <si>
    <t>Piémont ou Montagne irrigué</t>
  </si>
  <si>
    <t>Montant moyen par ha</t>
  </si>
  <si>
    <t>Type de Parcelle</t>
  </si>
  <si>
    <t>Tonnage Témoin</t>
  </si>
  <si>
    <t>Tonnage Modalité</t>
  </si>
  <si>
    <t xml:space="preserve">Aide </t>
  </si>
  <si>
    <t>Prix Industriel de Base</t>
  </si>
  <si>
    <t>Prime à la Tonne de Canne Type</t>
  </si>
  <si>
    <t>Valeur retenue</t>
  </si>
  <si>
    <t>Zone 1</t>
  </si>
  <si>
    <t>Zone 2</t>
  </si>
  <si>
    <t>Zone 3</t>
  </si>
  <si>
    <t>Tonnage Total Ile</t>
  </si>
  <si>
    <t>Enveloppe globale Ile</t>
  </si>
  <si>
    <t>Aide Moyenne par Tonne</t>
  </si>
  <si>
    <t>Tonnage modelisé Total Exploitation</t>
  </si>
  <si>
    <t>Aide Moyenne calculé via Barème</t>
  </si>
  <si>
    <t>Moyenne retenue par ha</t>
  </si>
  <si>
    <t>Teneur en Fibre Ile</t>
  </si>
  <si>
    <t>Enveloppe Globale Ile</t>
  </si>
  <si>
    <t>&lt;700t</t>
  </si>
  <si>
    <t>700t à 3000t</t>
  </si>
  <si>
    <t>&gt;3000t</t>
  </si>
  <si>
    <t>Prix €/Quantité</t>
  </si>
  <si>
    <t>N en kg</t>
  </si>
  <si>
    <t>P en kg</t>
  </si>
  <si>
    <t>K en kg</t>
  </si>
  <si>
    <t>Prix €/t</t>
  </si>
  <si>
    <t>Par Tonne de Canne</t>
  </si>
  <si>
    <t>Marge Semi-nette</t>
  </si>
  <si>
    <t>Temps Total de Travail</t>
  </si>
  <si>
    <t>% sur l'Ile</t>
  </si>
  <si>
    <t>Surface en Canne à Sucre</t>
  </si>
  <si>
    <t>Cotisations Patronales</t>
  </si>
  <si>
    <t>Coupe Manuelle</t>
  </si>
  <si>
    <t>Coupe Tronçonnée</t>
  </si>
  <si>
    <t>Prime de Soutien à la Compétitivité</t>
  </si>
  <si>
    <t>Interventions Culturales Indépendantes du Rendement</t>
  </si>
  <si>
    <t>Traction</t>
  </si>
  <si>
    <t>Pulvérisateur Porté Rampe 9 mètres</t>
  </si>
  <si>
    <t>Pulvériseur à Disques trainé 3m</t>
  </si>
  <si>
    <t>Butteuse à Disques 3m</t>
  </si>
  <si>
    <t>Pulvériseur à Disques porté 2,5m</t>
  </si>
  <si>
    <t>Herse Rotative Microtracteur</t>
  </si>
  <si>
    <t>Butteuse Microtracteur</t>
  </si>
  <si>
    <t>Fertiliseur localisé 3 rangs</t>
  </si>
  <si>
    <t>Epandeur à Fumier 8 tonnes (Amendement Solide)</t>
  </si>
  <si>
    <t>Tonne à Lisier 8000 litres (Amendement Liquide)</t>
  </si>
  <si>
    <t>Semoir à la volée 3m (Interculture)</t>
  </si>
  <si>
    <t xml:space="preserve">Semoir Interrang 3m à Disques </t>
  </si>
  <si>
    <t>Semoir sur Récolteuse</t>
  </si>
  <si>
    <t>Pulvérisateur électrique Rampe 3m Microtracteur</t>
  </si>
  <si>
    <t>Remorque 1 Essieu 8-10 tonnes</t>
  </si>
  <si>
    <t>Remorque 2 Essieux 12-14 tonnes</t>
  </si>
  <si>
    <t>Gyrobroyeur 1,80m</t>
  </si>
  <si>
    <t>Rotobroyeur 2,30m</t>
  </si>
  <si>
    <t xml:space="preserve">Glypho-Mulch </t>
  </si>
  <si>
    <t>Distributeur Engrais localisé monorrang DPAE</t>
  </si>
  <si>
    <t>Pulvérisateur localisé 5 rangs</t>
  </si>
  <si>
    <t>Bineuse Patte d'oie + Herse hétrille 3m</t>
  </si>
  <si>
    <t>Chisel 2,50m</t>
  </si>
  <si>
    <t>Brosse Interrang 1,5m</t>
  </si>
  <si>
    <t>Broyeur de souche Localisé 0,6m</t>
  </si>
  <si>
    <t>Reboucheuse</t>
  </si>
  <si>
    <t>Herse Rotative Microtracteur avec Semoir Mécanique</t>
  </si>
  <si>
    <t>Coupeuse Tronçonneuse</t>
  </si>
  <si>
    <t>Broyage Interrang avec Gyrobroyeur Microtracteur</t>
  </si>
  <si>
    <t>Broyage Interrang avec Tondo broyeur Microtracteur</t>
  </si>
  <si>
    <t>Binage avec Cultivateur Microtracteur</t>
  </si>
  <si>
    <t>Désherbage Chimique avec Weed Seeker</t>
  </si>
  <si>
    <t>Broyage avec Gyrobroyeur</t>
  </si>
  <si>
    <t>Broyage avec Rotobroyeur</t>
  </si>
  <si>
    <t xml:space="preserve">Désherbage chimique Microtracteur Interrang </t>
  </si>
  <si>
    <t>Epandeur Engrais 2 Disques 2 Rangs</t>
  </si>
  <si>
    <t>Fertilisation localisé 2 rangs</t>
  </si>
  <si>
    <t>Fertilisation localisé 3 rangs</t>
  </si>
  <si>
    <t>Fertilisation localisé 1 rang</t>
  </si>
  <si>
    <t>Planteuse Mécanique</t>
  </si>
  <si>
    <t xml:space="preserve">Rebouchage Sillons </t>
  </si>
  <si>
    <t>Semis en Interculture Plante de Couverture</t>
  </si>
  <si>
    <t>Sillonage avec Pic Silloneur 2 rangs</t>
  </si>
  <si>
    <t>Dessouchage avec Glypho-Mulch</t>
  </si>
  <si>
    <t xml:space="preserve">Dessouchage avec Broyeur de souche Localisé </t>
  </si>
  <si>
    <t>Travail du sol avec Outil à Dents</t>
  </si>
  <si>
    <t>Transport Remorque 12-14 tonnes</t>
  </si>
  <si>
    <t>Semis Simultanée à la Récolte</t>
  </si>
  <si>
    <t>Débroussaillage</t>
  </si>
  <si>
    <t>Désherbage Chimique avec Pulvérisateur porté Lance</t>
  </si>
  <si>
    <t>Désherbage Mécanique Interrang Herse Rotative Microtracteur</t>
  </si>
  <si>
    <t>Binage avec Bineuse à Pattes d'Oie</t>
  </si>
  <si>
    <t>Remuage de Paille avec Aérofaneur</t>
  </si>
  <si>
    <t>Fertilisation en plein avec Distributeur Engrais  à 2 disques</t>
  </si>
  <si>
    <t>Travail du sol avec Pulvériseur à Disques</t>
  </si>
  <si>
    <t>Travail du sol superficiel avec Pulvériseur à Disques</t>
  </si>
  <si>
    <t>Traitement biologique de Bettel</t>
  </si>
  <si>
    <t xml:space="preserve">Désherbage Chimique avec Pulvérisateur porté Rampe </t>
  </si>
  <si>
    <t>Plantation avec Planteuse Mécanique</t>
  </si>
  <si>
    <t>Semis Plante de Service avec Herse Rotative Microtracteur</t>
  </si>
  <si>
    <t>Travail du Sol avec Décompacteur</t>
  </si>
  <si>
    <t>Nombre de Produits</t>
  </si>
  <si>
    <t>Opération associée</t>
  </si>
  <si>
    <t>Préparation des Boutures</t>
  </si>
  <si>
    <t>Pilotage</t>
  </si>
  <si>
    <t xml:space="preserve">Désherbage chimique Microtracteur Rampe </t>
  </si>
  <si>
    <t xml:space="preserve">Buttage avec Butteuse à Disques </t>
  </si>
  <si>
    <t>Remuage Aérofaneur Interrang et Désherbage Chimique Rang</t>
  </si>
  <si>
    <t>Intervention</t>
  </si>
  <si>
    <t>Tracteur et Remorque suivant la Coupeuse Canne tronçonnée</t>
  </si>
  <si>
    <t>Ecumes</t>
  </si>
  <si>
    <t>Cendres de Bagasse Le Gol</t>
  </si>
  <si>
    <t>Cendres de Bagasse Bois Rouge</t>
  </si>
  <si>
    <t>Assurance €/h</t>
  </si>
  <si>
    <t>Paramétrage Gazole</t>
  </si>
  <si>
    <t>Nombre Total d'Interventions</t>
  </si>
  <si>
    <t>Consommation Carburant</t>
  </si>
  <si>
    <t>Consommation Totale</t>
  </si>
  <si>
    <t xml:space="preserve">Désherbage Chimique avec Pulvérisateur localisé 5 rangs </t>
  </si>
  <si>
    <t>Lutte_Ravageur</t>
  </si>
  <si>
    <t>Lutte Ravageur Manuel</t>
  </si>
  <si>
    <t>Lutte Ravageur Mécanique</t>
  </si>
  <si>
    <t>Dératisation</t>
  </si>
  <si>
    <t>Physalg 27</t>
  </si>
  <si>
    <t>Exportation Paille</t>
  </si>
  <si>
    <t>Dose appliquée l/ha ou kg/ha</t>
  </si>
  <si>
    <t>Osiryl</t>
  </si>
  <si>
    <t>Fertiactyl GZ</t>
  </si>
  <si>
    <t>Humifirst</t>
  </si>
  <si>
    <t>Amminovital</t>
  </si>
  <si>
    <t>Tripod 12</t>
  </si>
  <si>
    <t>Bacteriosol</t>
  </si>
  <si>
    <t>Matières Organiques / Amendements / Biostimulants</t>
  </si>
  <si>
    <t>Matières Organiques /Amendements / Biostimulants</t>
  </si>
  <si>
    <t>Quantité t/ha ou l/ha</t>
  </si>
  <si>
    <t>Prix €/t ou €/l</t>
  </si>
  <si>
    <t>Assurance + coût capital €/h</t>
  </si>
  <si>
    <t>Durée de vie train de chenilles/pneus h (1)</t>
  </si>
  <si>
    <t>Durée de vie train de chenilles/pneus h (2)</t>
  </si>
  <si>
    <t>Marge Brute par heure de travail</t>
  </si>
  <si>
    <t>Entretien et Réparation €/h</t>
  </si>
  <si>
    <t>Marge Semi-nette par heure de travail</t>
  </si>
  <si>
    <t>Puissance en chevaux</t>
  </si>
  <si>
    <t>Pulvérisateur à Dos en plein R+IR ou R ou IR</t>
  </si>
  <si>
    <t>Vinasse de Distillerie (12% Matière sèche)</t>
  </si>
  <si>
    <t>Transport Remorque 8-11 tonnes</t>
  </si>
  <si>
    <t>Coefficient de Paiement</t>
  </si>
  <si>
    <t>Total Part Planteur par ha</t>
  </si>
  <si>
    <t>Valeur retenue pour la simulation</t>
  </si>
  <si>
    <t>Mise en Place ou Retrait</t>
  </si>
  <si>
    <t>Engrais/Amendements/Biostimulants</t>
  </si>
  <si>
    <t>Coefficient cumulatif Entretien et Réparation</t>
  </si>
  <si>
    <t>Pourcentage Assurance + Frais d'intérêts</t>
  </si>
  <si>
    <t xml:space="preserve">Engrais </t>
  </si>
  <si>
    <t>Numéro Intervention</t>
  </si>
  <si>
    <t>Interventions Herbicides</t>
  </si>
  <si>
    <t>Type d'Intervention</t>
  </si>
  <si>
    <t>Prix Intervention  €/ha</t>
  </si>
  <si>
    <t>Eau</t>
  </si>
  <si>
    <t>Quantité m3/ha</t>
  </si>
  <si>
    <t>Prix €/m3</t>
  </si>
  <si>
    <t>Autres Intrants (Semences, Boutures, Matériel etc)</t>
  </si>
  <si>
    <t>Semis Plante de Service avec Semoir sur Interrang</t>
  </si>
  <si>
    <t>Coût de Main d'Œuvre complet</t>
  </si>
  <si>
    <t>Marge Brute hors Coût de Main d'Œuvre</t>
  </si>
  <si>
    <t>Marge Semi-nette hors Coût de Main d'Œuvre</t>
  </si>
  <si>
    <t>Marge Brute Coût de Main d'Œuvre déduit</t>
  </si>
  <si>
    <t>Marge Semi-nette Coût de Main d'Œuvre déduit</t>
  </si>
  <si>
    <t>Prix € par litre ou kg</t>
  </si>
  <si>
    <t>Commentaires (21/09/2022) :</t>
  </si>
  <si>
    <t>- En canne manuelle, la moyenne du DFDP est de l'ordre de zéro à l'échelle de l'ile</t>
  </si>
  <si>
    <t>- En CLM, le DDP est en grande majorité négatif et est économiquement compensé</t>
  </si>
  <si>
    <t>- En CT, le DFDP négatif est également économiquement compensé</t>
  </si>
  <si>
    <t>Prix Industriel de Base (1)</t>
  </si>
  <si>
    <t>(1) Otecas en général et le prix industriel en particulier sont basés sur la richesse R', puisqu'il n'y a pas possibilité de calculer un DFDP dans cette approche</t>
  </si>
  <si>
    <t>Pour les planteurs ayant un taux de fibre moyen compris entre le taux de fibre moyen de l’année à l’échelle de l’île et le taux de 16,5 %,</t>
  </si>
  <si>
    <t>et serait égal à 3 €/T pour la canne coupée mécaniquement en canne longue (coupeuse péi)</t>
  </si>
  <si>
    <t>A contrario une majorité des planteurs en CLM (env 70%) ont une teneur en fibre supérieure à 16,5%.</t>
  </si>
  <si>
    <t>Une majorité des planteurs en coupe manuelle ou tronçonnée a une teneur en fibre inférieure à la teneur en fibre moyenne ile (respectivement 65% et 80% environ)</t>
  </si>
  <si>
    <t>Montant unitaire € par T de canne</t>
  </si>
  <si>
    <t>Montant unitaire par mode de coupe (€/Tc)</t>
  </si>
  <si>
    <t>Dispositif de soutien CLM (9 bis)</t>
  </si>
  <si>
    <t>Albioma Bois Rouge et Albioma le Gol, en tant qu’industriel producteur d’énergie, complètent la part planteur de cette prime bagasse</t>
  </si>
  <si>
    <t xml:space="preserve">d'un forfait à la tonne de canne, pour l’ensemble du tonnage produit, si le taux de fibre moyen de la campagne considérée </t>
  </si>
  <si>
    <t xml:space="preserve">est supérieur au taux de fibre moyen de référence tel que défini dans l’arrêté national. </t>
  </si>
  <si>
    <t>Ce forfait est déterminé de la façon suivante :</t>
  </si>
  <si>
    <t xml:space="preserve">• + 0,40 € / tonne de canne par point de fibre au-delà du taux de fibre de référence (15,43%). </t>
  </si>
  <si>
    <t xml:space="preserve">Ce complément est plafonné à un taux de fibre moyen de 17,50% pour la campagne considérée. </t>
  </si>
  <si>
    <t>Il s’applique sur l’ensemble des volumes livrés, et valorisés dans les installations d’Albioma le Gol et Albioma Bois rouge, pour l’ensemble des planteurs.</t>
  </si>
  <si>
    <t>Recette Bagasse Energie par Tonne à 15,43 % Fibre</t>
  </si>
  <si>
    <t>Complément RBE par point de fibre au-delà fibre ref ile</t>
  </si>
  <si>
    <t>Total Part Planteur par T de canne</t>
  </si>
  <si>
    <t>Coefficient de paiement</t>
  </si>
  <si>
    <t>La répartition de la prime bagasse plancher est alors la suivante :</t>
  </si>
  <si>
    <t>o Part de la prime bagasse plancher revenant à l'industriel : 1,45/13ème</t>
  </si>
  <si>
    <t>o Part de la prime bagasse plancher revenant à l'ensemble des planteurs : 11,55/13ème</t>
  </si>
  <si>
    <t xml:space="preserve">Son montant est constitué d'un prix plancher 14,50 €/tonne de canne et il peut être modulé dans les conditions prévues par l'arrêté </t>
  </si>
  <si>
    <t>et du taux de fibre moyen de référence (moyenne olympique 2011 à 2015), c'est-à-dire un taux de fibre de 15,43 % au niveau du département.</t>
  </si>
  <si>
    <t>en fonction du taux moyen de fibres de la canne à sucre correspondant à la biomasse effectivement valorisée l'année n considérée</t>
  </si>
  <si>
    <t>La prime bagasse plancher est définie par arrêté interministériel.</t>
  </si>
  <si>
    <t>Recette Bagasse Energie plancher (2)</t>
  </si>
  <si>
    <t>(2) Recette Bagasse Energie plancher</t>
  </si>
  <si>
    <t>sous réserve de l'approbation de la commission européenne, et selon des modalités fixées par décret.</t>
  </si>
  <si>
    <t>Le montant unitaire sera calculé sur la base des tonnages livrés et en reprenant les tranches de tonnages livrés éligibles pour l'Aide à la Production.</t>
  </si>
  <si>
    <t>Aide Moyenne [ Enveloppe Ile / Tonnage Ile ]</t>
  </si>
  <si>
    <t>Total Aide à la Production de Canne à Sucre payé</t>
  </si>
  <si>
    <t>Complément Aide Prod planteur par Tonne</t>
  </si>
  <si>
    <t>Enveloppe totale Aide à la Production</t>
  </si>
  <si>
    <t>- reliquat Aide à la Production affecté au CPCS</t>
  </si>
  <si>
    <t>= Reliquat Aide à la Production total</t>
  </si>
  <si>
    <t>= Reliquat Aide à la Production à payer aux planteurs</t>
  </si>
  <si>
    <t>et en reprenant les tranches de tonnages livrés éligibles pour l'aide à la production, tels que décrits à l'article 15.</t>
  </si>
  <si>
    <t xml:space="preserve">Le montant restant au-delà des 10% sera versé directement aux planteurs sous la forme d'un complément de l'aide à la production calculé sur la base des tonnages de canne livrés </t>
  </si>
  <si>
    <t>Reliquat Aide Prod par Tonne calculé</t>
  </si>
  <si>
    <t>Reliquat Aide Prod par Tonne retenu</t>
  </si>
  <si>
    <t>Teneur en Fibre Ile retenue</t>
  </si>
  <si>
    <t>Tonnage Total Ile retenu</t>
  </si>
  <si>
    <t>classes Richesse</t>
  </si>
  <si>
    <t>coef 9 bis</t>
  </si>
  <si>
    <t>Type de coupe</t>
  </si>
  <si>
    <t>Coef 9 bis (CLM)</t>
  </si>
  <si>
    <t>Prix Industriel payé à la Tonne</t>
  </si>
  <si>
    <t>Dispositif de Soutien CLM (9bis)</t>
  </si>
  <si>
    <t>Recette Bagasse Energie plancher</t>
  </si>
  <si>
    <t>Recette Bagasse Energie Complément individuel</t>
  </si>
  <si>
    <t>Recette Bagasse Energie Complément Albioma</t>
  </si>
  <si>
    <t>Recette Bagasse Energie Complément individuel (3)</t>
  </si>
  <si>
    <t>Recette Bagasse Energie Complément Albioma (4)</t>
  </si>
  <si>
    <t>Aide à la Production de Canne à Sucre : Complément (14 M€)</t>
  </si>
  <si>
    <t>Aide à la Production de Canne à sucre : Reliquat redistribué</t>
  </si>
  <si>
    <t>Aide à la Production de Canne à Sucre : Reliquat redistribué (6)</t>
  </si>
  <si>
    <t>Aide à la Tonne de Canne livrée (ex-aide au transport)</t>
  </si>
  <si>
    <t>Témoin
€/Ha</t>
  </si>
  <si>
    <t>Modalité
€/Ha</t>
  </si>
  <si>
    <t>Témoin
€/Tc</t>
  </si>
  <si>
    <t>Modalité
€/Tc</t>
  </si>
  <si>
    <t>Moyenne retenue par Tc</t>
  </si>
  <si>
    <t>Rendement Tc/Ha</t>
  </si>
  <si>
    <t>Richesse %</t>
  </si>
  <si>
    <t>Ratio "Reliquat Aide Prod / Total Aide Prod de base payée"</t>
  </si>
  <si>
    <t>Aide à la Production de Canne à Sucre : Complément (14 M€) (5)</t>
  </si>
  <si>
    <t>Aide à la Production de Canne à sucre : base</t>
  </si>
  <si>
    <t>Aide à la Production de Canne à Sucre : base</t>
  </si>
  <si>
    <t>Aide Prod. Base Moyenne [ Total payé Ile / Tc Ile ]</t>
  </si>
  <si>
    <t>Aide Moyenne Enveloppe globale / Tc total Ile</t>
  </si>
  <si>
    <t>dans la limite de 10% maximum de cette enveloppe, sur le compte affecté du CTICS dédié à la filière canne afin notamment d'accélérer en priorité l'effort de replantation dans le cadre de ce plan.</t>
  </si>
  <si>
    <t>Dans un souci de simplification d'OTECAS, il a été décidé que le complément RBE individuel serait nul pour les coupes manuelle et tronçonnée</t>
  </si>
  <si>
    <t>La majorité des planteurs en coupe manuelle ou tronçonnée ne percevra donc pas tout ou partie des 3 € de RBE complémentaire.</t>
  </si>
  <si>
    <t xml:space="preserve">Pour les planteurs ayant un taux de fibre moyen supérieur à 16,50%, un complément fixe de 3 € par tonne de canne vient s’ajouter à la prime plancher, </t>
  </si>
  <si>
    <t>quel que soit le taux de fibre du planteur au-delà de 16,5%</t>
  </si>
  <si>
    <t>un complément progressif allant de 0 à 3 € par tonne de canne vient s’ajouter pour les planteurs à la prime plancher, proportionnellement au taux de fibre de chaque planteur.</t>
  </si>
  <si>
    <t>Il est ici rappelé que l'outil OTECAS n'est pas conçu ni adapté pour comparer l'effet du mode de coupe.</t>
  </si>
  <si>
    <t>La comparaison du témoin et de la modalité doit donc se faire à mode de coupe identique pour les deux.</t>
  </si>
  <si>
    <t>Ce mode d'utilisation préconisé pour OTECAS neutralise donc l'effet marginal de cette simplification de paramétrage.</t>
  </si>
  <si>
    <t xml:space="preserve">Ce point n'a pas de conséquence significative sur le produit d'exploitation ainsi calculé car : </t>
  </si>
  <si>
    <t>Il est donc pertinent de calculer le produit industriel sur la base du R' pour les approches techniques d'OTECAS</t>
  </si>
  <si>
    <t xml:space="preserve">(5) Complément à l'Aide à la Production de canne à sucre </t>
  </si>
  <si>
    <t>Un complément à l'Aide à la Production de canne à sucre d'un montant de 14 millions d'euros par an sera versé avant le 15 février de l'année n+1</t>
  </si>
  <si>
    <t>(4) Recette Bagasse Energie Complément Albioma (4)</t>
  </si>
  <si>
    <t>(3) Recette Bagasse Energie complément individuel</t>
  </si>
  <si>
    <t>(6) Aide à la Production de Canne à Sucre : Reliquat redistribué</t>
  </si>
  <si>
    <t xml:space="preserve">Si la totalité de l'enveloppe de l'aide à la production de canne de la campagne concernée n'a pas été consommée, alors l'Etat s'engage à verser le reliquat, </t>
  </si>
  <si>
    <t>(1) Prix industriel</t>
  </si>
  <si>
    <t>Merlin Flexx</t>
  </si>
  <si>
    <t>Chardol 600 (2,4-D)</t>
  </si>
  <si>
    <t>Banvel 4S</t>
  </si>
  <si>
    <t>Gallup 360</t>
  </si>
  <si>
    <t>Glister ultra 360</t>
  </si>
  <si>
    <t>Mercantor</t>
  </si>
  <si>
    <t>NPK 6-18-30</t>
  </si>
  <si>
    <t>NPK 9-23-30</t>
  </si>
  <si>
    <t>NPK 14-8-20</t>
  </si>
  <si>
    <t>NPK 16-5-25</t>
  </si>
  <si>
    <t>NPK 17-12-28</t>
  </si>
  <si>
    <t>NPK 18-7-30</t>
  </si>
  <si>
    <t>NPK 20-8-27</t>
  </si>
  <si>
    <t>NPK 28-5-19</t>
  </si>
  <si>
    <t>Ferti N 27 %</t>
  </si>
  <si>
    <t>Ferti N 39%</t>
  </si>
  <si>
    <t>Ferticycle 4-3-3</t>
  </si>
  <si>
    <t>Phosphate d'ammoniaque DAP 18-46-00</t>
  </si>
  <si>
    <t>Sulfammo 21</t>
  </si>
  <si>
    <t>Paramétrage Coût Main d'Œuvre</t>
  </si>
  <si>
    <t>Le montant restant au-delà des 10% sera versé directement aux planteurs sous la forme d'un complément de l'aide à la production calculé de la façon suivante :</t>
  </si>
  <si>
    <t>- un montant de 1 €/Tc pour les 40 premières tonnes de canne par ha</t>
  </si>
  <si>
    <t>- le reliquat restant à distribuer après déduction du montant calculé ci-dessus (1 €/Tc pour les 40 premières t/Ha) est affecté selon les modalités suivantes :</t>
  </si>
  <si>
    <t xml:space="preserve">      Fraction du tonnage de l'exploitation inférieur à 1000 T = x €/Tc</t>
  </si>
  <si>
    <t xml:space="preserve">      Fraction du tonnage de l'exploitation compris entre 1000 et 1500 T = x/2 </t>
  </si>
  <si>
    <t xml:space="preserve">      Fraction du tonnage de l'exploitation supérieur à 1500 T = x/4</t>
  </si>
  <si>
    <t>Solde aide production = x% aide production de base, avec x = montant de l'enveloppe totale ile du reliquat / montant de l'enveloppe totale ile aide prod de base</t>
  </si>
  <si>
    <t>Par simplification dans le présent simulateur, il a été convenu de calculer le montant de ce reliquat de façon strictement proportionnelle au montant de l'aide à la production de base :</t>
  </si>
  <si>
    <t>Le montant est fixé à 703 €/Ha.</t>
  </si>
  <si>
    <t>Désherbage Mécanique interrang rotavator Microtracteur</t>
  </si>
  <si>
    <t>Désherbage mécanique interrang avec double tondeuse Microtracteur</t>
  </si>
  <si>
    <t>Désherbage mécanique interrang avec brosse de désherbage Microtracteur</t>
  </si>
  <si>
    <t>Désherbage mécanique interrang avec disques obliques Microtracteur</t>
  </si>
  <si>
    <t>Désherbage mécanique interrang avec rouleau faca Microtracteur</t>
  </si>
  <si>
    <t>Semis Plante de Services en interrang avec semoir rotavator Microtracteur</t>
  </si>
  <si>
    <t>Désherbage mécanique roue Kress</t>
  </si>
  <si>
    <t>Microtracteur RD25</t>
  </si>
  <si>
    <t>Rotavator microtracteur</t>
  </si>
  <si>
    <t>Double tondeuse microtracteur</t>
  </si>
  <si>
    <t>Brosses de désherbage microtracteur</t>
  </si>
  <si>
    <t>Disques obliques microtracteur</t>
  </si>
  <si>
    <t>Rouleau faca microtracteur</t>
  </si>
  <si>
    <t>Semoir rotavator microtracteur</t>
  </si>
  <si>
    <t>Roues Kress microtracteur</t>
  </si>
  <si>
    <t>SMIC Brut Salarié 01/01/25</t>
  </si>
  <si>
    <t>Coût du Gazole Non Routier 01/07/25</t>
  </si>
  <si>
    <t>Actualisation des prix des herbicides au 01/05/2025</t>
  </si>
  <si>
    <t>Callisto Plus</t>
  </si>
  <si>
    <t>Onyx</t>
  </si>
  <si>
    <t>Loyant</t>
  </si>
  <si>
    <t>Garlon Pro</t>
  </si>
  <si>
    <t>Centurion R</t>
  </si>
  <si>
    <t xml:space="preserve">BETEL </t>
  </si>
  <si>
    <t>14,34€/kg</t>
  </si>
  <si>
    <t>NPK 15-6-21</t>
  </si>
  <si>
    <t>NPK 20-12-24</t>
  </si>
  <si>
    <t>NPK 13-5-20</t>
  </si>
  <si>
    <t>NPK 15-9-20</t>
  </si>
  <si>
    <t>NPK 15-5-30</t>
  </si>
  <si>
    <t>NPK 18-12-24</t>
  </si>
  <si>
    <t>NPK 6-15-40</t>
  </si>
  <si>
    <t>Folur S liquide</t>
  </si>
  <si>
    <t>Infolen liquide</t>
  </si>
  <si>
    <t>NPK 13-10-20 Entec</t>
  </si>
  <si>
    <t>NPK 30-5-10</t>
  </si>
  <si>
    <t>NPK 6-6-12</t>
  </si>
  <si>
    <t>NPK 12-12-17</t>
  </si>
  <si>
    <t>NPK 15-2-20</t>
  </si>
  <si>
    <t>NPK 6-3-10</t>
  </si>
  <si>
    <t>NPK 14-5-10</t>
  </si>
  <si>
    <t>Minactiv P 0-15-0</t>
  </si>
  <si>
    <t>Minactiv PK 0-10-15</t>
  </si>
  <si>
    <t>Minactiv NP 10-5-0</t>
  </si>
  <si>
    <t>NPK 17-8-25</t>
  </si>
  <si>
    <t>NPK 20-0-34</t>
  </si>
  <si>
    <t>Minactiv K 0-0-28</t>
  </si>
  <si>
    <t>NPK 15-15-15</t>
  </si>
  <si>
    <t>NPK 14-7-36</t>
  </si>
  <si>
    <t>NPK 15-10-24</t>
  </si>
  <si>
    <t>Locastar NP 16-26-0</t>
  </si>
  <si>
    <t>Physiostrat NP 8-28-0</t>
  </si>
  <si>
    <t>ApexNPK 12-6-20</t>
  </si>
  <si>
    <t>Apex26N 26-0-0</t>
  </si>
  <si>
    <t>ApexNPK 15-9-20</t>
  </si>
  <si>
    <t>ApexNPK 20-9-10</t>
  </si>
  <si>
    <t>ApexNP 25-10-0</t>
  </si>
  <si>
    <t>Actualisation des prix des engrais au 01/08/2025</t>
  </si>
  <si>
    <t>Commentaires (10/09/2025) :</t>
  </si>
  <si>
    <t>&lt;&lt; à remplir</t>
  </si>
  <si>
    <t>EAU AGRICOLE</t>
  </si>
  <si>
    <t>0,08 €/m3</t>
  </si>
  <si>
    <t>Rendement canne t/ha</t>
  </si>
  <si>
    <t>Analyse de sol</t>
  </si>
  <si>
    <t>Boutures</t>
  </si>
  <si>
    <t>60€/t</t>
  </si>
  <si>
    <t>Epierrage manuel simple avec remorque suiveuse</t>
  </si>
  <si>
    <t>Epierrage manuel simple avec main d'oeuvre</t>
  </si>
  <si>
    <t>Epierrage manuel simple avec main d'œuvre</t>
  </si>
  <si>
    <t>Dessouchage avec disques défricheurs</t>
  </si>
  <si>
    <t>Disques défricheurs</t>
  </si>
  <si>
    <t>Epandage chaux magnésienne</t>
  </si>
  <si>
    <t>Epandage Amendement solide / cendres</t>
  </si>
  <si>
    <t>Enjambeur</t>
  </si>
  <si>
    <t>Désherbage chimique avec enjambeur</t>
  </si>
  <si>
    <t>Charge de mécanisation (€/ha) = ΣAmortissement + Entretien + Pneumatique + Assurance + Carburant+Frais d′intérêt</t>
  </si>
  <si>
    <r>
      <t xml:space="preserve">Actualisation et mise en cohérence avec les références du fond FEADER (dossier replantation) et plan de relance au </t>
    </r>
    <r>
      <rPr>
        <b/>
        <sz val="11"/>
        <color theme="1"/>
        <rFont val="Calibri"/>
        <family val="2"/>
        <scheme val="minor"/>
      </rPr>
      <t>24/11/2025</t>
    </r>
  </si>
  <si>
    <t>Les charges de mécanisations ont été adaptées au contexte réunionnais en tenant compte des charges d’entretien plus élevées et des durées de vie plus courtes à La Réunion qu’en métropole. Le matériel a été considéré avec une utilisation optimale au champ (puissance, surface appliquée, etc.)</t>
  </si>
  <si>
    <r>
      <t xml:space="preserve">Actualisation des prix des engrais au </t>
    </r>
    <r>
      <rPr>
        <b/>
        <sz val="11"/>
        <color theme="1"/>
        <rFont val="Calibri"/>
        <family val="2"/>
        <scheme val="minor"/>
      </rPr>
      <t>01/08/2025</t>
    </r>
  </si>
  <si>
    <r>
      <t>Actualisation des prix des herbicides au</t>
    </r>
    <r>
      <rPr>
        <b/>
        <sz val="11"/>
        <color theme="1"/>
        <rFont val="Calibri"/>
        <family val="2"/>
        <scheme val="minor"/>
      </rPr>
      <t xml:space="preserve"> 01/05/2025</t>
    </r>
  </si>
  <si>
    <t>Pour info :</t>
  </si>
  <si>
    <t>Rotobroyeur pour enjambeur (2x)</t>
  </si>
  <si>
    <t>Désherbage mécanique interrangs avec enjambeur (roto ou tondobroyeur)</t>
  </si>
  <si>
    <t>Rotavator 2,20m</t>
  </si>
  <si>
    <t>Travail du Sol avec Rotavator</t>
  </si>
  <si>
    <t>Travail du sol</t>
  </si>
  <si>
    <t>Coupe / Chargement / Transport</t>
  </si>
  <si>
    <t>Désherbage / Gestion de paille / Semis</t>
  </si>
  <si>
    <t>Autres (Lutte Ravageur / Irrigation)</t>
  </si>
  <si>
    <t>Temps de Rotation du Transport (h)</t>
  </si>
  <si>
    <t>Charge Utile Remorque (t)</t>
  </si>
  <si>
    <r>
      <t>Paramétrage Opérations mécaniques / Agriculteur ou ETA</t>
    </r>
    <r>
      <rPr>
        <i/>
        <sz val="11"/>
        <color theme="1"/>
        <rFont val="Calibri"/>
        <family val="2"/>
        <scheme val="minor"/>
      </rPr>
      <t xml:space="preserve"> (impact sur charges de méca)</t>
    </r>
  </si>
  <si>
    <r>
      <t xml:space="preserve">Paramétrage Type de terrain </t>
    </r>
    <r>
      <rPr>
        <i/>
        <sz val="11"/>
        <color theme="1"/>
        <rFont val="Calibri"/>
        <family val="2"/>
        <scheme val="minor"/>
      </rPr>
      <t>(impact sur charges de méca)</t>
    </r>
  </si>
  <si>
    <t>Coef ref</t>
  </si>
  <si>
    <r>
      <t xml:space="preserve">   -Terrains mécanisables type grandes parcelles récoltées mécaniquement en cannes tronçonnées &gt; </t>
    </r>
    <r>
      <rPr>
        <b/>
        <sz val="14"/>
        <color theme="1"/>
        <rFont val="Calibri"/>
        <family val="2"/>
        <scheme val="minor"/>
      </rPr>
      <t>Coef 0,6</t>
    </r>
    <r>
      <rPr>
        <sz val="14"/>
        <color theme="1"/>
        <rFont val="Calibri"/>
        <family val="2"/>
        <scheme val="minor"/>
      </rPr>
      <t xml:space="preserve">
   -Terrains mécanisables hors cannes tronçonnées mais passage du tracteur ok &gt; </t>
    </r>
    <r>
      <rPr>
        <b/>
        <sz val="14"/>
        <color theme="1"/>
        <rFont val="Calibri"/>
        <family val="2"/>
        <scheme val="minor"/>
      </rPr>
      <t>Coef 1</t>
    </r>
    <r>
      <rPr>
        <sz val="14"/>
        <color theme="1"/>
        <rFont val="Calibri"/>
        <family val="2"/>
        <scheme val="minor"/>
      </rPr>
      <t xml:space="preserve">
   -Terrains non mécanisables sauf CLM (coupe péi) dans parcelles pentues, pierreuses, de petites tailles &gt; </t>
    </r>
    <r>
      <rPr>
        <b/>
        <sz val="14"/>
        <color theme="1"/>
        <rFont val="Calibri"/>
        <family val="2"/>
        <scheme val="minor"/>
      </rPr>
      <t>Coef 1,5</t>
    </r>
  </si>
  <si>
    <r>
      <t xml:space="preserve">   -Réalisées par l'agriculteur &gt; </t>
    </r>
    <r>
      <rPr>
        <b/>
        <sz val="14"/>
        <color theme="1"/>
        <rFont val="Calibri"/>
        <family val="2"/>
        <scheme val="minor"/>
      </rPr>
      <t>Coef 1</t>
    </r>
    <r>
      <rPr>
        <sz val="14"/>
        <color theme="1"/>
        <rFont val="Calibri"/>
        <family val="2"/>
        <scheme val="minor"/>
      </rPr>
      <t xml:space="preserve">
   -Réalisées par ETA &gt; </t>
    </r>
    <r>
      <rPr>
        <b/>
        <sz val="14"/>
        <color theme="1"/>
        <rFont val="Calibri"/>
        <family val="2"/>
        <scheme val="minor"/>
      </rPr>
      <t>Coef 1,15</t>
    </r>
  </si>
  <si>
    <t>Deux nouveaux coefficients font leur apparition</t>
  </si>
  <si>
    <r>
      <rPr>
        <b/>
        <sz val="11"/>
        <color theme="1"/>
        <rFont val="Calibri"/>
        <family val="2"/>
        <scheme val="minor"/>
      </rPr>
      <t>Etat du terrain :</t>
    </r>
    <r>
      <rPr>
        <sz val="11"/>
        <color theme="1"/>
        <rFont val="Calibri"/>
        <family val="2"/>
        <scheme val="minor"/>
      </rPr>
      <t xml:space="preserve">
1. Terrain  mécanisable type grandes parcelles récoltées mécaniquement en cannes tronçonnées, appliquer un coef de </t>
    </r>
    <r>
      <rPr>
        <b/>
        <sz val="11"/>
        <color theme="1"/>
        <rFont val="Calibri"/>
        <family val="2"/>
        <scheme val="minor"/>
      </rPr>
      <t>0,6 --&gt; impact direct et seuleument sur les charges de mécanisation</t>
    </r>
    <r>
      <rPr>
        <sz val="11"/>
        <color theme="1"/>
        <rFont val="Calibri"/>
        <family val="2"/>
        <scheme val="minor"/>
      </rPr>
      <t xml:space="preserve">
2. Terrain mécanisable hors cannes tronçonnées mais passage de tracteur ok, coef de</t>
    </r>
    <r>
      <rPr>
        <b/>
        <sz val="11"/>
        <color theme="1"/>
        <rFont val="Calibri"/>
        <family val="2"/>
        <scheme val="minor"/>
      </rPr>
      <t xml:space="preserve"> 1</t>
    </r>
    <r>
      <rPr>
        <sz val="11"/>
        <color theme="1"/>
        <rFont val="Calibri"/>
        <family val="2"/>
        <scheme val="minor"/>
      </rPr>
      <t>.
3. Terrain non mécanisable sauf CLM (coupe péi) dans parcelles pentues, pierreuses et de petites tailles appliquer un coef de</t>
    </r>
    <r>
      <rPr>
        <b/>
        <sz val="11"/>
        <color theme="1"/>
        <rFont val="Calibri"/>
        <family val="2"/>
        <scheme val="minor"/>
      </rPr>
      <t xml:space="preserve"> 1,5</t>
    </r>
    <r>
      <rPr>
        <sz val="11"/>
        <color theme="1"/>
        <rFont val="Calibri"/>
        <family val="2"/>
        <scheme val="minor"/>
      </rPr>
      <t>.</t>
    </r>
  </si>
  <si>
    <t>PARAMETRAGES SUPPLEMENTAIRES - Nov 2025</t>
  </si>
  <si>
    <t>DEBIT DE CHANTIER (Interventions mécaniques seulement) - Nov 2025</t>
  </si>
  <si>
    <t>INTRANTS - Août 2025</t>
  </si>
  <si>
    <t>PRIX DE LA CANNE - Juillet 2022 - Juillet 2027</t>
  </si>
  <si>
    <r>
      <rPr>
        <b/>
        <sz val="11"/>
        <color theme="1"/>
        <rFont val="Calibri"/>
        <family val="2"/>
        <scheme val="minor"/>
      </rPr>
      <t xml:space="preserve">Opérations mécaniques : </t>
    </r>
    <r>
      <rPr>
        <sz val="11"/>
        <color theme="1"/>
        <rFont val="Calibri"/>
        <family val="2"/>
        <scheme val="minor"/>
      </rPr>
      <t xml:space="preserve">
1. Travaux réalisés par l'agriculteur lui-même. Coef de</t>
    </r>
    <r>
      <rPr>
        <b/>
        <sz val="11"/>
        <color theme="1"/>
        <rFont val="Calibri"/>
        <family val="2"/>
        <scheme val="minor"/>
      </rPr>
      <t xml:space="preserve"> 1</t>
    </r>
    <r>
      <rPr>
        <sz val="11"/>
        <color theme="1"/>
        <rFont val="Calibri"/>
        <family val="2"/>
        <scheme val="minor"/>
      </rPr>
      <t xml:space="preserve">. 
ou
2. Si volonté de passer en </t>
    </r>
    <r>
      <rPr>
        <b/>
        <sz val="11"/>
        <color theme="1"/>
        <rFont val="Calibri"/>
        <family val="2"/>
        <scheme val="minor"/>
      </rPr>
      <t>ETA</t>
    </r>
    <r>
      <rPr>
        <sz val="11"/>
        <color theme="1"/>
        <rFont val="Calibri"/>
        <family val="2"/>
        <scheme val="minor"/>
      </rPr>
      <t xml:space="preserve">, appliquer un coef de </t>
    </r>
    <r>
      <rPr>
        <b/>
        <sz val="11"/>
        <color theme="1"/>
        <rFont val="Calibri"/>
        <family val="2"/>
        <scheme val="minor"/>
      </rPr>
      <t>1,15</t>
    </r>
    <r>
      <rPr>
        <sz val="11"/>
        <color theme="1"/>
        <rFont val="Calibri"/>
        <family val="2"/>
        <scheme val="minor"/>
      </rPr>
      <t xml:space="preserve"> --&gt;</t>
    </r>
    <r>
      <rPr>
        <b/>
        <sz val="11"/>
        <color theme="1"/>
        <rFont val="Calibri"/>
        <family val="2"/>
        <scheme val="minor"/>
      </rPr>
      <t xml:space="preserve"> impact direct et seuleument sur les charges de mécanisation</t>
    </r>
  </si>
  <si>
    <t>Enfouisseur d'engrais à disques</t>
  </si>
  <si>
    <t>Enfouissement engrais à disques</t>
  </si>
  <si>
    <t>Beloukha (acide pélargonique)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</si>
</sst>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7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&quot; &quot;[$€-40C];[Red]&quot;-&quot;#,##0.00&quot; &quot;[$€-40C]"/>
    <numFmt numFmtId="165" formatCode="0.0"/>
    <numFmt numFmtId="166" formatCode="#,##0\ &quot;€&quot;"/>
    <numFmt numFmtId="167" formatCode="0&quot; h&quot;"/>
    <numFmt numFmtId="168" formatCode="0.00&quot; %&quot;"/>
    <numFmt numFmtId="169" formatCode="0&quot; t&quot;"/>
    <numFmt numFmtId="170" formatCode="0.0&quot; %&quot;"/>
    <numFmt numFmtId="171" formatCode="0&quot; kg&quot;"/>
    <numFmt numFmtId="172" formatCode="#,##0.00\ &quot;€&quot;"/>
    <numFmt numFmtId="173" formatCode="General&quot; %&quot;"/>
    <numFmt numFmtId="174" formatCode="General&quot; heures&quot;"/>
    <numFmt numFmtId="175" formatCode="General&quot; t/h&quot;"/>
    <numFmt numFmtId="176" formatCode="General&quot; €/l&quot;"/>
    <numFmt numFmtId="177" formatCode="0&quot; l&quot;"/>
    <numFmt numFmtId="178" formatCode="General&quot; t&quot;"/>
    <numFmt numFmtId="179" formatCode="0.000"/>
    <numFmt numFmtId="180" formatCode="_-* #,##0.00\ _€_-;\-* #,##0.00\ _€_-;_-* &quot;-&quot;??\ _€_-;_-@_-"/>
    <numFmt numFmtId="181" formatCode="0.0%"/>
    <numFmt numFmtId="182" formatCode="#,##0\ ;\(#,##0\)\ \ "/>
    <numFmt numFmtId="183" formatCode="_-&quot;ÖS&quot;\ * #,##0.00_-;\-&quot;ÖS&quot;\ * #,##0.00_-;_-&quot;ÖS&quot;\ * &quot;-&quot;??_-;_-@_-"/>
    <numFmt numFmtId="184" formatCode="d/m/yy\ h:mm"/>
    <numFmt numFmtId="185" formatCode="#,##0.0000000000000"/>
    <numFmt numFmtId="186" formatCode="d/m/yy"/>
    <numFmt numFmtId="187" formatCode="&quot;ÖS&quot;\ #,##0;\-&quot;ÖS&quot;\ #,##0"/>
    <numFmt numFmtId="188" formatCode="_(&quot;$&quot;* #,##0.00_);_(&quot;$&quot;* \(#,##0.00\);_(&quot;$&quot;* &quot;-&quot;??_);_(@_)"/>
    <numFmt numFmtId="189" formatCode="000#.000"/>
    <numFmt numFmtId="190" formatCode="#,##0.00&quot;$&quot;;\-#,##0.00&quot;$&quot;"/>
    <numFmt numFmtId="191" formatCode="m\o\n\th\ d\,\ yyyy"/>
    <numFmt numFmtId="192" formatCode="#."/>
    <numFmt numFmtId="193" formatCode="#,##0.00\ [$€];[Red]\-#,##0.00\ [$€]"/>
    <numFmt numFmtId="194" formatCode="#,##0.00[$€];[Red]\-#,##0.00[$€]"/>
    <numFmt numFmtId="195" formatCode="#.00"/>
    <numFmt numFmtId="196" formatCode="_ * #,##0_ ;_ * \-#,##0_ ;_ * &quot;-&quot;_ ;_ @_ "/>
    <numFmt numFmtId="197" formatCode="_ * #,##0.00_ ;_ * \-#,##0.00_ ;_ * &quot;-&quot;??_ ;_ @_ "/>
    <numFmt numFmtId="198" formatCode="_-* #,##0.00\ _F_-;\-* #,##0.00\ _F_-;_-* &quot;-&quot;??\ _F_-;_-@_-"/>
    <numFmt numFmtId="199" formatCode="_ &quot;S/&quot;* #,##0_ ;_ &quot;S/&quot;* \-#,##0_ ;_ &quot;S/&quot;* &quot;-&quot;_ ;_ @_ "/>
    <numFmt numFmtId="200" formatCode="_ &quot;S/&quot;* #,##0.00_ ;_ &quot;S/&quot;* \-#,##0.00_ ;_ &quot;S/&quot;* &quot;-&quot;??_ ;_ @_ "/>
    <numFmt numFmtId="201" formatCode="0.00_)"/>
    <numFmt numFmtId="202" formatCode="&quot;ÖS&quot;\ #,##0;[Red]\-&quot;ÖS&quot;\ #,##0"/>
    <numFmt numFmtId="203" formatCode="#,##0\ &quot;F&quot;;\-#,##0\ &quot;F&quot;"/>
    <numFmt numFmtId="204" formatCode="&quot;ÖS&quot;\ #,##0.00;\-&quot;ÖS&quot;\ #,##0.00"/>
    <numFmt numFmtId="205" formatCode="&quot; &quot;;&quot; &quot;"/>
    <numFmt numFmtId="206" formatCode="General&quot; ha&quot;"/>
    <numFmt numFmtId="207" formatCode="0.00&quot; €/t&quot;"/>
    <numFmt numFmtId="208" formatCode="0.0&quot; l/t&quot;"/>
    <numFmt numFmtId="209" formatCode="General&quot; h&quot;"/>
    <numFmt numFmtId="210" formatCode="0&quot; t/ha&quot;"/>
    <numFmt numFmtId="211" formatCode="0&quot; €/h&quot;"/>
    <numFmt numFmtId="212" formatCode="0&quot; €/ha&quot;"/>
    <numFmt numFmtId="213" formatCode="0&quot; h/ha&quot;"/>
    <numFmt numFmtId="214" formatCode="0&quot; m3&quot;"/>
    <numFmt numFmtId="215" formatCode="#,##0&quot; Tc&quot;"/>
    <numFmt numFmtId="216" formatCode="#,##0.0&quot; M€&quot;"/>
    <numFmt numFmtId="217" formatCode="#,##0.0"/>
  </numFmts>
  <fonts count="8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Geneva"/>
    </font>
    <font>
      <i/>
      <sz val="9"/>
      <color indexed="12"/>
      <name val="Geneva"/>
    </font>
    <font>
      <b/>
      <sz val="9"/>
      <color indexed="10"/>
      <name val="Genev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color indexed="62"/>
      <name val="Calibri"/>
      <family val="2"/>
    </font>
    <font>
      <b/>
      <sz val="12"/>
      <name val="Avant Garde"/>
    </font>
    <font>
      <sz val="11"/>
      <color indexed="20"/>
      <name val="Calibri"/>
      <family val="2"/>
    </font>
    <font>
      <sz val="12"/>
      <name val="Arial MT"/>
    </font>
    <font>
      <sz val="10"/>
      <name val="Helv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BERNHARD"/>
    </font>
    <font>
      <sz val="10"/>
      <name val="Verdana"/>
      <family val="2"/>
    </font>
    <font>
      <sz val="12"/>
      <color indexed="8"/>
      <name val="Calibri"/>
      <family val="2"/>
    </font>
    <font>
      <sz val="1"/>
      <color indexed="8"/>
      <name val="Courier"/>
      <family val="3"/>
    </font>
    <font>
      <sz val="10"/>
      <color indexed="8"/>
      <name val="Arial"/>
      <family val="2"/>
    </font>
    <font>
      <sz val="9"/>
      <color indexed="8"/>
      <name val="Geneva"/>
    </font>
    <font>
      <b/>
      <sz val="1"/>
      <color indexed="16"/>
      <name val="Courier"/>
      <family val="3"/>
    </font>
    <font>
      <b/>
      <sz val="1"/>
      <color indexed="8"/>
      <name val="Courier"/>
      <family val="3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"/>
      <color indexed="12"/>
      <name val="Times New Roman"/>
      <family val="1"/>
    </font>
    <font>
      <sz val="11"/>
      <color indexed="62"/>
      <name val="Calibri"/>
      <family val="2"/>
    </font>
    <font>
      <u/>
      <sz val="10"/>
      <color theme="10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Arial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0"/>
      <name val="Tms Rmn"/>
    </font>
    <font>
      <b/>
      <sz val="11"/>
      <color indexed="63"/>
      <name val="Calibri"/>
      <family val="2"/>
    </font>
    <font>
      <sz val="8"/>
      <name val="Helv"/>
    </font>
    <font>
      <b/>
      <sz val="12"/>
      <color indexed="9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b/>
      <sz val="18"/>
      <color indexed="62"/>
      <name val="Cambria"/>
      <family val="2"/>
    </font>
    <font>
      <b/>
      <sz val="11"/>
      <color theme="1"/>
      <name val="Calibri"/>
      <family val="2"/>
    </font>
    <font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3333FF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mediumGray">
        <fgColor indexed="10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  <bgColor indexed="23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hair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hair">
        <color theme="1"/>
      </bottom>
      <diagonal/>
    </border>
    <border>
      <left style="medium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 style="thin">
        <color theme="1"/>
      </right>
      <top style="hair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hair">
        <color theme="1"/>
      </top>
      <bottom style="medium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hair">
        <color theme="1"/>
      </bottom>
      <diagonal/>
    </border>
    <border>
      <left style="medium">
        <color theme="1"/>
      </left>
      <right/>
      <top style="hair">
        <color theme="1"/>
      </top>
      <bottom style="hair">
        <color theme="1"/>
      </bottom>
      <diagonal/>
    </border>
    <border>
      <left style="medium">
        <color theme="1"/>
      </left>
      <right/>
      <top style="hair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8">
    <xf numFmtId="0" fontId="0" fillId="0" borderId="0"/>
    <xf numFmtId="0" fontId="2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4" fontId="4" fillId="0" borderId="0"/>
    <xf numFmtId="0" fontId="5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/>
    <xf numFmtId="0" fontId="14" fillId="0" borderId="0"/>
    <xf numFmtId="182" fontId="19" fillId="0" borderId="0" applyFont="0" applyFill="0" applyBorder="0" applyAlignment="0" applyProtection="0"/>
    <xf numFmtId="0" fontId="14" fillId="0" borderId="0"/>
    <xf numFmtId="181" fontId="20" fillId="15" borderId="4" applyFill="0" applyProtection="0">
      <alignment horizontal="right"/>
    </xf>
    <xf numFmtId="181" fontId="21" fillId="15" borderId="6" applyFill="0" applyProtection="0">
      <alignment horizontal="right"/>
    </xf>
    <xf numFmtId="9" fontId="14" fillId="16" borderId="0"/>
    <xf numFmtId="0" fontId="14" fillId="0" borderId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19" borderId="0" applyNumberFormat="0" applyBorder="0" applyAlignment="0" applyProtection="0"/>
    <xf numFmtId="0" fontId="22" fillId="21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1" borderId="0" applyNumberFormat="0" applyBorder="0" applyAlignment="0" applyProtection="0"/>
    <xf numFmtId="0" fontId="22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3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4" fillId="0" borderId="0" applyNumberFormat="0" applyBorder="0" applyAlignment="0" applyProtection="0"/>
    <xf numFmtId="0" fontId="24" fillId="0" borderId="0" applyNumberFormat="0" applyBorder="0" applyAlignment="0" applyProtection="0"/>
    <xf numFmtId="1" fontId="25" fillId="26" borderId="24">
      <alignment horizontal="center" vertical="center"/>
    </xf>
    <xf numFmtId="0" fontId="26" fillId="27" borderId="0" applyNumberFormat="0" applyBorder="0" applyAlignment="0" applyProtection="0"/>
    <xf numFmtId="0" fontId="27" fillId="0" borderId="25"/>
    <xf numFmtId="0" fontId="27" fillId="0" borderId="25"/>
    <xf numFmtId="0" fontId="27" fillId="0" borderId="25"/>
    <xf numFmtId="0" fontId="27" fillId="0" borderId="25"/>
    <xf numFmtId="0" fontId="27" fillId="0" borderId="25"/>
    <xf numFmtId="0" fontId="27" fillId="0" borderId="25"/>
    <xf numFmtId="183" fontId="14" fillId="0" borderId="0" applyFill="0" applyBorder="0" applyAlignment="0"/>
    <xf numFmtId="184" fontId="14" fillId="0" borderId="0" applyFill="0" applyBorder="0" applyAlignment="0"/>
    <xf numFmtId="185" fontId="14" fillId="0" borderId="0" applyFill="0" applyBorder="0" applyAlignment="0"/>
    <xf numFmtId="186" fontId="14" fillId="0" borderId="0" applyFill="0" applyBorder="0" applyAlignment="0"/>
    <xf numFmtId="187" fontId="14" fillId="0" borderId="0" applyFill="0" applyBorder="0" applyAlignment="0"/>
    <xf numFmtId="188" fontId="28" fillId="0" borderId="0" applyFill="0" applyBorder="0" applyAlignment="0"/>
    <xf numFmtId="189" fontId="14" fillId="0" borderId="0" applyFill="0" applyBorder="0" applyAlignment="0"/>
    <xf numFmtId="184" fontId="14" fillId="0" borderId="0" applyFill="0" applyBorder="0" applyAlignment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30" fillId="29" borderId="27" applyNumberFormat="0" applyAlignment="0" applyProtection="0"/>
    <xf numFmtId="0" fontId="14" fillId="0" borderId="0" applyFont="0" applyFill="0" applyBorder="0" applyAlignment="0" applyProtection="0"/>
    <xf numFmtId="188" fontId="2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31" fillId="0" borderId="0"/>
    <xf numFmtId="0" fontId="28" fillId="0" borderId="0"/>
    <xf numFmtId="0" fontId="31" fillId="0" borderId="0"/>
    <xf numFmtId="0" fontId="28" fillId="0" borderId="0"/>
    <xf numFmtId="0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3" fillId="0" borderId="0" applyFont="0" applyFill="0" applyBorder="0" applyAlignment="0" applyProtection="0"/>
    <xf numFmtId="189" fontId="14" fillId="0" borderId="0" applyFont="0" applyFill="0" applyBorder="0" applyAlignment="0" applyProtection="0"/>
    <xf numFmtId="191" fontId="34" fillId="0" borderId="0">
      <protection locked="0"/>
    </xf>
    <xf numFmtId="14" fontId="35" fillId="0" borderId="0" applyFill="0" applyBorder="0" applyAlignment="0"/>
    <xf numFmtId="10" fontId="36" fillId="15" borderId="4" applyFill="0" applyBorder="0" applyProtection="0">
      <alignment horizontal="right"/>
    </xf>
    <xf numFmtId="0" fontId="34" fillId="0" borderId="0">
      <protection locked="0"/>
    </xf>
    <xf numFmtId="192" fontId="37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188" fontId="28" fillId="0" borderId="0" applyFill="0" applyBorder="0" applyAlignment="0"/>
    <xf numFmtId="184" fontId="14" fillId="0" borderId="0" applyFill="0" applyBorder="0" applyAlignment="0"/>
    <xf numFmtId="188" fontId="28" fillId="0" borderId="0" applyFill="0" applyBorder="0" applyAlignment="0"/>
    <xf numFmtId="189" fontId="14" fillId="0" borderId="0" applyFill="0" applyBorder="0" applyAlignment="0"/>
    <xf numFmtId="184" fontId="14" fillId="0" borderId="0" applyFill="0" applyBorder="0" applyAlignment="0"/>
    <xf numFmtId="193" fontId="28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2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95" fontId="34" fillId="0" borderId="0">
      <protection locked="0"/>
    </xf>
    <xf numFmtId="0" fontId="40" fillId="0" borderId="0" applyNumberFormat="0" applyFill="0" applyBorder="0" applyAlignment="0" applyProtection="0"/>
    <xf numFmtId="0" fontId="41" fillId="21" borderId="0" applyNumberFormat="0" applyBorder="0" applyAlignment="0" applyProtection="0"/>
    <xf numFmtId="38" fontId="42" fillId="30" borderId="0" applyNumberFormat="0" applyBorder="0" applyAlignment="0" applyProtection="0"/>
    <xf numFmtId="0" fontId="43" fillId="0" borderId="28" applyNumberFormat="0" applyAlignment="0" applyProtection="0">
      <alignment horizontal="left" vertical="center"/>
    </xf>
    <xf numFmtId="0" fontId="43" fillId="0" borderId="2">
      <alignment horizontal="left" vertical="center"/>
    </xf>
    <xf numFmtId="0" fontId="43" fillId="0" borderId="2">
      <alignment horizontal="left" vertical="center"/>
    </xf>
    <xf numFmtId="0" fontId="43" fillId="0" borderId="2">
      <alignment horizontal="left" vertical="center"/>
    </xf>
    <xf numFmtId="0" fontId="43" fillId="0" borderId="2">
      <alignment horizontal="left" vertical="center"/>
    </xf>
    <xf numFmtId="0" fontId="43" fillId="0" borderId="2">
      <alignment horizontal="left" vertical="center"/>
    </xf>
    <xf numFmtId="0" fontId="44" fillId="0" borderId="29" applyNumberFormat="0" applyFill="0" applyAlignment="0" applyProtection="0"/>
    <xf numFmtId="0" fontId="45" fillId="0" borderId="30" applyNumberFormat="0" applyFill="0" applyAlignment="0" applyProtection="0"/>
    <xf numFmtId="0" fontId="46" fillId="0" borderId="31" applyNumberFormat="0" applyFill="0" applyAlignment="0" applyProtection="0"/>
    <xf numFmtId="0" fontId="46" fillId="0" borderId="0" applyNumberFormat="0" applyFill="0" applyBorder="0" applyAlignment="0" applyProtection="0"/>
    <xf numFmtId="192" fontId="38" fillId="0" borderId="0">
      <protection locked="0"/>
    </xf>
    <xf numFmtId="192" fontId="38" fillId="0" borderId="0"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22" borderId="26" applyNumberFormat="0" applyAlignment="0" applyProtection="0"/>
    <xf numFmtId="10" fontId="42" fillId="31" borderId="32" applyNumberFormat="0" applyBorder="0" applyAlignment="0" applyProtection="0"/>
    <xf numFmtId="10" fontId="42" fillId="31" borderId="32" applyNumberFormat="0" applyBorder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88" fontId="28" fillId="0" borderId="0" applyFill="0" applyBorder="0" applyAlignment="0"/>
    <xf numFmtId="184" fontId="14" fillId="0" borderId="0" applyFill="0" applyBorder="0" applyAlignment="0"/>
    <xf numFmtId="188" fontId="28" fillId="0" borderId="0" applyFill="0" applyBorder="0" applyAlignment="0"/>
    <xf numFmtId="189" fontId="14" fillId="0" borderId="0" applyFill="0" applyBorder="0" applyAlignment="0"/>
    <xf numFmtId="184" fontId="14" fillId="0" borderId="0" applyFill="0" applyBorder="0" applyAlignment="0"/>
    <xf numFmtId="0" fontId="51" fillId="0" borderId="33" applyNumberFormat="0" applyFill="0" applyAlignment="0" applyProtection="0"/>
    <xf numFmtId="0" fontId="51" fillId="0" borderId="33" applyNumberFormat="0" applyFill="0" applyAlignment="0" applyProtection="0"/>
    <xf numFmtId="19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52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4" fillId="0" borderId="0">
      <protection locked="0"/>
    </xf>
    <xf numFmtId="0" fontId="54" fillId="22" borderId="0" applyNumberFormat="0" applyBorder="0" applyAlignment="0" applyProtection="0"/>
    <xf numFmtId="37" fontId="55" fillId="0" borderId="0"/>
    <xf numFmtId="201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57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3" fillId="0" borderId="0"/>
    <xf numFmtId="0" fontId="14" fillId="0" borderId="0"/>
    <xf numFmtId="0" fontId="58" fillId="0" borderId="0"/>
    <xf numFmtId="0" fontId="12" fillId="0" borderId="0"/>
    <xf numFmtId="0" fontId="22" fillId="0" borderId="0"/>
    <xf numFmtId="0" fontId="12" fillId="0" borderId="0"/>
    <xf numFmtId="0" fontId="14" fillId="0" borderId="0"/>
    <xf numFmtId="0" fontId="14" fillId="0" borderId="0"/>
    <xf numFmtId="0" fontId="58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58" fillId="0" borderId="0"/>
    <xf numFmtId="0" fontId="52" fillId="0" borderId="0"/>
    <xf numFmtId="0" fontId="12" fillId="0" borderId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187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202" fontId="14" fillId="0" borderId="0" applyFont="0" applyFill="0" applyBorder="0" applyAlignment="0" applyProtection="0"/>
    <xf numFmtId="0" fontId="34" fillId="0" borderId="0">
      <protection locked="0"/>
    </xf>
    <xf numFmtId="9" fontId="1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8" fillId="0" borderId="0" applyFont="0" applyFill="0" applyBorder="0" applyAlignment="0" applyProtection="0"/>
    <xf numFmtId="188" fontId="28" fillId="0" borderId="0" applyFill="0" applyBorder="0" applyAlignment="0"/>
    <xf numFmtId="184" fontId="14" fillId="0" borderId="0" applyFill="0" applyBorder="0" applyAlignment="0"/>
    <xf numFmtId="188" fontId="28" fillId="0" borderId="0" applyFill="0" applyBorder="0" applyAlignment="0"/>
    <xf numFmtId="189" fontId="14" fillId="0" borderId="0" applyFill="0" applyBorder="0" applyAlignment="0"/>
    <xf numFmtId="184" fontId="14" fillId="0" borderId="0" applyFill="0" applyBorder="0" applyAlignment="0"/>
    <xf numFmtId="38" fontId="61" fillId="0" borderId="0"/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3" fontId="64" fillId="34" borderId="34">
      <alignment vertical="center"/>
    </xf>
    <xf numFmtId="3" fontId="64" fillId="34" borderId="34">
      <alignment vertical="center"/>
    </xf>
    <xf numFmtId="3" fontId="64" fillId="34" borderId="34">
      <alignment vertical="center"/>
    </xf>
    <xf numFmtId="3" fontId="64" fillId="34" borderId="34">
      <alignment vertical="center"/>
    </xf>
    <xf numFmtId="3" fontId="64" fillId="34" borderId="34">
      <alignment vertical="center"/>
    </xf>
    <xf numFmtId="3" fontId="64" fillId="34" borderId="34">
      <alignment vertical="center"/>
    </xf>
    <xf numFmtId="49" fontId="35" fillId="0" borderId="0" applyFill="0" applyBorder="0" applyAlignment="0"/>
    <xf numFmtId="202" fontId="14" fillId="0" borderId="0" applyFill="0" applyBorder="0" applyAlignment="0"/>
    <xf numFmtId="204" fontId="14" fillId="0" borderId="0" applyFill="0" applyBorder="0" applyAlignment="0"/>
    <xf numFmtId="0" fontId="65" fillId="0" borderId="0" applyNumberFormat="0" applyFill="0" applyBorder="0" applyAlignment="0" applyProtection="0"/>
    <xf numFmtId="205" fontId="19" fillId="0" borderId="0"/>
    <xf numFmtId="0" fontId="51" fillId="0" borderId="0" applyNumberFormat="0" applyFill="0" applyBorder="0" applyAlignment="0" applyProtection="0"/>
  </cellStyleXfs>
  <cellXfs count="544">
    <xf numFmtId="0" fontId="0" fillId="0" borderId="0" xfId="0"/>
    <xf numFmtId="0" fontId="0" fillId="2" borderId="8" xfId="0" applyFill="1" applyBorder="1"/>
    <xf numFmtId="0" fontId="0" fillId="2" borderId="9" xfId="0" applyFill="1" applyBorder="1" applyAlignment="1">
      <alignment horizontal="center"/>
    </xf>
    <xf numFmtId="0" fontId="0" fillId="3" borderId="1" xfId="0" applyFill="1" applyBorder="1"/>
    <xf numFmtId="0" fontId="0" fillId="3" borderId="5" xfId="0" applyFill="1" applyBorder="1" applyAlignment="1">
      <alignment horizontal="center"/>
    </xf>
    <xf numFmtId="0" fontId="0" fillId="4" borderId="0" xfId="0" applyFill="1"/>
    <xf numFmtId="0" fontId="0" fillId="2" borderId="10" xfId="0" applyFill="1" applyBorder="1" applyAlignment="1">
      <alignment horizontal="center"/>
    </xf>
    <xf numFmtId="0" fontId="1" fillId="0" borderId="0" xfId="0" applyFont="1"/>
    <xf numFmtId="1" fontId="0" fillId="2" borderId="1" xfId="0" applyNumberForma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7" borderId="1" xfId="0" applyFill="1" applyBorder="1"/>
    <xf numFmtId="0" fontId="0" fillId="7" borderId="1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11" xfId="0" applyBorder="1"/>
    <xf numFmtId="2" fontId="0" fillId="2" borderId="11" xfId="0" applyNumberFormat="1" applyFill="1" applyBorder="1" applyAlignment="1">
      <alignment horizontal="center"/>
    </xf>
    <xf numFmtId="0" fontId="8" fillId="4" borderId="0" xfId="0" applyFont="1" applyFill="1"/>
    <xf numFmtId="1" fontId="0" fillId="2" borderId="16" xfId="0" applyNumberFormat="1" applyFill="1" applyBorder="1" applyAlignment="1">
      <alignment horizontal="center"/>
    </xf>
    <xf numFmtId="1" fontId="0" fillId="2" borderId="19" xfId="0" applyNumberFormat="1" applyFill="1" applyBorder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1" fontId="0" fillId="2" borderId="11" xfId="0" applyNumberFormat="1" applyFill="1" applyBorder="1" applyAlignment="1">
      <alignment horizontal="center"/>
    </xf>
    <xf numFmtId="1" fontId="0" fillId="2" borderId="18" xfId="0" applyNumberFormat="1" applyFill="1" applyBorder="1" applyAlignment="1">
      <alignment horizontal="center"/>
    </xf>
    <xf numFmtId="165" fontId="0" fillId="2" borderId="11" xfId="0" applyNumberFormat="1" applyFill="1" applyBorder="1" applyAlignment="1">
      <alignment horizontal="center"/>
    </xf>
    <xf numFmtId="165" fontId="0" fillId="2" borderId="18" xfId="0" applyNumberFormat="1" applyFill="1" applyBorder="1" applyAlignment="1">
      <alignment horizontal="center"/>
    </xf>
    <xf numFmtId="0" fontId="0" fillId="3" borderId="11" xfId="0" applyFill="1" applyBorder="1"/>
    <xf numFmtId="0" fontId="0" fillId="3" borderId="11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0" fillId="2" borderId="3" xfId="0" applyNumberFormat="1" applyFill="1" applyBorder="1" applyAlignment="1">
      <alignment horizontal="center"/>
    </xf>
    <xf numFmtId="1" fontId="0" fillId="2" borderId="22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9" fontId="0" fillId="5" borderId="1" xfId="9" applyFont="1" applyFill="1" applyBorder="1" applyAlignment="1">
      <alignment horizontal="center" vertical="top" wrapText="1"/>
    </xf>
    <xf numFmtId="1" fontId="9" fillId="2" borderId="1" xfId="0" applyNumberFormat="1" applyFont="1" applyFill="1" applyBorder="1" applyAlignment="1">
      <alignment horizontal="center" vertical="top" wrapText="1"/>
    </xf>
    <xf numFmtId="9" fontId="18" fillId="10" borderId="0" xfId="9" applyFont="1" applyFill="1" applyBorder="1" applyAlignment="1">
      <alignment horizontal="center" vertical="top" wrapText="1"/>
    </xf>
    <xf numFmtId="1" fontId="18" fillId="10" borderId="0" xfId="0" applyNumberFormat="1" applyFont="1" applyFill="1" applyAlignment="1">
      <alignment horizontal="center" vertical="top" wrapText="1"/>
    </xf>
    <xf numFmtId="0" fontId="18" fillId="10" borderId="0" xfId="0" applyFont="1" applyFill="1" applyAlignment="1">
      <alignment horizontal="center" vertical="top" wrapText="1"/>
    </xf>
    <xf numFmtId="0" fontId="9" fillId="5" borderId="1" xfId="0" applyFont="1" applyFill="1" applyBorder="1" applyAlignment="1">
      <alignment horizontal="center" vertical="top" wrapText="1"/>
    </xf>
    <xf numFmtId="0" fontId="15" fillId="5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 wrapText="1"/>
    </xf>
    <xf numFmtId="1" fontId="17" fillId="2" borderId="1" xfId="0" applyNumberFormat="1" applyFont="1" applyFill="1" applyBorder="1" applyAlignment="1">
      <alignment horizontal="center" vertical="top" wrapText="1"/>
    </xf>
    <xf numFmtId="0" fontId="0" fillId="12" borderId="11" xfId="0" applyFill="1" applyBorder="1"/>
    <xf numFmtId="0" fontId="0" fillId="12" borderId="11" xfId="0" applyFill="1" applyBorder="1" applyAlignment="1">
      <alignment horizontal="center"/>
    </xf>
    <xf numFmtId="0" fontId="0" fillId="12" borderId="18" xfId="0" applyFill="1" applyBorder="1"/>
    <xf numFmtId="0" fontId="0" fillId="12" borderId="18" xfId="0" applyFill="1" applyBorder="1" applyAlignment="1">
      <alignment horizontal="center"/>
    </xf>
    <xf numFmtId="179" fontId="0" fillId="2" borderId="11" xfId="0" applyNumberFormat="1" applyFill="1" applyBorder="1" applyAlignment="1">
      <alignment horizontal="center"/>
    </xf>
    <xf numFmtId="9" fontId="0" fillId="5" borderId="32" xfId="9" applyFont="1" applyFill="1" applyBorder="1" applyAlignment="1">
      <alignment horizontal="center" vertical="top" wrapText="1"/>
    </xf>
    <xf numFmtId="1" fontId="9" fillId="2" borderId="32" xfId="0" applyNumberFormat="1" applyFont="1" applyFill="1" applyBorder="1" applyAlignment="1">
      <alignment horizontal="center" vertical="top" wrapText="1"/>
    </xf>
    <xf numFmtId="1" fontId="0" fillId="2" borderId="20" xfId="0" applyNumberFormat="1" applyFill="1" applyBorder="1" applyAlignment="1">
      <alignment horizontal="center"/>
    </xf>
    <xf numFmtId="1" fontId="0" fillId="2" borderId="36" xfId="0" applyNumberFormat="1" applyFill="1" applyBorder="1" applyAlignment="1">
      <alignment horizontal="center"/>
    </xf>
    <xf numFmtId="1" fontId="0" fillId="2" borderId="49" xfId="0" applyNumberFormat="1" applyFill="1" applyBorder="1" applyAlignment="1">
      <alignment horizontal="center"/>
    </xf>
    <xf numFmtId="1" fontId="0" fillId="2" borderId="43" xfId="0" applyNumberForma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 wrapText="1"/>
    </xf>
    <xf numFmtId="0" fontId="18" fillId="10" borderId="50" xfId="0" applyFont="1" applyFill="1" applyBorder="1" applyAlignment="1">
      <alignment horizontal="center" vertical="top" wrapText="1"/>
    </xf>
    <xf numFmtId="9" fontId="18" fillId="10" borderId="50" xfId="9" applyFont="1" applyFill="1" applyBorder="1" applyAlignment="1">
      <alignment horizontal="center" vertical="top" wrapText="1"/>
    </xf>
    <xf numFmtId="1" fontId="18" fillId="10" borderId="50" xfId="0" applyNumberFormat="1" applyFont="1" applyFill="1" applyBorder="1" applyAlignment="1">
      <alignment horizontal="center" vertical="top" wrapText="1"/>
    </xf>
    <xf numFmtId="0" fontId="18" fillId="5" borderId="1" xfId="0" applyFont="1" applyFill="1" applyBorder="1" applyAlignment="1">
      <alignment horizontal="center" vertical="top" wrapText="1"/>
    </xf>
    <xf numFmtId="10" fontId="0" fillId="2" borderId="9" xfId="9" applyNumberFormat="1" applyFont="1" applyFill="1" applyBorder="1" applyAlignment="1">
      <alignment horizontal="center"/>
    </xf>
    <xf numFmtId="10" fontId="0" fillId="2" borderId="10" xfId="9" applyNumberFormat="1" applyFont="1" applyFill="1" applyBorder="1" applyAlignment="1">
      <alignment horizontal="center"/>
    </xf>
    <xf numFmtId="0" fontId="0" fillId="2" borderId="57" xfId="0" applyFill="1" applyBorder="1"/>
    <xf numFmtId="10" fontId="0" fillId="2" borderId="55" xfId="9" applyNumberFormat="1" applyFont="1" applyFill="1" applyBorder="1" applyAlignment="1">
      <alignment horizontal="center"/>
    </xf>
    <xf numFmtId="10" fontId="0" fillId="2" borderId="56" xfId="9" applyNumberFormat="1" applyFont="1" applyFill="1" applyBorder="1" applyAlignment="1">
      <alignment horizontal="center"/>
    </xf>
    <xf numFmtId="0" fontId="18" fillId="5" borderId="32" xfId="0" applyFont="1" applyFill="1" applyBorder="1" applyAlignment="1">
      <alignment horizontal="center" vertical="top" wrapText="1"/>
    </xf>
    <xf numFmtId="0" fontId="0" fillId="2" borderId="58" xfId="0" applyFill="1" applyBorder="1"/>
    <xf numFmtId="10" fontId="0" fillId="2" borderId="59" xfId="9" applyNumberFormat="1" applyFont="1" applyFill="1" applyBorder="1" applyAlignment="1">
      <alignment horizontal="center"/>
    </xf>
    <xf numFmtId="10" fontId="0" fillId="2" borderId="60" xfId="9" applyNumberFormat="1" applyFont="1" applyFill="1" applyBorder="1" applyAlignment="1">
      <alignment horizontal="center"/>
    </xf>
    <xf numFmtId="1" fontId="0" fillId="2" borderId="32" xfId="0" applyNumberFormat="1" applyFill="1" applyBorder="1" applyAlignment="1">
      <alignment horizontal="center"/>
    </xf>
    <xf numFmtId="0" fontId="1" fillId="3" borderId="13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10" fontId="0" fillId="2" borderId="64" xfId="9" applyNumberFormat="1" applyFont="1" applyFill="1" applyBorder="1" applyAlignment="1">
      <alignment horizontal="center"/>
    </xf>
    <xf numFmtId="10" fontId="0" fillId="2" borderId="65" xfId="9" applyNumberFormat="1" applyFont="1" applyFill="1" applyBorder="1" applyAlignment="1">
      <alignment horizontal="center"/>
    </xf>
    <xf numFmtId="10" fontId="0" fillId="2" borderId="6" xfId="9" applyNumberFormat="1" applyFont="1" applyFill="1" applyBorder="1" applyAlignment="1">
      <alignment horizontal="center"/>
    </xf>
    <xf numFmtId="10" fontId="0" fillId="2" borderId="61" xfId="9" applyNumberFormat="1" applyFont="1" applyFill="1" applyBorder="1" applyAlignment="1">
      <alignment horizontal="center"/>
    </xf>
    <xf numFmtId="0" fontId="0" fillId="2" borderId="64" xfId="9" applyNumberFormat="1" applyFont="1" applyFill="1" applyBorder="1" applyAlignment="1">
      <alignment horizontal="center"/>
    </xf>
    <xf numFmtId="0" fontId="0" fillId="2" borderId="61" xfId="9" applyNumberFormat="1" applyFont="1" applyFill="1" applyBorder="1" applyAlignment="1">
      <alignment horizontal="center"/>
    </xf>
    <xf numFmtId="0" fontId="0" fillId="2" borderId="6" xfId="9" applyNumberFormat="1" applyFont="1" applyFill="1" applyBorder="1" applyAlignment="1">
      <alignment horizontal="center"/>
    </xf>
    <xf numFmtId="0" fontId="0" fillId="2" borderId="65" xfId="9" applyNumberFormat="1" applyFont="1" applyFill="1" applyBorder="1" applyAlignment="1">
      <alignment horizontal="center"/>
    </xf>
    <xf numFmtId="10" fontId="0" fillId="2" borderId="32" xfId="9" applyNumberFormat="1" applyFont="1" applyFill="1" applyBorder="1" applyAlignment="1">
      <alignment horizontal="center"/>
    </xf>
    <xf numFmtId="10" fontId="0" fillId="2" borderId="62" xfId="9" applyNumberFormat="1" applyFont="1" applyFill="1" applyBorder="1" applyAlignment="1">
      <alignment horizontal="center"/>
    </xf>
    <xf numFmtId="0" fontId="0" fillId="2" borderId="32" xfId="9" applyNumberFormat="1" applyFont="1" applyFill="1" applyBorder="1" applyAlignment="1">
      <alignment horizontal="center"/>
    </xf>
    <xf numFmtId="0" fontId="0" fillId="2" borderId="63" xfId="0" applyFill="1" applyBorder="1"/>
    <xf numFmtId="166" fontId="0" fillId="0" borderId="0" xfId="0" applyNumberFormat="1" applyAlignment="1">
      <alignment horizontal="center"/>
    </xf>
    <xf numFmtId="0" fontId="7" fillId="4" borderId="0" xfId="0" applyFont="1" applyFill="1"/>
    <xf numFmtId="169" fontId="0" fillId="2" borderId="11" xfId="0" applyNumberFormat="1" applyFill="1" applyBorder="1" applyAlignment="1">
      <alignment horizontal="center"/>
    </xf>
    <xf numFmtId="168" fontId="0" fillId="2" borderId="11" xfId="0" applyNumberFormat="1" applyFill="1" applyBorder="1" applyAlignment="1">
      <alignment horizontal="center"/>
    </xf>
    <xf numFmtId="166" fontId="1" fillId="2" borderId="11" xfId="0" applyNumberFormat="1" applyFont="1" applyFill="1" applyBorder="1" applyAlignment="1">
      <alignment horizontal="center"/>
    </xf>
    <xf numFmtId="207" fontId="0" fillId="2" borderId="11" xfId="0" applyNumberFormat="1" applyFill="1" applyBorder="1" applyAlignment="1">
      <alignment horizontal="center"/>
    </xf>
    <xf numFmtId="166" fontId="0" fillId="2" borderId="11" xfId="0" applyNumberFormat="1" applyFill="1" applyBorder="1" applyAlignment="1">
      <alignment horizontal="center"/>
    </xf>
    <xf numFmtId="2" fontId="0" fillId="2" borderId="11" xfId="0" applyNumberFormat="1" applyFill="1" applyBorder="1" applyAlignment="1">
      <alignment horizontal="center" vertical="center"/>
    </xf>
    <xf numFmtId="0" fontId="0" fillId="36" borderId="11" xfId="0" applyFill="1" applyBorder="1" applyAlignment="1">
      <alignment horizontal="center"/>
    </xf>
    <xf numFmtId="207" fontId="0" fillId="2" borderId="11" xfId="0" applyNumberFormat="1" applyFill="1" applyBorder="1" applyAlignment="1">
      <alignment horizontal="center" vertical="center" wrapText="1"/>
    </xf>
    <xf numFmtId="178" fontId="0" fillId="2" borderId="11" xfId="0" applyNumberFormat="1" applyFill="1" applyBorder="1" applyAlignment="1">
      <alignment horizontal="center"/>
    </xf>
    <xf numFmtId="169" fontId="0" fillId="2" borderId="14" xfId="0" applyNumberFormat="1" applyFill="1" applyBorder="1" applyAlignment="1">
      <alignment horizontal="center"/>
    </xf>
    <xf numFmtId="207" fontId="0" fillId="2" borderId="69" xfId="0" applyNumberFormat="1" applyFill="1" applyBorder="1" applyAlignment="1">
      <alignment horizontal="center"/>
    </xf>
    <xf numFmtId="166" fontId="0" fillId="2" borderId="69" xfId="0" applyNumberFormat="1" applyFill="1" applyBorder="1" applyAlignment="1">
      <alignment horizontal="center"/>
    </xf>
    <xf numFmtId="0" fontId="9" fillId="5" borderId="7" xfId="0" applyFont="1" applyFill="1" applyBorder="1" applyAlignment="1">
      <alignment horizontal="center" vertical="top" wrapText="1"/>
    </xf>
    <xf numFmtId="0" fontId="9" fillId="14" borderId="7" xfId="0" applyFont="1" applyFill="1" applyBorder="1" applyAlignment="1">
      <alignment horizontal="center" vertical="center" wrapText="1"/>
    </xf>
    <xf numFmtId="0" fontId="9" fillId="14" borderId="8" xfId="0" applyFont="1" applyFill="1" applyBorder="1" applyAlignment="1">
      <alignment horizontal="center" vertical="center" wrapText="1"/>
    </xf>
    <xf numFmtId="0" fontId="9" fillId="14" borderId="11" xfId="0" applyFont="1" applyFill="1" applyBorder="1" applyAlignment="1">
      <alignment horizontal="center" vertical="center" wrapText="1"/>
    </xf>
    <xf numFmtId="0" fontId="9" fillId="14" borderId="11" xfId="0" applyFont="1" applyFill="1" applyBorder="1" applyAlignment="1">
      <alignment horizontal="center" vertical="center"/>
    </xf>
    <xf numFmtId="166" fontId="0" fillId="0" borderId="0" xfId="0" applyNumberFormat="1"/>
    <xf numFmtId="0" fontId="0" fillId="38" borderId="0" xfId="0" applyFill="1"/>
    <xf numFmtId="0" fontId="0" fillId="39" borderId="0" xfId="0" applyFill="1"/>
    <xf numFmtId="0" fontId="0" fillId="3" borderId="4" xfId="0" applyFill="1" applyBorder="1" applyAlignment="1">
      <alignment horizontal="center"/>
    </xf>
    <xf numFmtId="0" fontId="1" fillId="3" borderId="5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0" fillId="12" borderId="14" xfId="0" applyFill="1" applyBorder="1" applyAlignment="1">
      <alignment horizontal="left"/>
    </xf>
    <xf numFmtId="0" fontId="0" fillId="12" borderId="17" xfId="0" applyFill="1" applyBorder="1" applyAlignment="1">
      <alignment horizontal="left"/>
    </xf>
    <xf numFmtId="9" fontId="0" fillId="5" borderId="70" xfId="9" applyFont="1" applyFill="1" applyBorder="1" applyAlignment="1">
      <alignment horizontal="center" vertical="top" wrapText="1"/>
    </xf>
    <xf numFmtId="1" fontId="18" fillId="10" borderId="68" xfId="0" applyNumberFormat="1" applyFont="1" applyFill="1" applyBorder="1" applyAlignment="1">
      <alignment horizontal="center" vertical="top" wrapText="1"/>
    </xf>
    <xf numFmtId="0" fontId="18" fillId="5" borderId="70" xfId="0" applyFont="1" applyFill="1" applyBorder="1" applyAlignment="1">
      <alignment horizontal="center" vertical="top" wrapText="1"/>
    </xf>
    <xf numFmtId="1" fontId="9" fillId="2" borderId="70" xfId="0" applyNumberFormat="1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0" fillId="5" borderId="70" xfId="0" applyFill="1" applyBorder="1" applyAlignment="1">
      <alignment horizontal="center" vertical="top" wrapText="1"/>
    </xf>
    <xf numFmtId="1" fontId="0" fillId="2" borderId="70" xfId="0" applyNumberFormat="1" applyFill="1" applyBorder="1" applyAlignment="1">
      <alignment horizontal="center"/>
    </xf>
    <xf numFmtId="1" fontId="0" fillId="2" borderId="66" xfId="0" applyNumberFormat="1" applyFill="1" applyBorder="1" applyAlignment="1">
      <alignment horizontal="center"/>
    </xf>
    <xf numFmtId="0" fontId="10" fillId="40" borderId="5" xfId="0" applyFont="1" applyFill="1" applyBorder="1" applyAlignment="1">
      <alignment horizontal="center" vertical="center" wrapText="1"/>
    </xf>
    <xf numFmtId="14" fontId="16" fillId="5" borderId="41" xfId="0" applyNumberFormat="1" applyFont="1" applyFill="1" applyBorder="1" applyAlignment="1" applyProtection="1">
      <alignment horizontal="center"/>
      <protection locked="0"/>
    </xf>
    <xf numFmtId="0" fontId="16" fillId="5" borderId="1" xfId="0" applyFont="1" applyFill="1" applyBorder="1" applyProtection="1">
      <protection locked="0"/>
    </xf>
    <xf numFmtId="165" fontId="16" fillId="2" borderId="1" xfId="0" applyNumberFormat="1" applyFont="1" applyFill="1" applyBorder="1" applyAlignment="1">
      <alignment horizontal="center"/>
    </xf>
    <xf numFmtId="1" fontId="16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14" fontId="67" fillId="5" borderId="1" xfId="0" applyNumberFormat="1" applyFont="1" applyFill="1" applyBorder="1" applyAlignment="1" applyProtection="1">
      <alignment horizontal="center"/>
      <protection locked="0"/>
    </xf>
    <xf numFmtId="14" fontId="16" fillId="5" borderId="39" xfId="0" applyNumberFormat="1" applyFont="1" applyFill="1" applyBorder="1" applyAlignment="1" applyProtection="1">
      <alignment horizontal="center"/>
      <protection locked="0"/>
    </xf>
    <xf numFmtId="0" fontId="16" fillId="5" borderId="40" xfId="0" applyFont="1" applyFill="1" applyBorder="1" applyProtection="1">
      <protection locked="0"/>
    </xf>
    <xf numFmtId="165" fontId="16" fillId="2" borderId="40" xfId="0" applyNumberFormat="1" applyFont="1" applyFill="1" applyBorder="1" applyAlignment="1">
      <alignment horizontal="center"/>
    </xf>
    <xf numFmtId="1" fontId="16" fillId="2" borderId="40" xfId="0" applyNumberFormat="1" applyFont="1" applyFill="1" applyBorder="1" applyAlignment="1">
      <alignment horizontal="center"/>
    </xf>
    <xf numFmtId="0" fontId="16" fillId="2" borderId="40" xfId="0" applyFont="1" applyFill="1" applyBorder="1" applyAlignment="1">
      <alignment horizontal="center"/>
    </xf>
    <xf numFmtId="1" fontId="0" fillId="2" borderId="48" xfId="0" applyNumberFormat="1" applyFill="1" applyBorder="1" applyAlignment="1">
      <alignment horizontal="center"/>
    </xf>
    <xf numFmtId="10" fontId="0" fillId="2" borderId="70" xfId="9" applyNumberFormat="1" applyFont="1" applyFill="1" applyBorder="1" applyAlignment="1">
      <alignment horizontal="center"/>
    </xf>
    <xf numFmtId="0" fontId="0" fillId="2" borderId="70" xfId="9" applyNumberFormat="1" applyFont="1" applyFill="1" applyBorder="1" applyAlignment="1">
      <alignment horizontal="center"/>
    </xf>
    <xf numFmtId="0" fontId="0" fillId="2" borderId="70" xfId="0" applyFill="1" applyBorder="1"/>
    <xf numFmtId="0" fontId="0" fillId="42" borderId="0" xfId="0" applyFill="1"/>
    <xf numFmtId="0" fontId="7" fillId="42" borderId="0" xfId="0" applyFont="1" applyFill="1" applyAlignment="1">
      <alignment horizontal="left"/>
    </xf>
    <xf numFmtId="0" fontId="7" fillId="42" borderId="0" xfId="0" applyFont="1" applyFill="1"/>
    <xf numFmtId="0" fontId="0" fillId="42" borderId="0" xfId="0" applyFill="1" applyAlignment="1">
      <alignment horizontal="center"/>
    </xf>
    <xf numFmtId="169" fontId="0" fillId="42" borderId="0" xfId="0" applyNumberFormat="1" applyFill="1" applyAlignment="1">
      <alignment horizontal="center"/>
    </xf>
    <xf numFmtId="166" fontId="0" fillId="42" borderId="0" xfId="0" applyNumberFormat="1" applyFill="1" applyAlignment="1">
      <alignment horizontal="center"/>
    </xf>
    <xf numFmtId="0" fontId="0" fillId="40" borderId="11" xfId="0" applyFill="1" applyBorder="1"/>
    <xf numFmtId="0" fontId="1" fillId="40" borderId="11" xfId="0" applyFont="1" applyFill="1" applyBorder="1" applyAlignment="1">
      <alignment horizontal="center"/>
    </xf>
    <xf numFmtId="0" fontId="1" fillId="40" borderId="11" xfId="0" applyFont="1" applyFill="1" applyBorder="1"/>
    <xf numFmtId="0" fontId="0" fillId="40" borderId="11" xfId="0" applyFill="1" applyBorder="1" applyAlignment="1">
      <alignment horizontal="left" vertical="center"/>
    </xf>
    <xf numFmtId="0" fontId="16" fillId="41" borderId="70" xfId="0" applyFont="1" applyFill="1" applyBorder="1"/>
    <xf numFmtId="0" fontId="16" fillId="41" borderId="70" xfId="0" applyFont="1" applyFill="1" applyBorder="1" applyAlignment="1">
      <alignment horizontal="center"/>
    </xf>
    <xf numFmtId="9" fontId="0" fillId="0" borderId="0" xfId="9" applyFont="1" applyFill="1" applyBorder="1" applyAlignment="1" applyProtection="1">
      <alignment horizontal="center"/>
    </xf>
    <xf numFmtId="0" fontId="6" fillId="0" borderId="0" xfId="0" applyFont="1"/>
    <xf numFmtId="0" fontId="69" fillId="0" borderId="0" xfId="0" applyFont="1"/>
    <xf numFmtId="0" fontId="10" fillId="41" borderId="70" xfId="0" applyFont="1" applyFill="1" applyBorder="1" applyAlignment="1">
      <alignment horizontal="center"/>
    </xf>
    <xf numFmtId="0" fontId="7" fillId="0" borderId="0" xfId="0" applyFont="1"/>
    <xf numFmtId="0" fontId="16" fillId="41" borderId="70" xfId="0" applyFont="1" applyFill="1" applyBorder="1" applyAlignment="1">
      <alignment horizontal="left"/>
    </xf>
    <xf numFmtId="0" fontId="8" fillId="0" borderId="0" xfId="0" applyFont="1"/>
    <xf numFmtId="9" fontId="16" fillId="2" borderId="70" xfId="9" applyFont="1" applyFill="1" applyBorder="1" applyAlignment="1" applyProtection="1">
      <alignment horizontal="center"/>
    </xf>
    <xf numFmtId="172" fontId="16" fillId="2" borderId="70" xfId="0" applyNumberFormat="1" applyFont="1" applyFill="1" applyBorder="1" applyAlignment="1">
      <alignment horizontal="center"/>
    </xf>
    <xf numFmtId="0" fontId="16" fillId="2" borderId="70" xfId="0" applyFont="1" applyFill="1" applyBorder="1" applyAlignment="1">
      <alignment horizontal="center"/>
    </xf>
    <xf numFmtId="172" fontId="16" fillId="41" borderId="70" xfId="0" applyNumberFormat="1" applyFont="1" applyFill="1" applyBorder="1" applyAlignment="1">
      <alignment horizontal="left"/>
    </xf>
    <xf numFmtId="175" fontId="16" fillId="2" borderId="70" xfId="0" applyNumberFormat="1" applyFont="1" applyFill="1" applyBorder="1" applyAlignment="1">
      <alignment horizontal="center"/>
    </xf>
    <xf numFmtId="176" fontId="16" fillId="2" borderId="70" xfId="0" applyNumberFormat="1" applyFont="1" applyFill="1" applyBorder="1" applyAlignment="1">
      <alignment horizontal="center"/>
    </xf>
    <xf numFmtId="168" fontId="16" fillId="5" borderId="70" xfId="0" applyNumberFormat="1" applyFont="1" applyFill="1" applyBorder="1" applyAlignment="1" applyProtection="1">
      <alignment horizontal="center"/>
      <protection locked="0"/>
    </xf>
    <xf numFmtId="172" fontId="16" fillId="5" borderId="70" xfId="0" applyNumberFormat="1" applyFont="1" applyFill="1" applyBorder="1" applyAlignment="1" applyProtection="1">
      <alignment horizontal="center"/>
      <protection locked="0"/>
    </xf>
    <xf numFmtId="175" fontId="16" fillId="5" borderId="70" xfId="0" applyNumberFormat="1" applyFont="1" applyFill="1" applyBorder="1" applyAlignment="1" applyProtection="1">
      <alignment horizontal="center"/>
      <protection locked="0"/>
    </xf>
    <xf numFmtId="174" fontId="16" fillId="5" borderId="70" xfId="0" applyNumberFormat="1" applyFont="1" applyFill="1" applyBorder="1" applyAlignment="1" applyProtection="1">
      <alignment horizontal="center"/>
      <protection locked="0"/>
    </xf>
    <xf numFmtId="178" fontId="16" fillId="5" borderId="70" xfId="0" applyNumberFormat="1" applyFont="1" applyFill="1" applyBorder="1" applyAlignment="1" applyProtection="1">
      <alignment horizontal="center"/>
      <protection locked="0"/>
    </xf>
    <xf numFmtId="176" fontId="16" fillId="5" borderId="70" xfId="0" applyNumberFormat="1" applyFont="1" applyFill="1" applyBorder="1" applyAlignment="1" applyProtection="1">
      <alignment horizontal="center"/>
      <protection locked="0"/>
    </xf>
    <xf numFmtId="0" fontId="10" fillId="40" borderId="4" xfId="0" applyFont="1" applyFill="1" applyBorder="1" applyAlignment="1">
      <alignment horizontal="center" vertical="center" wrapText="1"/>
    </xf>
    <xf numFmtId="0" fontId="10" fillId="40" borderId="6" xfId="0" applyFont="1" applyFill="1" applyBorder="1" applyAlignment="1">
      <alignment horizontal="center" vertical="center" wrapText="1"/>
    </xf>
    <xf numFmtId="165" fontId="16" fillId="13" borderId="1" xfId="0" applyNumberFormat="1" applyFont="1" applyFill="1" applyBorder="1" applyAlignment="1">
      <alignment horizontal="center"/>
    </xf>
    <xf numFmtId="1" fontId="16" fillId="2" borderId="42" xfId="0" applyNumberFormat="1" applyFont="1" applyFill="1" applyBorder="1" applyAlignment="1">
      <alignment horizontal="center"/>
    </xf>
    <xf numFmtId="165" fontId="16" fillId="13" borderId="40" xfId="0" applyNumberFormat="1" applyFont="1" applyFill="1" applyBorder="1" applyAlignment="1">
      <alignment horizontal="center"/>
    </xf>
    <xf numFmtId="1" fontId="16" fillId="2" borderId="38" xfId="0" applyNumberFormat="1" applyFont="1" applyFill="1" applyBorder="1" applyAlignment="1">
      <alignment horizontal="center"/>
    </xf>
    <xf numFmtId="165" fontId="16" fillId="6" borderId="1" xfId="0" applyNumberFormat="1" applyFont="1" applyFill="1" applyBorder="1" applyAlignment="1" applyProtection="1">
      <alignment horizontal="center"/>
      <protection locked="0"/>
    </xf>
    <xf numFmtId="165" fontId="16" fillId="6" borderId="40" xfId="0" applyNumberFormat="1" applyFont="1" applyFill="1" applyBorder="1" applyAlignment="1" applyProtection="1">
      <alignment horizontal="center"/>
      <protection locked="0"/>
    </xf>
    <xf numFmtId="0" fontId="16" fillId="41" borderId="5" xfId="0" applyFont="1" applyFill="1" applyBorder="1" applyAlignment="1">
      <alignment horizontal="center" vertical="center" wrapText="1"/>
    </xf>
    <xf numFmtId="0" fontId="16" fillId="41" borderId="4" xfId="0" applyFont="1" applyFill="1" applyBorder="1" applyAlignment="1">
      <alignment horizontal="center" vertical="center" wrapText="1"/>
    </xf>
    <xf numFmtId="0" fontId="16" fillId="41" borderId="6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/>
    </xf>
    <xf numFmtId="2" fontId="16" fillId="2" borderId="9" xfId="0" applyNumberFormat="1" applyFont="1" applyFill="1" applyBorder="1" applyAlignment="1">
      <alignment horizontal="center"/>
    </xf>
    <xf numFmtId="2" fontId="16" fillId="2" borderId="32" xfId="0" applyNumberFormat="1" applyFont="1" applyFill="1" applyBorder="1" applyAlignment="1">
      <alignment horizontal="center"/>
    </xf>
    <xf numFmtId="2" fontId="16" fillId="2" borderId="64" xfId="0" applyNumberFormat="1" applyFont="1" applyFill="1" applyBorder="1" applyAlignment="1">
      <alignment horizontal="center"/>
    </xf>
    <xf numFmtId="2" fontId="16" fillId="2" borderId="3" xfId="0" applyNumberFormat="1" applyFont="1" applyFill="1" applyBorder="1" applyAlignment="1">
      <alignment horizontal="center"/>
    </xf>
    <xf numFmtId="2" fontId="16" fillId="2" borderId="10" xfId="0" applyNumberFormat="1" applyFont="1" applyFill="1" applyBorder="1" applyAlignment="1">
      <alignment horizontal="center"/>
    </xf>
    <xf numFmtId="2" fontId="16" fillId="2" borderId="56" xfId="0" applyNumberFormat="1" applyFont="1" applyFill="1" applyBorder="1" applyAlignment="1">
      <alignment horizontal="center"/>
    </xf>
    <xf numFmtId="0" fontId="16" fillId="41" borderId="32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horizontal="center"/>
    </xf>
    <xf numFmtId="1" fontId="16" fillId="2" borderId="32" xfId="0" applyNumberFormat="1" applyFont="1" applyFill="1" applyBorder="1" applyAlignment="1">
      <alignment horizontal="center"/>
    </xf>
    <xf numFmtId="1" fontId="16" fillId="2" borderId="32" xfId="9" applyNumberFormat="1" applyFont="1" applyFill="1" applyBorder="1" applyAlignment="1" applyProtection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16" fillId="5" borderId="1" xfId="0" applyFont="1" applyFill="1" applyBorder="1" applyAlignment="1" applyProtection="1">
      <alignment horizontal="center"/>
      <protection locked="0"/>
    </xf>
    <xf numFmtId="0" fontId="16" fillId="5" borderId="9" xfId="0" applyFont="1" applyFill="1" applyBorder="1" applyAlignment="1" applyProtection="1">
      <alignment horizontal="center"/>
      <protection locked="0"/>
    </xf>
    <xf numFmtId="0" fontId="16" fillId="5" borderId="32" xfId="0" applyFont="1" applyFill="1" applyBorder="1" applyAlignment="1" applyProtection="1">
      <alignment horizontal="center"/>
      <protection locked="0"/>
    </xf>
    <xf numFmtId="0" fontId="16" fillId="5" borderId="64" xfId="0" applyFont="1" applyFill="1" applyBorder="1" applyAlignment="1" applyProtection="1">
      <alignment horizontal="center"/>
      <protection locked="0"/>
    </xf>
    <xf numFmtId="0" fontId="16" fillId="5" borderId="7" xfId="0" applyFont="1" applyFill="1" applyBorder="1" applyAlignment="1" applyProtection="1">
      <alignment horizontal="center"/>
      <protection locked="0"/>
    </xf>
    <xf numFmtId="0" fontId="16" fillId="5" borderId="8" xfId="0" applyFont="1" applyFill="1" applyBorder="1" applyAlignment="1" applyProtection="1">
      <alignment horizontal="center"/>
      <protection locked="0"/>
    </xf>
    <xf numFmtId="0" fontId="16" fillId="5" borderId="57" xfId="0" applyFont="1" applyFill="1" applyBorder="1" applyAlignment="1" applyProtection="1">
      <alignment horizontal="center"/>
      <protection locked="0"/>
    </xf>
    <xf numFmtId="0" fontId="16" fillId="5" borderId="55" xfId="0" applyFont="1" applyFill="1" applyBorder="1" applyAlignment="1" applyProtection="1">
      <alignment horizontal="center"/>
      <protection locked="0"/>
    </xf>
    <xf numFmtId="0" fontId="16" fillId="5" borderId="66" xfId="0" applyFont="1" applyFill="1" applyBorder="1" applyAlignment="1" applyProtection="1">
      <alignment horizontal="center"/>
      <protection locked="0"/>
    </xf>
    <xf numFmtId="1" fontId="16" fillId="9" borderId="47" xfId="0" applyNumberFormat="1" applyFont="1" applyFill="1" applyBorder="1" applyAlignment="1">
      <alignment horizontal="center"/>
    </xf>
    <xf numFmtId="165" fontId="16" fillId="2" borderId="43" xfId="0" applyNumberFormat="1" applyFont="1" applyFill="1" applyBorder="1" applyAlignment="1">
      <alignment horizontal="center"/>
    </xf>
    <xf numFmtId="1" fontId="16" fillId="2" borderId="43" xfId="0" applyNumberFormat="1" applyFont="1" applyFill="1" applyBorder="1" applyAlignment="1">
      <alignment horizontal="center"/>
    </xf>
    <xf numFmtId="0" fontId="16" fillId="2" borderId="43" xfId="0" applyFont="1" applyFill="1" applyBorder="1" applyAlignment="1">
      <alignment horizontal="center"/>
    </xf>
    <xf numFmtId="1" fontId="16" fillId="9" borderId="44" xfId="0" applyNumberFormat="1" applyFont="1" applyFill="1" applyBorder="1" applyAlignment="1">
      <alignment horizontal="center"/>
    </xf>
    <xf numFmtId="14" fontId="16" fillId="5" borderId="46" xfId="0" applyNumberFormat="1" applyFont="1" applyFill="1" applyBorder="1" applyAlignment="1" applyProtection="1">
      <alignment horizontal="center"/>
      <protection locked="0"/>
    </xf>
    <xf numFmtId="14" fontId="16" fillId="5" borderId="45" xfId="0" applyNumberFormat="1" applyFont="1" applyFill="1" applyBorder="1" applyAlignment="1" applyProtection="1">
      <alignment horizontal="center"/>
      <protection locked="0"/>
    </xf>
    <xf numFmtId="0" fontId="16" fillId="5" borderId="43" xfId="0" applyFont="1" applyFill="1" applyBorder="1" applyProtection="1">
      <protection locked="0"/>
    </xf>
    <xf numFmtId="165" fontId="16" fillId="6" borderId="43" xfId="0" applyNumberFormat="1" applyFont="1" applyFill="1" applyBorder="1" applyAlignment="1" applyProtection="1">
      <alignment horizontal="center"/>
      <protection locked="0"/>
    </xf>
    <xf numFmtId="0" fontId="16" fillId="41" borderId="13" xfId="0" applyFont="1" applyFill="1" applyBorder="1" applyAlignment="1">
      <alignment horizontal="center" vertical="center" wrapText="1"/>
    </xf>
    <xf numFmtId="0" fontId="16" fillId="41" borderId="12" xfId="0" applyFont="1" applyFill="1" applyBorder="1" applyAlignment="1">
      <alignment horizontal="center" vertical="center" wrapText="1"/>
    </xf>
    <xf numFmtId="0" fontId="16" fillId="41" borderId="15" xfId="0" applyFont="1" applyFill="1" applyBorder="1" applyAlignment="1">
      <alignment horizontal="center" vertical="center" wrapText="1"/>
    </xf>
    <xf numFmtId="2" fontId="16" fillId="2" borderId="16" xfId="0" applyNumberFormat="1" applyFont="1" applyFill="1" applyBorder="1" applyAlignment="1">
      <alignment horizontal="center"/>
    </xf>
    <xf numFmtId="2" fontId="16" fillId="2" borderId="19" xfId="0" applyNumberFormat="1" applyFont="1" applyFill="1" applyBorder="1" applyAlignment="1">
      <alignment horizontal="center"/>
    </xf>
    <xf numFmtId="0" fontId="16" fillId="2" borderId="64" xfId="0" applyFont="1" applyFill="1" applyBorder="1" applyAlignment="1">
      <alignment horizontal="center"/>
    </xf>
    <xf numFmtId="0" fontId="16" fillId="5" borderId="14" xfId="0" applyFont="1" applyFill="1" applyBorder="1" applyAlignment="1" applyProtection="1">
      <alignment horizontal="center"/>
      <protection locked="0"/>
    </xf>
    <xf numFmtId="0" fontId="16" fillId="5" borderId="11" xfId="0" applyFont="1" applyFill="1" applyBorder="1" applyAlignment="1" applyProtection="1">
      <alignment horizontal="center"/>
      <protection locked="0"/>
    </xf>
    <xf numFmtId="0" fontId="16" fillId="5" borderId="17" xfId="0" applyFont="1" applyFill="1" applyBorder="1" applyAlignment="1" applyProtection="1">
      <alignment horizontal="center"/>
      <protection locked="0"/>
    </xf>
    <xf numFmtId="0" fontId="16" fillId="5" borderId="18" xfId="0" applyFont="1" applyFill="1" applyBorder="1" applyAlignment="1" applyProtection="1">
      <alignment horizontal="center"/>
      <protection locked="0"/>
    </xf>
    <xf numFmtId="0" fontId="9" fillId="0" borderId="0" xfId="0" applyFont="1"/>
    <xf numFmtId="2" fontId="16" fillId="2" borderId="70" xfId="0" applyNumberFormat="1" applyFont="1" applyFill="1" applyBorder="1" applyAlignment="1">
      <alignment horizontal="center"/>
    </xf>
    <xf numFmtId="165" fontId="16" fillId="2" borderId="9" xfId="0" applyNumberFormat="1" applyFont="1" applyFill="1" applyBorder="1" applyAlignment="1">
      <alignment horizontal="center"/>
    </xf>
    <xf numFmtId="165" fontId="16" fillId="2" borderId="32" xfId="0" applyNumberFormat="1" applyFont="1" applyFill="1" applyBorder="1" applyAlignment="1">
      <alignment horizontal="center"/>
    </xf>
    <xf numFmtId="165" fontId="16" fillId="2" borderId="55" xfId="0" applyNumberFormat="1" applyFont="1" applyFill="1" applyBorder="1" applyAlignment="1">
      <alignment horizontal="center"/>
    </xf>
    <xf numFmtId="1" fontId="16" fillId="2" borderId="3" xfId="0" applyNumberFormat="1" applyFont="1" applyFill="1" applyBorder="1" applyAlignment="1">
      <alignment horizontal="center"/>
    </xf>
    <xf numFmtId="1" fontId="16" fillId="2" borderId="10" xfId="0" applyNumberFormat="1" applyFont="1" applyFill="1" applyBorder="1" applyAlignment="1">
      <alignment horizontal="center"/>
    </xf>
    <xf numFmtId="0" fontId="0" fillId="5" borderId="51" xfId="9" applyNumberFormat="1" applyFont="1" applyFill="1" applyBorder="1" applyAlignment="1">
      <alignment horizontal="center" vertical="top" wrapText="1"/>
    </xf>
    <xf numFmtId="0" fontId="0" fillId="5" borderId="1" xfId="9" applyNumberFormat="1" applyFont="1" applyFill="1" applyBorder="1" applyAlignment="1">
      <alignment horizontal="center" vertical="top" wrapText="1"/>
    </xf>
    <xf numFmtId="14" fontId="16" fillId="5" borderId="71" xfId="0" applyNumberFormat="1" applyFont="1" applyFill="1" applyBorder="1" applyAlignment="1" applyProtection="1">
      <alignment horizontal="center"/>
      <protection locked="0"/>
    </xf>
    <xf numFmtId="0" fontId="16" fillId="5" borderId="70" xfId="0" applyFont="1" applyFill="1" applyBorder="1" applyProtection="1">
      <protection locked="0"/>
    </xf>
    <xf numFmtId="165" fontId="16" fillId="13" borderId="70" xfId="0" applyNumberFormat="1" applyFont="1" applyFill="1" applyBorder="1" applyAlignment="1">
      <alignment horizontal="center"/>
    </xf>
    <xf numFmtId="165" fontId="16" fillId="6" borderId="70" xfId="0" applyNumberFormat="1" applyFont="1" applyFill="1" applyBorder="1" applyAlignment="1" applyProtection="1">
      <alignment horizontal="center"/>
      <protection locked="0"/>
    </xf>
    <xf numFmtId="165" fontId="16" fillId="2" borderId="70" xfId="0" applyNumberFormat="1" applyFont="1" applyFill="1" applyBorder="1" applyAlignment="1">
      <alignment horizontal="center"/>
    </xf>
    <xf numFmtId="1" fontId="16" fillId="2" borderId="70" xfId="0" applyNumberFormat="1" applyFont="1" applyFill="1" applyBorder="1" applyAlignment="1">
      <alignment horizontal="center"/>
    </xf>
    <xf numFmtId="1" fontId="16" fillId="2" borderId="72" xfId="0" applyNumberFormat="1" applyFont="1" applyFill="1" applyBorder="1" applyAlignment="1">
      <alignment horizontal="center"/>
    </xf>
    <xf numFmtId="0" fontId="16" fillId="5" borderId="32" xfId="0" applyFont="1" applyFill="1" applyBorder="1" applyProtection="1">
      <protection locked="0"/>
    </xf>
    <xf numFmtId="165" fontId="16" fillId="13" borderId="32" xfId="0" applyNumberFormat="1" applyFont="1" applyFill="1" applyBorder="1" applyAlignment="1">
      <alignment horizontal="center"/>
    </xf>
    <xf numFmtId="165" fontId="16" fillId="6" borderId="32" xfId="0" applyNumberFormat="1" applyFont="1" applyFill="1" applyBorder="1" applyAlignment="1" applyProtection="1">
      <alignment horizontal="center"/>
      <protection locked="0"/>
    </xf>
    <xf numFmtId="1" fontId="16" fillId="9" borderId="72" xfId="0" applyNumberFormat="1" applyFont="1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167" fontId="0" fillId="2" borderId="32" xfId="0" applyNumberFormat="1" applyFill="1" applyBorder="1" applyAlignment="1">
      <alignment horizontal="center"/>
    </xf>
    <xf numFmtId="209" fontId="0" fillId="2" borderId="32" xfId="0" applyNumberFormat="1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32" xfId="0" applyFill="1" applyBorder="1"/>
    <xf numFmtId="0" fontId="68" fillId="4" borderId="0" xfId="0" applyFont="1" applyFill="1"/>
    <xf numFmtId="210" fontId="16" fillId="5" borderId="70" xfId="0" applyNumberFormat="1" applyFont="1" applyFill="1" applyBorder="1" applyAlignment="1" applyProtection="1">
      <alignment horizontal="center"/>
      <protection locked="0"/>
    </xf>
    <xf numFmtId="0" fontId="0" fillId="2" borderId="75" xfId="0" applyFill="1" applyBorder="1"/>
    <xf numFmtId="0" fontId="0" fillId="2" borderId="76" xfId="9" applyNumberFormat="1" applyFont="1" applyFill="1" applyBorder="1" applyAlignment="1">
      <alignment horizontal="center"/>
    </xf>
    <xf numFmtId="10" fontId="0" fillId="2" borderId="76" xfId="9" applyNumberFormat="1" applyFont="1" applyFill="1" applyBorder="1" applyAlignment="1">
      <alignment horizontal="center"/>
    </xf>
    <xf numFmtId="10" fontId="0" fillId="2" borderId="74" xfId="9" applyNumberFormat="1" applyFont="1" applyFill="1" applyBorder="1" applyAlignment="1">
      <alignment horizontal="center"/>
    </xf>
    <xf numFmtId="0" fontId="16" fillId="5" borderId="81" xfId="0" applyFont="1" applyFill="1" applyBorder="1" applyAlignment="1" applyProtection="1">
      <alignment horizontal="center"/>
      <protection locked="0"/>
    </xf>
    <xf numFmtId="0" fontId="16" fillId="5" borderId="70" xfId="0" applyFont="1" applyFill="1" applyBorder="1" applyAlignment="1" applyProtection="1">
      <alignment horizontal="center"/>
      <protection locked="0"/>
    </xf>
    <xf numFmtId="0" fontId="16" fillId="2" borderId="80" xfId="0" applyFont="1" applyFill="1" applyBorder="1" applyAlignment="1">
      <alignment horizontal="center"/>
    </xf>
    <xf numFmtId="2" fontId="16" fillId="2" borderId="82" xfId="0" applyNumberFormat="1" applyFont="1" applyFill="1" applyBorder="1" applyAlignment="1">
      <alignment horizontal="center"/>
    </xf>
    <xf numFmtId="1" fontId="16" fillId="2" borderId="82" xfId="0" applyNumberFormat="1" applyFont="1" applyFill="1" applyBorder="1" applyAlignment="1">
      <alignment horizontal="center"/>
    </xf>
    <xf numFmtId="0" fontId="16" fillId="2" borderId="82" xfId="0" applyFont="1" applyFill="1" applyBorder="1" applyAlignment="1">
      <alignment horizontal="center"/>
    </xf>
    <xf numFmtId="9" fontId="0" fillId="0" borderId="0" xfId="9" applyFont="1"/>
    <xf numFmtId="1" fontId="0" fillId="0" borderId="0" xfId="0" applyNumberFormat="1"/>
    <xf numFmtId="0" fontId="72" fillId="0" borderId="0" xfId="0" applyFont="1"/>
    <xf numFmtId="0" fontId="73" fillId="11" borderId="4" xfId="0" applyFont="1" applyFill="1" applyBorder="1" applyAlignment="1">
      <alignment horizontal="center" vertical="center" wrapText="1"/>
    </xf>
    <xf numFmtId="0" fontId="73" fillId="11" borderId="11" xfId="0" applyFont="1" applyFill="1" applyBorder="1" applyAlignment="1">
      <alignment horizontal="center" vertical="center"/>
    </xf>
    <xf numFmtId="0" fontId="73" fillId="11" borderId="68" xfId="0" applyFont="1" applyFill="1" applyBorder="1" applyAlignment="1">
      <alignment horizontal="center" vertical="center" wrapText="1"/>
    </xf>
    <xf numFmtId="0" fontId="73" fillId="11" borderId="5" xfId="0" applyFont="1" applyFill="1" applyBorder="1" applyAlignment="1">
      <alignment horizontal="center" vertical="center" wrapText="1"/>
    </xf>
    <xf numFmtId="0" fontId="73" fillId="11" borderId="6" xfId="0" applyFont="1" applyFill="1" applyBorder="1" applyAlignment="1">
      <alignment horizontal="center" vertical="center" wrapText="1"/>
    </xf>
    <xf numFmtId="9" fontId="0" fillId="5" borderId="51" xfId="9" applyFont="1" applyFill="1" applyBorder="1" applyAlignment="1">
      <alignment horizontal="center" vertical="top" wrapText="1"/>
    </xf>
    <xf numFmtId="1" fontId="9" fillId="2" borderId="65" xfId="0" applyNumberFormat="1" applyFont="1" applyFill="1" applyBorder="1" applyAlignment="1">
      <alignment horizontal="center" vertical="top" wrapText="1"/>
    </xf>
    <xf numFmtId="1" fontId="9" fillId="2" borderId="7" xfId="0" applyNumberFormat="1" applyFont="1" applyFill="1" applyBorder="1" applyAlignment="1">
      <alignment horizontal="center" vertical="top" wrapText="1"/>
    </xf>
    <xf numFmtId="1" fontId="9" fillId="2" borderId="9" xfId="0" applyNumberFormat="1" applyFont="1" applyFill="1" applyBorder="1" applyAlignment="1">
      <alignment horizontal="center" vertical="top" wrapText="1"/>
    </xf>
    <xf numFmtId="1" fontId="9" fillId="2" borderId="53" xfId="0" applyNumberFormat="1" applyFont="1" applyFill="1" applyBorder="1" applyAlignment="1">
      <alignment horizontal="center" vertical="top" wrapText="1"/>
    </xf>
    <xf numFmtId="1" fontId="0" fillId="2" borderId="1" xfId="0" applyNumberFormat="1" applyFill="1" applyBorder="1" applyAlignment="1">
      <alignment horizontal="center" vertical="top" wrapText="1"/>
    </xf>
    <xf numFmtId="1" fontId="0" fillId="2" borderId="32" xfId="0" applyNumberFormat="1" applyFill="1" applyBorder="1" applyAlignment="1">
      <alignment horizontal="center" vertical="top" wrapText="1"/>
    </xf>
    <xf numFmtId="1" fontId="0" fillId="2" borderId="66" xfId="0" applyNumberFormat="1" applyFill="1" applyBorder="1" applyAlignment="1">
      <alignment horizontal="center" vertical="top" wrapText="1"/>
    </xf>
    <xf numFmtId="1" fontId="0" fillId="2" borderId="7" xfId="0" applyNumberFormat="1" applyFill="1" applyBorder="1" applyAlignment="1">
      <alignment horizontal="center" vertical="top" wrapText="1"/>
    </xf>
    <xf numFmtId="1" fontId="0" fillId="2" borderId="9" xfId="0" applyNumberFormat="1" applyFill="1" applyBorder="1" applyAlignment="1">
      <alignment horizontal="center" vertical="top" wrapText="1"/>
    </xf>
    <xf numFmtId="1" fontId="0" fillId="2" borderId="54" xfId="0" applyNumberFormat="1" applyFill="1" applyBorder="1" applyAlignment="1">
      <alignment horizontal="center" vertical="top" wrapText="1"/>
    </xf>
    <xf numFmtId="1" fontId="9" fillId="2" borderId="3" xfId="0" applyNumberFormat="1" applyFont="1" applyFill="1" applyBorder="1" applyAlignment="1">
      <alignment horizontal="center" vertical="top" wrapText="1"/>
    </xf>
    <xf numFmtId="1" fontId="9" fillId="2" borderId="37" xfId="0" applyNumberFormat="1" applyFont="1" applyFill="1" applyBorder="1" applyAlignment="1">
      <alignment horizontal="center" vertical="top" wrapText="1"/>
    </xf>
    <xf numFmtId="1" fontId="9" fillId="2" borderId="2" xfId="0" applyNumberFormat="1" applyFont="1" applyFill="1" applyBorder="1" applyAlignment="1">
      <alignment horizontal="center" vertical="top" wrapText="1"/>
    </xf>
    <xf numFmtId="1" fontId="9" fillId="2" borderId="10" xfId="0" applyNumberFormat="1" applyFont="1" applyFill="1" applyBorder="1" applyAlignment="1">
      <alignment horizontal="center" vertical="top" wrapText="1"/>
    </xf>
    <xf numFmtId="1" fontId="9" fillId="2" borderId="52" xfId="0" applyNumberFormat="1" applyFont="1" applyFill="1" applyBorder="1" applyAlignment="1">
      <alignment horizontal="center" vertical="top" wrapText="1"/>
    </xf>
    <xf numFmtId="0" fontId="0" fillId="5" borderId="32" xfId="0" applyFill="1" applyBorder="1" applyAlignment="1">
      <alignment horizontal="center" vertical="top" wrapText="1"/>
    </xf>
    <xf numFmtId="0" fontId="0" fillId="5" borderId="7" xfId="0" applyFill="1" applyBorder="1" applyAlignment="1">
      <alignment horizontal="center" vertical="top" wrapText="1"/>
    </xf>
    <xf numFmtId="0" fontId="0" fillId="5" borderId="66" xfId="0" applyFill="1" applyBorder="1" applyAlignment="1">
      <alignment horizontal="center" vertical="top" wrapText="1"/>
    </xf>
    <xf numFmtId="0" fontId="0" fillId="5" borderId="8" xfId="0" applyFill="1" applyBorder="1" applyAlignment="1">
      <alignment horizontal="center" vertical="top" wrapText="1"/>
    </xf>
    <xf numFmtId="0" fontId="0" fillId="5" borderId="54" xfId="0" applyFill="1" applyBorder="1" applyAlignment="1">
      <alignment horizontal="center" vertical="top" wrapText="1"/>
    </xf>
    <xf numFmtId="0" fontId="0" fillId="5" borderId="36" xfId="0" applyFill="1" applyBorder="1" applyAlignment="1">
      <alignment horizontal="center" vertical="top" wrapText="1"/>
    </xf>
    <xf numFmtId="0" fontId="0" fillId="5" borderId="51" xfId="0" applyFill="1" applyBorder="1" applyAlignment="1">
      <alignment horizontal="center" vertical="top" wrapText="1"/>
    </xf>
    <xf numFmtId="0" fontId="0" fillId="5" borderId="9" xfId="0" applyFill="1" applyBorder="1" applyAlignment="1">
      <alignment horizontal="center" vertical="top" wrapText="1"/>
    </xf>
    <xf numFmtId="0" fontId="9" fillId="5" borderId="32" xfId="0" applyFont="1" applyFill="1" applyBorder="1" applyAlignment="1">
      <alignment horizontal="center" vertical="top" wrapText="1"/>
    </xf>
    <xf numFmtId="212" fontId="0" fillId="2" borderId="1" xfId="0" applyNumberFormat="1" applyFill="1" applyBorder="1" applyAlignment="1">
      <alignment horizontal="center"/>
    </xf>
    <xf numFmtId="212" fontId="0" fillId="2" borderId="32" xfId="0" applyNumberForma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9" fontId="73" fillId="0" borderId="0" xfId="9" applyFont="1" applyAlignment="1">
      <alignment horizontal="center"/>
    </xf>
    <xf numFmtId="1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center" vertical="center"/>
    </xf>
    <xf numFmtId="0" fontId="0" fillId="37" borderId="8" xfId="0" applyFill="1" applyBorder="1"/>
    <xf numFmtId="0" fontId="0" fillId="37" borderId="9" xfId="0" applyFill="1" applyBorder="1" applyAlignment="1">
      <alignment horizontal="center"/>
    </xf>
    <xf numFmtId="9" fontId="0" fillId="37" borderId="9" xfId="9" applyFont="1" applyFill="1" applyBorder="1" applyAlignment="1">
      <alignment horizontal="center"/>
    </xf>
    <xf numFmtId="9" fontId="0" fillId="37" borderId="10" xfId="9" applyFont="1" applyFill="1" applyBorder="1" applyAlignment="1">
      <alignment horizontal="center"/>
    </xf>
    <xf numFmtId="179" fontId="16" fillId="2" borderId="11" xfId="0" applyNumberFormat="1" applyFont="1" applyFill="1" applyBorder="1" applyAlignment="1">
      <alignment horizontal="center"/>
    </xf>
    <xf numFmtId="179" fontId="16" fillId="2" borderId="18" xfId="0" applyNumberFormat="1" applyFont="1" applyFill="1" applyBorder="1" applyAlignment="1">
      <alignment horizontal="center"/>
    </xf>
    <xf numFmtId="1" fontId="16" fillId="2" borderId="9" xfId="0" applyNumberFormat="1" applyFont="1" applyFill="1" applyBorder="1" applyAlignment="1">
      <alignment horizontal="center"/>
    </xf>
    <xf numFmtId="1" fontId="16" fillId="2" borderId="64" xfId="0" applyNumberFormat="1" applyFont="1" applyFill="1" applyBorder="1" applyAlignment="1">
      <alignment horizontal="center"/>
    </xf>
    <xf numFmtId="0" fontId="16" fillId="41" borderId="70" xfId="0" applyFont="1" applyFill="1" applyBorder="1" applyAlignment="1">
      <alignment horizontal="center" vertical="center" wrapText="1"/>
    </xf>
    <xf numFmtId="0" fontId="16" fillId="40" borderId="70" xfId="0" applyFont="1" applyFill="1" applyBorder="1" applyAlignment="1">
      <alignment horizontal="center" vertical="center"/>
    </xf>
    <xf numFmtId="0" fontId="10" fillId="40" borderId="70" xfId="0" applyFont="1" applyFill="1" applyBorder="1" applyAlignment="1">
      <alignment horizontal="center" vertical="center"/>
    </xf>
    <xf numFmtId="0" fontId="16" fillId="40" borderId="70" xfId="0" applyFont="1" applyFill="1" applyBorder="1" applyAlignment="1">
      <alignment vertical="center"/>
    </xf>
    <xf numFmtId="210" fontId="16" fillId="2" borderId="70" xfId="0" applyNumberFormat="1" applyFont="1" applyFill="1" applyBorder="1" applyAlignment="1">
      <alignment horizontal="center" vertical="center"/>
    </xf>
    <xf numFmtId="9" fontId="67" fillId="35" borderId="70" xfId="9" applyFont="1" applyFill="1" applyBorder="1" applyAlignment="1" applyProtection="1">
      <alignment horizontal="center" vertical="center"/>
    </xf>
    <xf numFmtId="170" fontId="16" fillId="2" borderId="70" xfId="0" applyNumberFormat="1" applyFont="1" applyFill="1" applyBorder="1" applyAlignment="1">
      <alignment horizontal="center" vertical="center"/>
    </xf>
    <xf numFmtId="0" fontId="16" fillId="2" borderId="70" xfId="0" applyFont="1" applyFill="1" applyBorder="1" applyAlignment="1">
      <alignment horizontal="center" vertical="center"/>
    </xf>
    <xf numFmtId="2" fontId="16" fillId="2" borderId="70" xfId="0" applyNumberFormat="1" applyFont="1" applyFill="1" applyBorder="1" applyAlignment="1">
      <alignment horizontal="center" vertical="center"/>
    </xf>
    <xf numFmtId="2" fontId="16" fillId="2" borderId="70" xfId="9" applyNumberFormat="1" applyFont="1" applyFill="1" applyBorder="1" applyAlignment="1" applyProtection="1">
      <alignment horizontal="center" vertical="center"/>
    </xf>
    <xf numFmtId="213" fontId="16" fillId="2" borderId="70" xfId="0" applyNumberFormat="1" applyFont="1" applyFill="1" applyBorder="1" applyAlignment="1">
      <alignment horizontal="center" vertical="center"/>
    </xf>
    <xf numFmtId="0" fontId="16" fillId="40" borderId="70" xfId="0" applyFont="1" applyFill="1" applyBorder="1" applyAlignment="1">
      <alignment horizontal="left" vertical="center"/>
    </xf>
    <xf numFmtId="212" fontId="16" fillId="2" borderId="70" xfId="0" applyNumberFormat="1" applyFont="1" applyFill="1" applyBorder="1" applyAlignment="1">
      <alignment horizontal="center" vertical="center"/>
    </xf>
    <xf numFmtId="0" fontId="71" fillId="41" borderId="70" xfId="0" applyFont="1" applyFill="1" applyBorder="1" applyAlignment="1">
      <alignment vertical="center"/>
    </xf>
    <xf numFmtId="0" fontId="67" fillId="40" borderId="32" xfId="0" applyFont="1" applyFill="1" applyBorder="1" applyAlignment="1">
      <alignment vertical="center"/>
    </xf>
    <xf numFmtId="211" fontId="67" fillId="13" borderId="32" xfId="0" applyNumberFormat="1" applyFont="1" applyFill="1" applyBorder="1" applyAlignment="1">
      <alignment horizontal="center" vertical="center"/>
    </xf>
    <xf numFmtId="211" fontId="16" fillId="2" borderId="70" xfId="0" applyNumberFormat="1" applyFont="1" applyFill="1" applyBorder="1" applyAlignment="1">
      <alignment horizontal="center" vertical="center"/>
    </xf>
    <xf numFmtId="212" fontId="16" fillId="2" borderId="32" xfId="0" applyNumberFormat="1" applyFont="1" applyFill="1" applyBorder="1" applyAlignment="1">
      <alignment horizontal="center" vertical="center"/>
    </xf>
    <xf numFmtId="9" fontId="67" fillId="35" borderId="32" xfId="9" applyFont="1" applyFill="1" applyBorder="1" applyAlignment="1" applyProtection="1">
      <alignment horizontal="center" vertical="center"/>
    </xf>
    <xf numFmtId="0" fontId="9" fillId="0" borderId="0" xfId="0" applyFont="1" applyAlignment="1">
      <alignment vertical="center"/>
    </xf>
    <xf numFmtId="0" fontId="67" fillId="40" borderId="70" xfId="0" applyFont="1" applyFill="1" applyBorder="1" applyAlignment="1">
      <alignment vertical="center"/>
    </xf>
    <xf numFmtId="173" fontId="16" fillId="2" borderId="70" xfId="0" applyNumberFormat="1" applyFont="1" applyFill="1" applyBorder="1" applyAlignment="1">
      <alignment horizontal="center" vertical="center"/>
    </xf>
    <xf numFmtId="171" fontId="16" fillId="2" borderId="70" xfId="0" applyNumberFormat="1" applyFont="1" applyFill="1" applyBorder="1" applyAlignment="1">
      <alignment horizontal="center" vertical="center"/>
    </xf>
    <xf numFmtId="214" fontId="16" fillId="2" borderId="32" xfId="0" applyNumberFormat="1" applyFont="1" applyFill="1" applyBorder="1" applyAlignment="1">
      <alignment horizontal="center" vertical="center"/>
    </xf>
    <xf numFmtId="177" fontId="16" fillId="2" borderId="70" xfId="0" applyNumberFormat="1" applyFont="1" applyFill="1" applyBorder="1" applyAlignment="1">
      <alignment horizontal="center" vertical="center"/>
    </xf>
    <xf numFmtId="208" fontId="16" fillId="2" borderId="70" xfId="0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vertical="center" textRotation="255"/>
    </xf>
    <xf numFmtId="47" fontId="0" fillId="0" borderId="0" xfId="0" applyNumberFormat="1"/>
    <xf numFmtId="207" fontId="0" fillId="5" borderId="11" xfId="0" applyNumberFormat="1" applyFill="1" applyBorder="1" applyAlignment="1">
      <alignment horizontal="center"/>
    </xf>
    <xf numFmtId="178" fontId="0" fillId="0" borderId="0" xfId="0" applyNumberFormat="1"/>
    <xf numFmtId="0" fontId="0" fillId="0" borderId="0" xfId="0" quotePrefix="1" applyAlignment="1">
      <alignment horizontal="left" indent="1"/>
    </xf>
    <xf numFmtId="172" fontId="0" fillId="2" borderId="11" xfId="0" applyNumberFormat="1" applyFill="1" applyBorder="1" applyAlignment="1">
      <alignment horizontal="center"/>
    </xf>
    <xf numFmtId="0" fontId="76" fillId="40" borderId="11" xfId="0" applyFont="1" applyFill="1" applyBorder="1"/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/>
    </xf>
    <xf numFmtId="207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 vertical="center" wrapText="1"/>
    </xf>
    <xf numFmtId="0" fontId="0" fillId="40" borderId="11" xfId="0" quotePrefix="1" applyFill="1" applyBorder="1"/>
    <xf numFmtId="207" fontId="0" fillId="5" borderId="11" xfId="0" applyNumberFormat="1" applyFill="1" applyBorder="1" applyAlignment="1">
      <alignment horizontal="center" vertical="center" wrapText="1"/>
    </xf>
    <xf numFmtId="0" fontId="0" fillId="0" borderId="87" xfId="0" applyBorder="1" applyAlignment="1">
      <alignment horizontal="center" vertical="top"/>
    </xf>
    <xf numFmtId="0" fontId="0" fillId="0" borderId="89" xfId="0" applyBorder="1" applyAlignment="1">
      <alignment horizontal="center" vertical="top" wrapText="1"/>
    </xf>
    <xf numFmtId="10" fontId="0" fillId="2" borderId="11" xfId="9" applyNumberFormat="1" applyFont="1" applyFill="1" applyBorder="1" applyAlignment="1">
      <alignment horizontal="center" vertical="center"/>
    </xf>
    <xf numFmtId="2" fontId="0" fillId="0" borderId="0" xfId="0" applyNumberFormat="1"/>
    <xf numFmtId="0" fontId="0" fillId="0" borderId="86" xfId="0" applyBorder="1" applyAlignment="1">
      <alignment horizontal="left" vertical="top"/>
    </xf>
    <xf numFmtId="10" fontId="0" fillId="0" borderId="86" xfId="0" applyNumberFormat="1" applyBorder="1"/>
    <xf numFmtId="10" fontId="0" fillId="0" borderId="87" xfId="0" applyNumberFormat="1" applyBorder="1"/>
    <xf numFmtId="10" fontId="0" fillId="0" borderId="88" xfId="0" applyNumberFormat="1" applyBorder="1"/>
    <xf numFmtId="10" fontId="0" fillId="0" borderId="68" xfId="0" applyNumberFormat="1" applyBorder="1"/>
    <xf numFmtId="10" fontId="0" fillId="0" borderId="6" xfId="0" applyNumberFormat="1" applyBorder="1"/>
    <xf numFmtId="10" fontId="0" fillId="0" borderId="4" xfId="0" applyNumberFormat="1" applyBorder="1"/>
    <xf numFmtId="4" fontId="0" fillId="0" borderId="89" xfId="0" applyNumberFormat="1" applyBorder="1"/>
    <xf numFmtId="4" fontId="0" fillId="0" borderId="90" xfId="0" applyNumberFormat="1" applyBorder="1"/>
    <xf numFmtId="4" fontId="0" fillId="0" borderId="5" xfId="0" applyNumberFormat="1" applyBorder="1"/>
    <xf numFmtId="0" fontId="74" fillId="39" borderId="0" xfId="0" applyFont="1" applyFill="1"/>
    <xf numFmtId="0" fontId="77" fillId="5" borderId="11" xfId="0" applyFont="1" applyFill="1" applyBorder="1" applyAlignment="1">
      <alignment horizontal="center"/>
    </xf>
    <xf numFmtId="9" fontId="75" fillId="2" borderId="11" xfId="9" applyFont="1" applyFill="1" applyBorder="1" applyAlignment="1">
      <alignment horizontal="center"/>
    </xf>
    <xf numFmtId="0" fontId="0" fillId="36" borderId="14" xfId="0" applyFill="1" applyBorder="1" applyAlignment="1">
      <alignment horizontal="center"/>
    </xf>
    <xf numFmtId="0" fontId="0" fillId="2" borderId="16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36" borderId="16" xfId="0" applyFill="1" applyBorder="1" applyAlignment="1">
      <alignment horizontal="left"/>
    </xf>
    <xf numFmtId="0" fontId="0" fillId="36" borderId="69" xfId="0" applyFill="1" applyBorder="1" applyAlignment="1">
      <alignment horizontal="center" vertical="top" wrapText="1"/>
    </xf>
    <xf numFmtId="0" fontId="0" fillId="36" borderId="14" xfId="0" applyFill="1" applyBorder="1" applyAlignment="1">
      <alignment horizontal="center" vertical="top" wrapText="1"/>
    </xf>
    <xf numFmtId="0" fontId="0" fillId="36" borderId="11" xfId="0" applyFill="1" applyBorder="1" applyAlignment="1">
      <alignment horizontal="center" vertical="top" wrapText="1"/>
    </xf>
    <xf numFmtId="0" fontId="1" fillId="40" borderId="11" xfId="0" applyFont="1" applyFill="1" applyBorder="1" applyAlignment="1">
      <alignment horizontal="center" vertical="top"/>
    </xf>
    <xf numFmtId="0" fontId="0" fillId="36" borderId="101" xfId="0" applyFill="1" applyBorder="1" applyAlignment="1">
      <alignment horizontal="center"/>
    </xf>
    <xf numFmtId="0" fontId="0" fillId="2" borderId="101" xfId="0" applyFill="1" applyBorder="1" applyAlignment="1">
      <alignment horizontal="left"/>
    </xf>
    <xf numFmtId="0" fontId="0" fillId="36" borderId="14" xfId="0" applyFill="1" applyBorder="1" applyAlignment="1">
      <alignment horizontal="left"/>
    </xf>
    <xf numFmtId="0" fontId="1" fillId="2" borderId="16" xfId="0" applyFont="1" applyFill="1" applyBorder="1" applyAlignment="1">
      <alignment horizontal="left"/>
    </xf>
    <xf numFmtId="0" fontId="1" fillId="2" borderId="101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9" fontId="77" fillId="2" borderId="11" xfId="9" applyFont="1" applyFill="1" applyBorder="1" applyAlignment="1">
      <alignment horizontal="center"/>
    </xf>
    <xf numFmtId="3" fontId="0" fillId="0" borderId="0" xfId="0" applyNumberFormat="1"/>
    <xf numFmtId="3" fontId="0" fillId="37" borderId="92" xfId="0" applyNumberFormat="1" applyFill="1" applyBorder="1" applyAlignment="1">
      <alignment horizontal="right" indent="1"/>
    </xf>
    <xf numFmtId="3" fontId="0" fillId="37" borderId="96" xfId="0" applyNumberFormat="1" applyFill="1" applyBorder="1" applyAlignment="1">
      <alignment horizontal="right" indent="1"/>
    </xf>
    <xf numFmtId="3" fontId="0" fillId="37" borderId="98" xfId="0" applyNumberFormat="1" applyFill="1" applyBorder="1" applyAlignment="1">
      <alignment horizontal="right" indent="1"/>
    </xf>
    <xf numFmtId="3" fontId="0" fillId="37" borderId="100" xfId="0" applyNumberFormat="1" applyFill="1" applyBorder="1" applyAlignment="1">
      <alignment horizontal="right" indent="1"/>
    </xf>
    <xf numFmtId="3" fontId="1" fillId="2" borderId="94" xfId="0" applyNumberFormat="1" applyFont="1" applyFill="1" applyBorder="1" applyAlignment="1">
      <alignment horizontal="right" indent="1"/>
    </xf>
    <xf numFmtId="217" fontId="0" fillId="37" borderId="92" xfId="0" applyNumberFormat="1" applyFill="1" applyBorder="1" applyAlignment="1">
      <alignment horizontal="right" indent="2"/>
    </xf>
    <xf numFmtId="217" fontId="0" fillId="37" borderId="96" xfId="0" applyNumberFormat="1" applyFill="1" applyBorder="1" applyAlignment="1">
      <alignment horizontal="right" indent="2"/>
    </xf>
    <xf numFmtId="217" fontId="0" fillId="37" borderId="98" xfId="0" applyNumberFormat="1" applyFill="1" applyBorder="1" applyAlignment="1">
      <alignment horizontal="right" indent="2"/>
    </xf>
    <xf numFmtId="217" fontId="0" fillId="37" borderId="100" xfId="0" applyNumberFormat="1" applyFill="1" applyBorder="1" applyAlignment="1">
      <alignment horizontal="right" indent="2"/>
    </xf>
    <xf numFmtId="207" fontId="75" fillId="5" borderId="16" xfId="0" applyNumberFormat="1" applyFont="1" applyFill="1" applyBorder="1" applyAlignment="1">
      <alignment horizontal="center"/>
    </xf>
    <xf numFmtId="207" fontId="9" fillId="5" borderId="14" xfId="0" applyNumberFormat="1" applyFont="1" applyFill="1" applyBorder="1" applyAlignment="1">
      <alignment horizontal="center"/>
    </xf>
    <xf numFmtId="207" fontId="75" fillId="5" borderId="11" xfId="0" applyNumberFormat="1" applyFont="1" applyFill="1" applyBorder="1" applyAlignment="1">
      <alignment horizontal="center"/>
    </xf>
    <xf numFmtId="166" fontId="1" fillId="5" borderId="11" xfId="0" applyNumberFormat="1" applyFont="1" applyFill="1" applyBorder="1" applyAlignment="1">
      <alignment horizontal="center"/>
    </xf>
    <xf numFmtId="166" fontId="77" fillId="5" borderId="11" xfId="0" applyNumberFormat="1" applyFont="1" applyFill="1" applyBorder="1" applyAlignment="1">
      <alignment horizontal="center"/>
    </xf>
    <xf numFmtId="0" fontId="78" fillId="0" borderId="0" xfId="0" applyFont="1" applyAlignment="1">
      <alignment horizontal="center"/>
    </xf>
    <xf numFmtId="0" fontId="0" fillId="40" borderId="19" xfId="0" applyFill="1" applyBorder="1"/>
    <xf numFmtId="0" fontId="0" fillId="40" borderId="102" xfId="0" applyFill="1" applyBorder="1"/>
    <xf numFmtId="0" fontId="0" fillId="40" borderId="103" xfId="0" applyFill="1" applyBorder="1"/>
    <xf numFmtId="0" fontId="0" fillId="40" borderId="104" xfId="0" applyFill="1" applyBorder="1"/>
    <xf numFmtId="0" fontId="0" fillId="40" borderId="105" xfId="0" applyFill="1" applyBorder="1"/>
    <xf numFmtId="0" fontId="1" fillId="40" borderId="106" xfId="0" applyFont="1" applyFill="1" applyBorder="1"/>
    <xf numFmtId="0" fontId="1" fillId="40" borderId="107" xfId="0" applyFont="1" applyFill="1" applyBorder="1" applyAlignment="1">
      <alignment horizontal="center" wrapText="1"/>
    </xf>
    <xf numFmtId="0" fontId="1" fillId="40" borderId="108" xfId="0" applyFont="1" applyFill="1" applyBorder="1" applyAlignment="1">
      <alignment horizontal="center" wrapText="1"/>
    </xf>
    <xf numFmtId="217" fontId="0" fillId="37" borderId="91" xfId="0" applyNumberFormat="1" applyFill="1" applyBorder="1" applyAlignment="1">
      <alignment horizontal="right" indent="2"/>
    </xf>
    <xf numFmtId="217" fontId="0" fillId="37" borderId="95" xfId="0" applyNumberFormat="1" applyFill="1" applyBorder="1" applyAlignment="1">
      <alignment horizontal="right" indent="2"/>
    </xf>
    <xf numFmtId="217" fontId="0" fillId="37" borderId="97" xfId="0" applyNumberFormat="1" applyFill="1" applyBorder="1" applyAlignment="1">
      <alignment horizontal="right" indent="2"/>
    </xf>
    <xf numFmtId="217" fontId="0" fillId="37" borderId="99" xfId="0" applyNumberFormat="1" applyFill="1" applyBorder="1" applyAlignment="1">
      <alignment horizontal="right" indent="2"/>
    </xf>
    <xf numFmtId="217" fontId="1" fillId="37" borderId="91" xfId="0" applyNumberFormat="1" applyFont="1" applyFill="1" applyBorder="1" applyAlignment="1">
      <alignment horizontal="right" indent="2"/>
    </xf>
    <xf numFmtId="217" fontId="1" fillId="37" borderId="92" xfId="0" applyNumberFormat="1" applyFont="1" applyFill="1" applyBorder="1" applyAlignment="1">
      <alignment horizontal="right" indent="2"/>
    </xf>
    <xf numFmtId="3" fontId="0" fillId="37" borderId="91" xfId="0" applyNumberFormat="1" applyFill="1" applyBorder="1" applyAlignment="1">
      <alignment horizontal="right" indent="1"/>
    </xf>
    <xf numFmtId="3" fontId="0" fillId="37" borderId="95" xfId="0" applyNumberFormat="1" applyFill="1" applyBorder="1" applyAlignment="1">
      <alignment horizontal="right" indent="1"/>
    </xf>
    <xf numFmtId="3" fontId="0" fillId="37" borderId="97" xfId="0" applyNumberFormat="1" applyFill="1" applyBorder="1" applyAlignment="1">
      <alignment horizontal="right" indent="1"/>
    </xf>
    <xf numFmtId="3" fontId="0" fillId="37" borderId="99" xfId="0" applyNumberFormat="1" applyFill="1" applyBorder="1" applyAlignment="1">
      <alignment horizontal="right" indent="1"/>
    </xf>
    <xf numFmtId="3" fontId="1" fillId="2" borderId="93" xfId="0" applyNumberFormat="1" applyFont="1" applyFill="1" applyBorder="1" applyAlignment="1">
      <alignment horizontal="right" indent="1"/>
    </xf>
    <xf numFmtId="172" fontId="9" fillId="0" borderId="11" xfId="0" applyNumberFormat="1" applyFont="1" applyBorder="1" applyAlignment="1">
      <alignment horizontal="center"/>
    </xf>
    <xf numFmtId="9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0" fillId="2" borderId="110" xfId="0" applyFill="1" applyBorder="1"/>
    <xf numFmtId="0" fontId="0" fillId="2" borderId="111" xfId="0" applyFill="1" applyBorder="1" applyAlignment="1">
      <alignment horizontal="center"/>
    </xf>
    <xf numFmtId="0" fontId="0" fillId="2" borderId="109" xfId="0" applyFill="1" applyBorder="1" applyAlignment="1">
      <alignment horizontal="center"/>
    </xf>
    <xf numFmtId="0" fontId="0" fillId="37" borderId="32" xfId="0" applyFill="1" applyBorder="1" applyAlignment="1">
      <alignment horizontal="center"/>
    </xf>
    <xf numFmtId="9" fontId="0" fillId="37" borderId="32" xfId="9" applyFont="1" applyFill="1" applyBorder="1" applyAlignment="1">
      <alignment horizontal="center"/>
    </xf>
    <xf numFmtId="0" fontId="79" fillId="0" borderId="0" xfId="0" applyFont="1"/>
    <xf numFmtId="3" fontId="0" fillId="44" borderId="100" xfId="0" applyNumberFormat="1" applyFill="1" applyBorder="1" applyAlignment="1">
      <alignment horizontal="right" indent="1"/>
    </xf>
    <xf numFmtId="166" fontId="77" fillId="44" borderId="11" xfId="0" applyNumberFormat="1" applyFont="1" applyFill="1" applyBorder="1" applyAlignment="1">
      <alignment horizontal="center"/>
    </xf>
    <xf numFmtId="166" fontId="1" fillId="44" borderId="11" xfId="0" applyNumberFormat="1" applyFont="1" applyFill="1" applyBorder="1" applyAlignment="1">
      <alignment horizontal="center"/>
    </xf>
    <xf numFmtId="207" fontId="0" fillId="44" borderId="11" xfId="0" applyNumberFormat="1" applyFill="1" applyBorder="1" applyAlignment="1">
      <alignment horizontal="center" vertical="center" wrapText="1"/>
    </xf>
    <xf numFmtId="0" fontId="0" fillId="44" borderId="0" xfId="0" applyFill="1"/>
    <xf numFmtId="0" fontId="0" fillId="44" borderId="0" xfId="0" quotePrefix="1" applyFill="1"/>
    <xf numFmtId="1" fontId="0" fillId="2" borderId="114" xfId="0" applyNumberFormat="1" applyFill="1" applyBorder="1" applyAlignment="1">
      <alignment horizontal="center"/>
    </xf>
    <xf numFmtId="1" fontId="0" fillId="2" borderId="115" xfId="0" applyNumberFormat="1" applyFill="1" applyBorder="1" applyAlignment="1">
      <alignment horizontal="center"/>
    </xf>
    <xf numFmtId="0" fontId="9" fillId="14" borderId="112" xfId="0" applyFont="1" applyFill="1" applyBorder="1" applyAlignment="1">
      <alignment horizontal="center" vertical="center" wrapText="1"/>
    </xf>
    <xf numFmtId="0" fontId="0" fillId="5" borderId="112" xfId="0" applyFill="1" applyBorder="1" applyAlignment="1">
      <alignment horizontal="center" vertical="top" wrapText="1"/>
    </xf>
    <xf numFmtId="0" fontId="0" fillId="5" borderId="115" xfId="0" applyFill="1" applyBorder="1" applyAlignment="1">
      <alignment horizontal="center" vertical="top" wrapText="1"/>
    </xf>
    <xf numFmtId="9" fontId="0" fillId="5" borderId="115" xfId="9" applyFont="1" applyFill="1" applyBorder="1" applyAlignment="1">
      <alignment horizontal="center" vertical="top" wrapText="1"/>
    </xf>
    <xf numFmtId="0" fontId="9" fillId="5" borderId="115" xfId="0" applyFont="1" applyFill="1" applyBorder="1" applyAlignment="1">
      <alignment horizontal="center" vertical="top" wrapText="1"/>
    </xf>
    <xf numFmtId="1" fontId="9" fillId="2" borderId="115" xfId="0" applyNumberFormat="1" applyFont="1" applyFill="1" applyBorder="1" applyAlignment="1">
      <alignment horizontal="center" vertical="top" wrapText="1"/>
    </xf>
    <xf numFmtId="1" fontId="0" fillId="2" borderId="115" xfId="0" applyNumberFormat="1" applyFill="1" applyBorder="1" applyAlignment="1">
      <alignment horizontal="center" vertical="top" wrapText="1"/>
    </xf>
    <xf numFmtId="1" fontId="9" fillId="2" borderId="113" xfId="0" applyNumberFormat="1" applyFont="1" applyFill="1" applyBorder="1" applyAlignment="1">
      <alignment horizontal="center" vertical="top" wrapText="1"/>
    </xf>
    <xf numFmtId="9" fontId="18" fillId="10" borderId="68" xfId="9" applyFont="1" applyFill="1" applyBorder="1" applyAlignment="1">
      <alignment horizontal="center" vertical="top" wrapText="1"/>
    </xf>
    <xf numFmtId="0" fontId="9" fillId="14" borderId="18" xfId="0" applyFont="1" applyFill="1" applyBorder="1" applyAlignment="1">
      <alignment horizontal="center" vertical="center" wrapText="1"/>
    </xf>
    <xf numFmtId="0" fontId="18" fillId="5" borderId="115" xfId="0" applyFont="1" applyFill="1" applyBorder="1" applyAlignment="1">
      <alignment horizontal="center" vertical="top" wrapText="1"/>
    </xf>
    <xf numFmtId="1" fontId="0" fillId="2" borderId="112" xfId="0" applyNumberFormat="1" applyFill="1" applyBorder="1" applyAlignment="1">
      <alignment horizontal="center" vertical="top" wrapText="1"/>
    </xf>
    <xf numFmtId="0" fontId="0" fillId="2" borderId="117" xfId="0" applyFill="1" applyBorder="1"/>
    <xf numFmtId="0" fontId="0" fillId="2" borderId="115" xfId="0" applyFill="1" applyBorder="1" applyAlignment="1">
      <alignment horizontal="center"/>
    </xf>
    <xf numFmtId="0" fontId="0" fillId="2" borderId="116" xfId="0" applyFill="1" applyBorder="1" applyAlignment="1">
      <alignment horizontal="center"/>
    </xf>
    <xf numFmtId="14" fontId="0" fillId="0" borderId="0" xfId="0" applyNumberFormat="1"/>
    <xf numFmtId="0" fontId="0" fillId="37" borderId="122" xfId="0" applyFill="1" applyBorder="1"/>
    <xf numFmtId="9" fontId="0" fillId="37" borderId="120" xfId="9" applyFont="1" applyFill="1" applyBorder="1" applyAlignment="1">
      <alignment horizontal="center"/>
    </xf>
    <xf numFmtId="0" fontId="0" fillId="37" borderId="119" xfId="0" applyFill="1" applyBorder="1"/>
    <xf numFmtId="0" fontId="0" fillId="37" borderId="121" xfId="0" applyFill="1" applyBorder="1" applyAlignment="1">
      <alignment horizontal="center"/>
    </xf>
    <xf numFmtId="9" fontId="0" fillId="37" borderId="121" xfId="9" applyFont="1" applyFill="1" applyBorder="1" applyAlignment="1">
      <alignment horizontal="center"/>
    </xf>
    <xf numFmtId="9" fontId="0" fillId="37" borderId="118" xfId="9" applyFont="1" applyFill="1" applyBorder="1" applyAlignment="1">
      <alignment horizontal="center"/>
    </xf>
    <xf numFmtId="1" fontId="0" fillId="2" borderId="126" xfId="0" applyNumberFormat="1" applyFill="1" applyBorder="1" applyAlignment="1">
      <alignment horizontal="center"/>
    </xf>
    <xf numFmtId="1" fontId="0" fillId="2" borderId="124" xfId="0" applyNumberFormat="1" applyFill="1" applyBorder="1" applyAlignment="1">
      <alignment horizontal="center"/>
    </xf>
    <xf numFmtId="0" fontId="0" fillId="5" borderId="123" xfId="0" applyFill="1" applyBorder="1" applyAlignment="1">
      <alignment horizontal="center" vertical="top" wrapText="1"/>
    </xf>
    <xf numFmtId="0" fontId="0" fillId="5" borderId="124" xfId="0" applyFill="1" applyBorder="1" applyAlignment="1">
      <alignment horizontal="center" vertical="top" wrapText="1"/>
    </xf>
    <xf numFmtId="9" fontId="0" fillId="5" borderId="124" xfId="9" applyFont="1" applyFill="1" applyBorder="1" applyAlignment="1">
      <alignment horizontal="center" vertical="top" wrapText="1"/>
    </xf>
    <xf numFmtId="0" fontId="0" fillId="5" borderId="124" xfId="9" applyNumberFormat="1" applyFont="1" applyFill="1" applyBorder="1" applyAlignment="1">
      <alignment horizontal="center" vertical="top" wrapText="1"/>
    </xf>
    <xf numFmtId="1" fontId="9" fillId="2" borderId="125" xfId="0" applyNumberFormat="1" applyFont="1" applyFill="1" applyBorder="1" applyAlignment="1">
      <alignment horizontal="center" vertical="top" wrapText="1"/>
    </xf>
    <xf numFmtId="1" fontId="0" fillId="2" borderId="124" xfId="0" applyNumberFormat="1" applyFill="1" applyBorder="1" applyAlignment="1">
      <alignment horizontal="center" vertical="top" wrapText="1"/>
    </xf>
    <xf numFmtId="1" fontId="0" fillId="2" borderId="123" xfId="0" applyNumberFormat="1" applyFill="1" applyBorder="1" applyAlignment="1">
      <alignment horizontal="center" vertical="top" wrapText="1"/>
    </xf>
    <xf numFmtId="1" fontId="9" fillId="2" borderId="124" xfId="0" applyNumberFormat="1" applyFont="1" applyFill="1" applyBorder="1" applyAlignment="1">
      <alignment horizontal="center" vertical="top" wrapText="1"/>
    </xf>
    <xf numFmtId="0" fontId="9" fillId="14" borderId="123" xfId="0" applyFont="1" applyFill="1" applyBorder="1" applyAlignment="1">
      <alignment horizontal="center" vertical="center" wrapText="1"/>
    </xf>
    <xf numFmtId="0" fontId="9" fillId="5" borderId="124" xfId="0" applyFont="1" applyFill="1" applyBorder="1" applyAlignment="1">
      <alignment horizontal="center" vertical="top" wrapText="1"/>
    </xf>
    <xf numFmtId="6" fontId="1" fillId="0" borderId="0" xfId="0" applyNumberFormat="1" applyFont="1"/>
    <xf numFmtId="0" fontId="0" fillId="5" borderId="127" xfId="0" applyFill="1" applyBorder="1" applyAlignment="1">
      <alignment horizontal="center" vertical="top" wrapText="1"/>
    </xf>
    <xf numFmtId="0" fontId="0" fillId="5" borderId="128" xfId="0" applyFill="1" applyBorder="1" applyAlignment="1">
      <alignment horizontal="center" vertical="top" wrapText="1"/>
    </xf>
    <xf numFmtId="9" fontId="0" fillId="5" borderId="128" xfId="9" applyFont="1" applyFill="1" applyBorder="1" applyAlignment="1">
      <alignment horizontal="center" vertical="top" wrapText="1"/>
    </xf>
    <xf numFmtId="0" fontId="18" fillId="5" borderId="128" xfId="0" applyFont="1" applyFill="1" applyBorder="1" applyAlignment="1">
      <alignment horizontal="center" vertical="top" wrapText="1"/>
    </xf>
    <xf numFmtId="1" fontId="9" fillId="2" borderId="129" xfId="0" applyNumberFormat="1" applyFont="1" applyFill="1" applyBorder="1" applyAlignment="1">
      <alignment horizontal="center" vertical="top" wrapText="1"/>
    </xf>
    <xf numFmtId="1" fontId="0" fillId="2" borderId="128" xfId="0" applyNumberFormat="1" applyFill="1" applyBorder="1" applyAlignment="1">
      <alignment horizontal="center" vertical="top" wrapText="1"/>
    </xf>
    <xf numFmtId="1" fontId="0" fillId="2" borderId="127" xfId="0" applyNumberFormat="1" applyFill="1" applyBorder="1" applyAlignment="1">
      <alignment horizontal="center" vertical="top" wrapText="1"/>
    </xf>
    <xf numFmtId="1" fontId="9" fillId="2" borderId="128" xfId="0" applyNumberFormat="1" applyFont="1" applyFill="1" applyBorder="1" applyAlignment="1">
      <alignment horizontal="center" vertical="top" wrapText="1"/>
    </xf>
    <xf numFmtId="1" fontId="0" fillId="2" borderId="130" xfId="0" applyNumberFormat="1" applyFill="1" applyBorder="1" applyAlignment="1">
      <alignment horizontal="center"/>
    </xf>
    <xf numFmtId="1" fontId="0" fillId="2" borderId="131" xfId="0" applyNumberFormat="1" applyFill="1" applyBorder="1" applyAlignment="1">
      <alignment horizontal="center"/>
    </xf>
    <xf numFmtId="0" fontId="71" fillId="46" borderId="132" xfId="0" applyFont="1" applyFill="1" applyBorder="1" applyAlignment="1">
      <alignment vertical="center"/>
    </xf>
    <xf numFmtId="0" fontId="71" fillId="46" borderId="32" xfId="0" applyFont="1" applyFill="1" applyBorder="1" applyAlignment="1">
      <alignment vertical="center"/>
    </xf>
    <xf numFmtId="212" fontId="71" fillId="2" borderId="70" xfId="0" applyNumberFormat="1" applyFont="1" applyFill="1" applyBorder="1" applyAlignment="1">
      <alignment horizontal="center" vertical="center"/>
    </xf>
    <xf numFmtId="212" fontId="71" fillId="2" borderId="133" xfId="0" applyNumberFormat="1" applyFont="1" applyFill="1" applyBorder="1" applyAlignment="1">
      <alignment horizontal="center" vertical="center"/>
    </xf>
    <xf numFmtId="0" fontId="80" fillId="45" borderId="0" xfId="0" applyFont="1" applyFill="1"/>
    <xf numFmtId="0" fontId="16" fillId="41" borderId="70" xfId="0" applyFont="1" applyFill="1" applyBorder="1" applyAlignment="1">
      <alignment wrapText="1"/>
    </xf>
    <xf numFmtId="0" fontId="16" fillId="5" borderId="7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top" wrapText="1"/>
    </xf>
    <xf numFmtId="14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0" fillId="5" borderId="135" xfId="0" applyFill="1" applyBorder="1" applyAlignment="1">
      <alignment horizontal="center" vertical="top" wrapText="1"/>
    </xf>
    <xf numFmtId="0" fontId="0" fillId="5" borderId="136" xfId="0" applyFill="1" applyBorder="1" applyAlignment="1">
      <alignment horizontal="center" vertical="top" wrapText="1"/>
    </xf>
    <xf numFmtId="9" fontId="0" fillId="5" borderId="136" xfId="9" applyFont="1" applyFill="1" applyBorder="1" applyAlignment="1">
      <alignment horizontal="center" vertical="top" wrapText="1"/>
    </xf>
    <xf numFmtId="0" fontId="18" fillId="5" borderId="136" xfId="0" applyFont="1" applyFill="1" applyBorder="1" applyAlignment="1">
      <alignment horizontal="center" vertical="top" wrapText="1"/>
    </xf>
    <xf numFmtId="1" fontId="9" fillId="2" borderId="134" xfId="0" applyNumberFormat="1" applyFont="1" applyFill="1" applyBorder="1" applyAlignment="1">
      <alignment horizontal="center" vertical="top" wrapText="1"/>
    </xf>
    <xf numFmtId="1" fontId="0" fillId="2" borderId="136" xfId="0" applyNumberFormat="1" applyFill="1" applyBorder="1" applyAlignment="1">
      <alignment horizontal="center" vertical="top" wrapText="1"/>
    </xf>
    <xf numFmtId="1" fontId="0" fillId="2" borderId="135" xfId="0" applyNumberFormat="1" applyFill="1" applyBorder="1" applyAlignment="1">
      <alignment horizontal="center" vertical="top" wrapText="1"/>
    </xf>
    <xf numFmtId="1" fontId="9" fillId="2" borderId="136" xfId="0" applyNumberFormat="1" applyFont="1" applyFill="1" applyBorder="1" applyAlignment="1">
      <alignment horizontal="center" vertical="top" wrapText="1"/>
    </xf>
    <xf numFmtId="0" fontId="0" fillId="2" borderId="138" xfId="0" applyFill="1" applyBorder="1"/>
    <xf numFmtId="0" fontId="0" fillId="2" borderId="139" xfId="0" applyFill="1" applyBorder="1" applyAlignment="1">
      <alignment horizontal="center"/>
    </xf>
    <xf numFmtId="0" fontId="0" fillId="2" borderId="137" xfId="0" applyFill="1" applyBorder="1" applyAlignment="1">
      <alignment horizontal="center"/>
    </xf>
    <xf numFmtId="0" fontId="68" fillId="11" borderId="32" xfId="0" applyFont="1" applyFill="1" applyBorder="1" applyAlignment="1">
      <alignment horizontal="center"/>
    </xf>
    <xf numFmtId="0" fontId="68" fillId="11" borderId="77" xfId="0" applyFont="1" applyFill="1" applyBorder="1" applyAlignment="1">
      <alignment horizontal="center"/>
    </xf>
    <xf numFmtId="0" fontId="68" fillId="11" borderId="79" xfId="0" applyFont="1" applyFill="1" applyBorder="1" applyAlignment="1">
      <alignment horizontal="center"/>
    </xf>
    <xf numFmtId="0" fontId="68" fillId="11" borderId="78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70" xfId="0" applyFont="1" applyFill="1" applyBorder="1" applyAlignment="1">
      <alignment horizontal="center"/>
    </xf>
    <xf numFmtId="207" fontId="0" fillId="2" borderId="11" xfId="0" applyNumberFormat="1" applyFill="1" applyBorder="1" applyAlignment="1">
      <alignment horizontal="center"/>
    </xf>
    <xf numFmtId="166" fontId="0" fillId="2" borderId="11" xfId="0" applyNumberFormat="1" applyFill="1" applyBorder="1" applyAlignment="1">
      <alignment horizontal="center"/>
    </xf>
    <xf numFmtId="9" fontId="0" fillId="2" borderId="16" xfId="9" applyFont="1" applyFill="1" applyBorder="1" applyAlignment="1">
      <alignment horizontal="center"/>
    </xf>
    <xf numFmtId="9" fontId="0" fillId="2" borderId="14" xfId="9" applyFont="1" applyFill="1" applyBorder="1" applyAlignment="1">
      <alignment horizontal="center"/>
    </xf>
    <xf numFmtId="215" fontId="0" fillId="2" borderId="11" xfId="0" applyNumberFormat="1" applyFill="1" applyBorder="1" applyAlignment="1">
      <alignment horizontal="center"/>
    </xf>
    <xf numFmtId="0" fontId="0" fillId="36" borderId="11" xfId="0" applyFill="1" applyBorder="1" applyAlignment="1">
      <alignment horizontal="center" vertical="top"/>
    </xf>
    <xf numFmtId="10" fontId="75" fillId="5" borderId="11" xfId="9" applyNumberFormat="1" applyFont="1" applyFill="1" applyBorder="1" applyAlignment="1">
      <alignment horizontal="center"/>
    </xf>
    <xf numFmtId="10" fontId="0" fillId="2" borderId="16" xfId="9" applyNumberFormat="1" applyFont="1" applyFill="1" applyBorder="1" applyAlignment="1">
      <alignment horizontal="center"/>
    </xf>
    <xf numFmtId="10" fontId="0" fillId="2" borderId="14" xfId="9" applyNumberFormat="1" applyFont="1" applyFill="1" applyBorder="1" applyAlignment="1">
      <alignment horizontal="center"/>
    </xf>
    <xf numFmtId="215" fontId="75" fillId="5" borderId="11" xfId="0" applyNumberFormat="1" applyFont="1" applyFill="1" applyBorder="1" applyAlignment="1">
      <alignment horizontal="center"/>
    </xf>
    <xf numFmtId="10" fontId="0" fillId="2" borderId="11" xfId="9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4" fontId="9" fillId="2" borderId="11" xfId="0" applyNumberFormat="1" applyFont="1" applyFill="1" applyBorder="1" applyAlignment="1">
      <alignment horizontal="center"/>
    </xf>
    <xf numFmtId="216" fontId="9" fillId="44" borderId="11" xfId="0" applyNumberFormat="1" applyFont="1" applyFill="1" applyBorder="1" applyAlignment="1">
      <alignment horizontal="center"/>
    </xf>
    <xf numFmtId="216" fontId="9" fillId="2" borderId="11" xfId="0" applyNumberFormat="1" applyFont="1" applyFill="1" applyBorder="1" applyAlignment="1">
      <alignment horizontal="center"/>
    </xf>
    <xf numFmtId="215" fontId="9" fillId="44" borderId="11" xfId="0" applyNumberFormat="1" applyFont="1" applyFill="1" applyBorder="1" applyAlignment="1">
      <alignment horizontal="center"/>
    </xf>
    <xf numFmtId="207" fontId="75" fillId="44" borderId="11" xfId="0" applyNumberFormat="1" applyFont="1" applyFill="1" applyBorder="1" applyAlignment="1">
      <alignment horizontal="center"/>
    </xf>
    <xf numFmtId="0" fontId="10" fillId="40" borderId="70" xfId="0" applyFont="1" applyFill="1" applyBorder="1" applyAlignment="1">
      <alignment horizontal="center"/>
    </xf>
    <xf numFmtId="0" fontId="80" fillId="45" borderId="88" xfId="0" applyFont="1" applyFill="1" applyBorder="1" applyAlignment="1">
      <alignment horizontal="left" vertical="center" wrapText="1"/>
    </xf>
    <xf numFmtId="0" fontId="70" fillId="40" borderId="70" xfId="0" applyFont="1" applyFill="1" applyBorder="1" applyAlignment="1">
      <alignment horizontal="center"/>
    </xf>
    <xf numFmtId="172" fontId="16" fillId="2" borderId="70" xfId="0" applyNumberFormat="1" applyFont="1" applyFill="1" applyBorder="1" applyAlignment="1">
      <alignment horizontal="center"/>
    </xf>
    <xf numFmtId="206" fontId="16" fillId="5" borderId="70" xfId="0" applyNumberFormat="1" applyFont="1" applyFill="1" applyBorder="1" applyAlignment="1" applyProtection="1">
      <alignment horizontal="center"/>
      <protection locked="0"/>
    </xf>
    <xf numFmtId="0" fontId="10" fillId="40" borderId="1" xfId="0" applyFont="1" applyFill="1" applyBorder="1" applyAlignment="1">
      <alignment horizontal="center"/>
    </xf>
    <xf numFmtId="0" fontId="10" fillId="40" borderId="32" xfId="0" applyFont="1" applyFill="1" applyBorder="1" applyAlignment="1">
      <alignment horizontal="center"/>
    </xf>
    <xf numFmtId="0" fontId="10" fillId="40" borderId="65" xfId="0" applyFont="1" applyFill="1" applyBorder="1" applyAlignment="1">
      <alignment horizontal="center"/>
    </xf>
    <xf numFmtId="0" fontId="10" fillId="40" borderId="67" xfId="0" applyFont="1" applyFill="1" applyBorder="1" applyAlignment="1">
      <alignment horizontal="center"/>
    </xf>
    <xf numFmtId="0" fontId="10" fillId="40" borderId="66" xfId="0" applyFont="1" applyFill="1" applyBorder="1" applyAlignment="1">
      <alignment horizontal="center"/>
    </xf>
    <xf numFmtId="0" fontId="10" fillId="43" borderId="70" xfId="0" applyFont="1" applyFill="1" applyBorder="1" applyAlignment="1">
      <alignment horizontal="center"/>
    </xf>
    <xf numFmtId="0" fontId="10" fillId="40" borderId="9" xfId="0" applyFont="1" applyFill="1" applyBorder="1" applyAlignment="1">
      <alignment horizontal="center"/>
    </xf>
    <xf numFmtId="0" fontId="10" fillId="40" borderId="84" xfId="0" applyFont="1" applyFill="1" applyBorder="1" applyAlignment="1">
      <alignment horizontal="center"/>
    </xf>
    <xf numFmtId="0" fontId="10" fillId="40" borderId="85" xfId="0" applyFont="1" applyFill="1" applyBorder="1" applyAlignment="1">
      <alignment horizontal="center"/>
    </xf>
    <xf numFmtId="0" fontId="10" fillId="40" borderId="83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 vertical="center"/>
    </xf>
    <xf numFmtId="0" fontId="10" fillId="5" borderId="50" xfId="0" applyFont="1" applyFill="1" applyBorder="1" applyAlignment="1">
      <alignment horizontal="center" vertical="center"/>
    </xf>
    <xf numFmtId="0" fontId="10" fillId="5" borderId="70" xfId="0" applyFont="1" applyFill="1" applyBorder="1" applyAlignment="1">
      <alignment horizontal="center" vertical="center"/>
    </xf>
    <xf numFmtId="0" fontId="10" fillId="5" borderId="84" xfId="0" applyFont="1" applyFill="1" applyBorder="1" applyAlignment="1">
      <alignment horizontal="center" vertical="center"/>
    </xf>
    <xf numFmtId="0" fontId="10" fillId="5" borderId="85" xfId="0" applyFont="1" applyFill="1" applyBorder="1" applyAlignment="1">
      <alignment horizontal="center" vertical="center"/>
    </xf>
    <xf numFmtId="0" fontId="10" fillId="5" borderId="83" xfId="0" applyFont="1" applyFill="1" applyBorder="1" applyAlignment="1">
      <alignment horizontal="center" vertical="center"/>
    </xf>
    <xf numFmtId="0" fontId="10" fillId="40" borderId="70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1" fillId="3" borderId="7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</cellXfs>
  <cellStyles count="268">
    <cellStyle name="# ##0;(# ##0)" xfId="12" xr:uid="{F19D16D3-E8C2-46D3-B21C-369F96D5B7CD}"/>
    <cellStyle name="%" xfId="13" xr:uid="{B0BD8AC6-5143-4726-82FD-003BFA4F7F73}"/>
    <cellStyle name="% CONT (Ital)" xfId="14" xr:uid="{A45E6D68-DC07-4C18-9C4B-46E6CEA16352}"/>
    <cellStyle name="% INT (Gras)" xfId="15" xr:uid="{A3DF0BF6-7509-4D52-9A70-C6B94312790C}"/>
    <cellStyle name="=C:\WINDOWS\SYSTEM32\COMMAND.COM" xfId="16" xr:uid="{792301E1-AE95-4A1D-9620-F140C40AC880}"/>
    <cellStyle name="•W?_laroux" xfId="17" xr:uid="{09A7CD30-AAEB-4CD2-AC63-C9B5D0EA09BC}"/>
    <cellStyle name="20% - Accent1" xfId="18" xr:uid="{97383008-D7C7-4797-8EAD-1ADCC6A95486}"/>
    <cellStyle name="20% - Accent2" xfId="19" xr:uid="{E8C2C185-182D-451D-A70C-DB4929694F2B}"/>
    <cellStyle name="20% - Accent3" xfId="20" xr:uid="{0ED09FD5-A367-48CE-A7AD-48180C09B356}"/>
    <cellStyle name="20% - Accent4" xfId="21" xr:uid="{DFAFD768-5C28-4717-8123-D7E79A0A576D}"/>
    <cellStyle name="20% - Accent5" xfId="22" xr:uid="{CC8E9BF7-47C4-44B7-A3BF-FD2A880481E5}"/>
    <cellStyle name="20% - Accent6" xfId="23" xr:uid="{6081D7F6-9181-4E46-909A-836989273A5E}"/>
    <cellStyle name="40% - Accent1" xfId="24" xr:uid="{23E5E24D-89EC-4AA6-ABF9-0303A24A6669}"/>
    <cellStyle name="40% - Accent2" xfId="25" xr:uid="{0E06CE42-A0B6-4E83-B90B-22A7E27BAE52}"/>
    <cellStyle name="40% - Accent3" xfId="26" xr:uid="{BC75832E-8AB8-4DB1-8DF5-392622F57E6A}"/>
    <cellStyle name="40% - Accent4" xfId="27" xr:uid="{7A04B1B1-D5D8-460C-9A70-D5C343C94B27}"/>
    <cellStyle name="40% - Accent5" xfId="28" xr:uid="{BAEF2731-3671-41BD-AD7C-E2670D790EF4}"/>
    <cellStyle name="40% - Accent6" xfId="29" xr:uid="{C57FC257-7D6C-4FBC-ADE1-35BFB2B1A894}"/>
    <cellStyle name="60% - Accent1" xfId="30" xr:uid="{4D97E1E0-EAEC-4A3A-B860-3934586F8442}"/>
    <cellStyle name="60% - Accent2" xfId="31" xr:uid="{0C801F40-DC55-409A-A56A-B4E242C04C72}"/>
    <cellStyle name="60% - Accent3" xfId="32" xr:uid="{8AA62ECA-512A-401A-85CC-9418A2D2A2D6}"/>
    <cellStyle name="60% - Accent4" xfId="33" xr:uid="{2025EC5A-1A5D-4137-A587-6E012A77568C}"/>
    <cellStyle name="60% - Accent5" xfId="34" xr:uid="{7D6D49FE-D15E-495A-8423-69356FBDE180}"/>
    <cellStyle name="60% - Accent6" xfId="35" xr:uid="{8C40782F-83E3-465C-B8F0-E902EBA40689}"/>
    <cellStyle name="Accent1 - 20 %" xfId="36" xr:uid="{B0CFB3C4-E9A2-4F36-A5CA-CB7D90E6B7B6}"/>
    <cellStyle name="Accent2 - 40%" xfId="37" xr:uid="{1EBF6188-4BA9-44A1-BF09-542ED77D60E5}"/>
    <cellStyle name="Année" xfId="38" xr:uid="{3DC2BE0D-D09C-4883-A4A6-E952B07BD975}"/>
    <cellStyle name="Bad" xfId="39" xr:uid="{42D4AA77-D72B-4587-B170-0D300FB747A7}"/>
    <cellStyle name="cadre - Style1" xfId="40" xr:uid="{165A7912-35B4-46FA-B5BB-4DE07004556F}"/>
    <cellStyle name="cadre - Style1 2" xfId="41" xr:uid="{425BD5FE-306B-42E9-A290-D244225F54B3}"/>
    <cellStyle name="cadre - Style1 3" xfId="42" xr:uid="{77DCB1AE-AE96-4D9D-A8A1-1B7EE568D5B0}"/>
    <cellStyle name="cadre - Style1 4" xfId="43" xr:uid="{54D16A0F-FE8B-4EC7-BB43-D2CF14165018}"/>
    <cellStyle name="cadre - Style1 5" xfId="44" xr:uid="{EC743A82-7F21-492D-86BF-15D11F7C5E05}"/>
    <cellStyle name="cadre - Style1 6" xfId="45" xr:uid="{117D9E60-C503-4A64-B551-02A94214285C}"/>
    <cellStyle name="Calc Currency (0)" xfId="46" xr:uid="{D34544A5-1A66-4578-924C-71BC3282A331}"/>
    <cellStyle name="Calc Currency (2)" xfId="47" xr:uid="{7DECEC26-029D-4B5D-975C-74B16833B6C9}"/>
    <cellStyle name="Calc Percent (0)" xfId="48" xr:uid="{0B73DA88-BB54-4885-8D43-A38E9F0EDAD0}"/>
    <cellStyle name="Calc Percent (1)" xfId="49" xr:uid="{77340735-9D8B-446C-B930-BA83152C6B5D}"/>
    <cellStyle name="Calc Percent (2)" xfId="50" xr:uid="{D6C47F18-70A1-433C-B6C8-7607FDBE1161}"/>
    <cellStyle name="Calc Units (0)" xfId="51" xr:uid="{DD9A844E-C17A-4CE3-BD0C-1CB7C5F8C623}"/>
    <cellStyle name="Calc Units (1)" xfId="52" xr:uid="{96120A10-B722-40AE-9317-3DB69493CFD6}"/>
    <cellStyle name="Calc Units (2)" xfId="53" xr:uid="{EC401268-F660-40B9-9B38-F8CFA4027F61}"/>
    <cellStyle name="Calculation" xfId="54" xr:uid="{C0CCBF48-9E65-494F-86BA-BC9C2771FDF5}"/>
    <cellStyle name="Calculation 2" xfId="55" xr:uid="{85F343E2-49BC-442D-AC3A-7C85F87F988F}"/>
    <cellStyle name="Calculation 3" xfId="56" xr:uid="{0E27F45F-2065-4582-8528-E2CC13650721}"/>
    <cellStyle name="Calculation 4" xfId="57" xr:uid="{F1135C5E-024A-42F5-9DDB-732782C5B4CF}"/>
    <cellStyle name="Calculation 5" xfId="58" xr:uid="{8008C614-A5C8-41C8-B366-61AD52BB7733}"/>
    <cellStyle name="Calculation 6" xfId="59" xr:uid="{2B61586B-38CE-461F-9ECE-2878857A6BAA}"/>
    <cellStyle name="Check Cell" xfId="60" xr:uid="{78E54B33-13C7-441B-BE43-5EBCD6925CAD}"/>
    <cellStyle name="Comma [0]" xfId="61" xr:uid="{184F9C69-1847-478A-A11C-CA8262D96452}"/>
    <cellStyle name="Comma [00]" xfId="62" xr:uid="{FB08E925-7842-4686-8A2D-0A066968D02C}"/>
    <cellStyle name="Comma 2" xfId="63" xr:uid="{1C7D41EC-FC92-4B16-9B80-F95A182CC047}"/>
    <cellStyle name="Comma 3" xfId="64" xr:uid="{81DDA954-3561-4FC0-A13D-0A5DB1433A11}"/>
    <cellStyle name="Comma_#6 Temps &amp; Contractors" xfId="65" xr:uid="{C169E492-1577-4815-B8A1-0FE3536E7781}"/>
    <cellStyle name="Comma0 - Modelo1" xfId="66" xr:uid="{62CE980E-EF9E-44DB-91CE-E992BA9E6BAE}"/>
    <cellStyle name="Comma0 - Style1" xfId="67" xr:uid="{28C10240-03B6-4AFB-9BF5-F4F0F420D11B}"/>
    <cellStyle name="Comma1 - Modelo2" xfId="68" xr:uid="{46AB015C-0704-4F9A-BDE2-8DFC37D75051}"/>
    <cellStyle name="Comma1 - Style2" xfId="69" xr:uid="{1502811E-F62E-462C-A232-5588C68765FE}"/>
    <cellStyle name="Currency [0]" xfId="70" xr:uid="{E3585B83-52E9-4F54-AEF5-8B94D37E05AE}"/>
    <cellStyle name="Currency [00]" xfId="71" xr:uid="{8AE2E9AD-2E78-4939-A1DB-7C982307F125}"/>
    <cellStyle name="Currency 2" xfId="72" xr:uid="{E6A67C8E-CAFC-4BF9-8BA6-C79DF4A6005E}"/>
    <cellStyle name="Currency 3" xfId="73" xr:uid="{7121B67F-FFB2-4066-9265-665644C02187}"/>
    <cellStyle name="Currency_#6 Temps &amp; Contractors" xfId="74" xr:uid="{64344DD6-500D-4239-B75C-B2A0FEE8A929}"/>
    <cellStyle name="Date" xfId="75" xr:uid="{677E867D-BA15-4EC3-8ED8-835BEFAD02BB}"/>
    <cellStyle name="Date Short" xfId="76" xr:uid="{73C314AE-F599-4703-98CE-5C23FCFC7748}"/>
    <cellStyle name="Détention" xfId="77" xr:uid="{A0ED1670-C77B-4E31-9208-20A0D3A6DC1E}"/>
    <cellStyle name="Dia" xfId="78" xr:uid="{43572608-67F6-49DC-A716-82A138B0F793}"/>
    <cellStyle name="Dutch20pts" xfId="79" xr:uid="{BE35D182-027D-4F34-AB88-778BB9CA5071}"/>
    <cellStyle name="Encabez1" xfId="80" xr:uid="{C3876E14-D70C-4948-9004-FC91A02FC8CD}"/>
    <cellStyle name="Encabez2" xfId="81" xr:uid="{43ED3FA9-FB0C-4AD5-B41D-E67E55F55001}"/>
    <cellStyle name="Enter Currency (0)" xfId="82" xr:uid="{6383528A-6464-4FB0-B604-261D7761923D}"/>
    <cellStyle name="Enter Currency (2)" xfId="83" xr:uid="{0224437F-C7BC-4719-ADD2-D0DC264FFAD1}"/>
    <cellStyle name="Enter Units (0)" xfId="84" xr:uid="{FD550105-0844-408B-8BA4-CD9442ABE893}"/>
    <cellStyle name="Enter Units (1)" xfId="85" xr:uid="{7793B150-CE6D-4BC0-89B3-BBFF9731E0EB}"/>
    <cellStyle name="Enter Units (2)" xfId="86" xr:uid="{816F952E-DD5F-45FF-8080-FB2302023CCE}"/>
    <cellStyle name="Euro" xfId="87" xr:uid="{E41D3F4B-9BF4-4BC5-B6F9-698BC087B440}"/>
    <cellStyle name="Euro 2" xfId="88" xr:uid="{45D777B7-CD78-4DA3-BCAC-52D743A76747}"/>
    <cellStyle name="Euro_Dynamique" xfId="89" xr:uid="{D8FFEFE1-26CD-4D19-A4B6-DF0010E981AC}"/>
    <cellStyle name="Explanatory Text" xfId="90" xr:uid="{D3DAFC6B-978F-4128-AE19-E26CF9E2464F}"/>
    <cellStyle name="F2" xfId="91" xr:uid="{4F7DAB1A-997E-4D22-ADD6-B918C4DFD793}"/>
    <cellStyle name="F3" xfId="92" xr:uid="{85BF1091-79BE-4131-96A4-25CB2F354F29}"/>
    <cellStyle name="F4" xfId="93" xr:uid="{A0B1EE2E-160C-4ECC-8D20-C95AE9D169B1}"/>
    <cellStyle name="F5" xfId="94" xr:uid="{AD1A4669-EC4E-4CE2-BE31-5C8D306A0E10}"/>
    <cellStyle name="F6" xfId="95" xr:uid="{1C17B1D2-22E2-43B5-BD5D-F894235EA889}"/>
    <cellStyle name="F7" xfId="96" xr:uid="{2CD3AF85-A5EA-4788-8A50-56BFA4C21983}"/>
    <cellStyle name="F8" xfId="97" xr:uid="{F2C877E4-9970-4FE8-AB8B-8534A25D2513}"/>
    <cellStyle name="Fijo" xfId="98" xr:uid="{010CCFE6-9099-4B36-9622-3C67456C703E}"/>
    <cellStyle name="Financiero" xfId="99" xr:uid="{7E46BB29-9B0B-4290-96F4-05749A553355}"/>
    <cellStyle name="Fixed" xfId="100" xr:uid="{56F00596-ABCF-4AB9-A528-BAB4C5F3CA96}"/>
    <cellStyle name="Followed Hyperlink" xfId="101" xr:uid="{7FEB7774-3DC0-47BB-8C64-5492F6487B89}"/>
    <cellStyle name="Good" xfId="102" xr:uid="{314C829F-16F1-4B4E-883E-D59DE971A820}"/>
    <cellStyle name="Grey" xfId="103" xr:uid="{E7D4678D-3A86-4F94-AD07-ACA57794985C}"/>
    <cellStyle name="Header1" xfId="104" xr:uid="{11E36384-9CBB-4459-A577-A15CE2ECEB40}"/>
    <cellStyle name="Header2" xfId="105" xr:uid="{962CEBE5-A04E-4E52-959F-084DCC0EA141}"/>
    <cellStyle name="Header2 2" xfId="106" xr:uid="{D6D4DC0B-A825-4F32-A64B-E66B471F87E1}"/>
    <cellStyle name="Header2 3" xfId="107" xr:uid="{25E1AD56-1EFA-4F7F-921D-1F573869A685}"/>
    <cellStyle name="Header2 4" xfId="108" xr:uid="{11E65E07-45CD-46CE-9945-CD6761B0FE36}"/>
    <cellStyle name="Header2 5" xfId="109" xr:uid="{857117A1-E717-4563-B121-21BFE7955D8E}"/>
    <cellStyle name="Heading" xfId="2" xr:uid="{32FA67BF-C09A-411E-99C9-CC0A1DB91A87}"/>
    <cellStyle name="Heading 1" xfId="110" xr:uid="{85308B40-B160-466A-99E0-197C59D0EB4E}"/>
    <cellStyle name="Heading 2" xfId="111" xr:uid="{CEDACE08-1C0D-4825-B9F2-B57472C4C081}"/>
    <cellStyle name="Heading 3" xfId="112" xr:uid="{07A18FF9-C735-4160-84B8-B44D0E085EE6}"/>
    <cellStyle name="Heading 4" xfId="113" xr:uid="{1550ADD2-8FFA-407D-93C8-4D37880EFF9A}"/>
    <cellStyle name="Heading1" xfId="3" xr:uid="{632294BD-C87E-4D94-B0C1-35F4332DDDEA}"/>
    <cellStyle name="Heading1 2" xfId="114" xr:uid="{B7C1AED4-FAE5-47A6-A9B6-5B9B8C713382}"/>
    <cellStyle name="Heading2" xfId="115" xr:uid="{A501226C-381D-4978-A30E-2CA865FE292A}"/>
    <cellStyle name="Hyperlink" xfId="116" xr:uid="{8D5D15BA-ED2D-4D76-B8AA-90C76C3DB7D8}"/>
    <cellStyle name="Input" xfId="117" xr:uid="{2F014234-014D-41BE-89C1-CC5715BB9A2A}"/>
    <cellStyle name="Input [yellow]" xfId="118" xr:uid="{5C2F9E8A-3D80-4F64-AA7B-F444E7E9773C}"/>
    <cellStyle name="Input [yellow] 2" xfId="119" xr:uid="{854D8FCD-B10F-441B-ACC4-EBECB6906D95}"/>
    <cellStyle name="Input 2" xfId="120" xr:uid="{8C493F0F-B304-4C9E-AF58-1E0CC7842055}"/>
    <cellStyle name="Input 3" xfId="121" xr:uid="{383AB5DE-C506-4D5F-ACA4-CE3AE3FEA0D5}"/>
    <cellStyle name="Input 4" xfId="122" xr:uid="{AF65D8DF-E578-4109-8EB5-9E2B0969C379}"/>
    <cellStyle name="Input 5" xfId="123" xr:uid="{1CFA77D9-ABE3-49B5-A978-B30440B07CA4}"/>
    <cellStyle name="Input 6" xfId="124" xr:uid="{A55A5C23-7BB7-4BAA-9CAD-13AD4630515D}"/>
    <cellStyle name="Input 7" xfId="125" xr:uid="{2052D862-8908-4FFE-A82F-066AB12EED3A}"/>
    <cellStyle name="Lien hypertexte 2" xfId="126" xr:uid="{B9AB4426-5D07-4DE7-99E3-DCE8B3A13B3D}"/>
    <cellStyle name="Lien hypertexte 3" xfId="127" xr:uid="{F48AA6F7-1594-4825-AD9E-37E927D045C0}"/>
    <cellStyle name="Link Currency (0)" xfId="128" xr:uid="{C836B408-3907-47E4-B5A9-38A04A7D24D1}"/>
    <cellStyle name="Link Currency (2)" xfId="129" xr:uid="{B9B41380-8BAC-4E30-9A1F-AB82CC45BE9E}"/>
    <cellStyle name="Link Units (0)" xfId="130" xr:uid="{44AE08FB-EE88-4435-AD58-B0D1F089DB9B}"/>
    <cellStyle name="Link Units (1)" xfId="131" xr:uid="{645B242E-DE38-4A52-8E26-BE7ACD75E311}"/>
    <cellStyle name="Link Units (2)" xfId="132" xr:uid="{D8D59806-6C39-4DE9-B3E8-6F6A991B5BF2}"/>
    <cellStyle name="Linked Cell" xfId="133" xr:uid="{213ADEDC-7290-412B-A50B-C2594B7D96A5}"/>
    <cellStyle name="Linked Cell 2" xfId="134" xr:uid="{E951AA29-AC17-4E2C-AEAC-53AAB5CDA8D1}"/>
    <cellStyle name="Millares [0]_10 AVERIAS MASIVAS + ANT" xfId="135" xr:uid="{1067ECFA-6009-4331-8E70-3EBC56DEC823}"/>
    <cellStyle name="Millares_10 AVERIAS MASIVAS + ANT" xfId="136" xr:uid="{30B46267-316D-4632-839F-46D475D07B19}"/>
    <cellStyle name="Milliers 2" xfId="137" xr:uid="{E41E722D-E262-4366-B341-5B94B311DF52}"/>
    <cellStyle name="Milliers 2 2" xfId="138" xr:uid="{95D88507-B93B-43A5-95C8-0540CDA3A8FD}"/>
    <cellStyle name="Milliers 3" xfId="139" xr:uid="{FB1D21A6-6C2E-4D56-8C0D-8E384677F04B}"/>
    <cellStyle name="Milliers 4" xfId="140" xr:uid="{C0430266-1632-4609-B200-C44188744B09}"/>
    <cellStyle name="Milliers 5" xfId="141" xr:uid="{0F0ECA99-ECDB-496D-99F3-BAB09D80D5ED}"/>
    <cellStyle name="Milliers 6" xfId="142" xr:uid="{26D3B447-49C9-4EA3-B3CE-45BA37A056A2}"/>
    <cellStyle name="Moneda [0]_10 AVERIAS MASIVAS + ANT" xfId="143" xr:uid="{F3714D2E-599C-4FFB-A35D-2072B4DE0FCE}"/>
    <cellStyle name="Moneda_10 AVERIAS MASIVAS + ANT" xfId="144" xr:uid="{77E60466-CD52-45C5-9BBC-62A46820D977}"/>
    <cellStyle name="Monétaire 2" xfId="7" xr:uid="{030D14EA-F969-4B38-A0A5-5D742383F30A}"/>
    <cellStyle name="Monétaire 2 2" xfId="145" xr:uid="{3E27D390-BB08-400D-ADA0-F8AD07B9E93D}"/>
    <cellStyle name="Monétaire 3" xfId="146" xr:uid="{1E911837-31A1-4254-9C18-5AFDB561FDEB}"/>
    <cellStyle name="Monetario" xfId="147" xr:uid="{92E1402F-9E5C-444D-B334-68880BAEE26F}"/>
    <cellStyle name="Neutral" xfId="148" xr:uid="{5C047D93-C37A-4262-A667-C9A12F52452C}"/>
    <cellStyle name="no dec" xfId="149" xr:uid="{553CBF8E-B00C-4C9C-BDD7-DDBDFD9914E1}"/>
    <cellStyle name="Normal" xfId="0" builtinId="0"/>
    <cellStyle name="Normal - Style1" xfId="150" xr:uid="{FCB4ABF1-1813-4808-B6E6-59F2217ACA4E}"/>
    <cellStyle name="Normal 10" xfId="151" xr:uid="{B43B7E2C-DC6B-4694-9CD4-C3A1698DE25E}"/>
    <cellStyle name="Normal 11" xfId="152" xr:uid="{48A6BCDE-964E-4BFC-923E-66660A3100D5}"/>
    <cellStyle name="Normal 12" xfId="153" xr:uid="{22336EF5-1370-42A6-96B4-819D4DD71C18}"/>
    <cellStyle name="Normal 13" xfId="154" xr:uid="{37CBA944-B8B3-4EB2-B013-FC6B5DE00974}"/>
    <cellStyle name="Normal 14" xfId="155" xr:uid="{08BA521B-2776-459A-97D1-9196B325771E}"/>
    <cellStyle name="Normal 15" xfId="156" xr:uid="{34087330-86C0-41DB-A8F1-C2072125CF80}"/>
    <cellStyle name="Normal 2" xfId="6" xr:uid="{78348BA6-5F87-49E9-9FB5-1A4076762CF3}"/>
    <cellStyle name="Normal 2 2" xfId="157" xr:uid="{598500CB-067C-4D29-A0FF-222C76FECF7A}"/>
    <cellStyle name="Normal 2 2 2" xfId="158" xr:uid="{1473A61B-A719-4686-BA99-C1CC562874F3}"/>
    <cellStyle name="Normal 2 2_Compar coûts &amp; O Mer  v6   13-03-13" xfId="159" xr:uid="{ADF5D448-9973-49B2-B91F-830E56CDE62A}"/>
    <cellStyle name="Normal 2 3" xfId="160" xr:uid="{CB9AAA57-389C-405F-9EBC-1C919AA2ABBD}"/>
    <cellStyle name="Normal 2 3 2" xfId="161" xr:uid="{2F56063B-CEFB-4966-97CC-D66AA68005D4}"/>
    <cellStyle name="Normal 2 4" xfId="162" xr:uid="{D226BF50-BD38-468B-B408-36D4E49A85CE}"/>
    <cellStyle name="Normal 2 5" xfId="163" xr:uid="{F9FE3392-6692-494D-B286-E8E0B5769275}"/>
    <cellStyle name="Normal 2 6" xfId="11" xr:uid="{32BFC5E5-870C-4C36-B663-7D334AD412A1}"/>
    <cellStyle name="Normal 2_Compar coûts &amp; O Mer  v6   13-03-13" xfId="164" xr:uid="{A751A4E2-9350-4EE3-921F-3759A328EDE8}"/>
    <cellStyle name="Normal 3" xfId="1" xr:uid="{8E85F18A-E5F4-4DF6-B1D9-E45566DCCCF1}"/>
    <cellStyle name="Normal 3 2" xfId="166" xr:uid="{99D2F965-A455-4724-B7DE-D5733ADCA5E5}"/>
    <cellStyle name="Normal 3 2 2" xfId="167" xr:uid="{3B223FF7-6F6B-42B1-BFED-5716D57B1927}"/>
    <cellStyle name="Normal 3 3" xfId="168" xr:uid="{5F8F951C-B3B0-48F6-81ED-EACEB3DCB220}"/>
    <cellStyle name="Normal 3 4" xfId="169" xr:uid="{68899C0B-54B2-4B93-8B65-09A7B193034D}"/>
    <cellStyle name="Normal 3 5" xfId="165" xr:uid="{5705071E-01C3-49E7-BF51-D6CAA597BB50}"/>
    <cellStyle name="Normal 3_Compar coûts &amp; O Mer  v6   13-03-13" xfId="170" xr:uid="{D2AA240F-3FA5-4521-9E4E-5DED4F1593A8}"/>
    <cellStyle name="Normal 4" xfId="171" xr:uid="{A3B8FF36-34F9-4251-B887-19BAA44FA86D}"/>
    <cellStyle name="Normal 4 2" xfId="172" xr:uid="{D48056EF-B4F2-48A3-8CFE-386100780CC2}"/>
    <cellStyle name="Normal 4 2 2" xfId="173" xr:uid="{101501D9-914B-43C9-9CE5-2F8B442501E7}"/>
    <cellStyle name="Normal 4 3" xfId="174" xr:uid="{14C6E516-D7A9-4892-A485-97D172F12062}"/>
    <cellStyle name="Normal 4_Compar coûts &amp; O Mer  v6   13-03-13" xfId="175" xr:uid="{21719931-1DE6-4B7F-8BA2-E2CD7E36583B}"/>
    <cellStyle name="Normal 5" xfId="10" xr:uid="{6FD443FC-E574-4503-82C7-87123122B0F5}"/>
    <cellStyle name="Normal 5 2" xfId="177" xr:uid="{08EE2F83-AE58-43AA-9CD7-1177121FB821}"/>
    <cellStyle name="Normal 5 2 2" xfId="178" xr:uid="{5B58BB9C-0ABE-4AB0-A1B5-958DC2160432}"/>
    <cellStyle name="Normal 5 3" xfId="179" xr:uid="{74A31C9A-4819-43EA-B200-62113A306BF4}"/>
    <cellStyle name="Normal 5 4" xfId="176" xr:uid="{116C06AB-686D-4F0B-B00F-1A10EBAB16A2}"/>
    <cellStyle name="Normal 6" xfId="180" xr:uid="{5E1877F0-3D54-4AFB-A23C-51A72437D3E0}"/>
    <cellStyle name="Normal 7" xfId="181" xr:uid="{0CADB832-8011-4C0A-AE7C-6FC1AACC18CF}"/>
    <cellStyle name="Normal 8" xfId="182" xr:uid="{B1A4A108-0BBD-4819-9EB4-CFFB67CFD229}"/>
    <cellStyle name="Normal 9" xfId="183" xr:uid="{758976F0-12EC-42E1-A7AD-C03ECB449CF4}"/>
    <cellStyle name="Note 2" xfId="185" xr:uid="{6B285227-6864-49A7-A679-C23713A8886B}"/>
    <cellStyle name="Note 3" xfId="186" xr:uid="{F5A95550-1AEB-4AE0-AD22-FE109467FEC0}"/>
    <cellStyle name="Note 4" xfId="187" xr:uid="{0A42D080-1FD9-448E-A827-EDB99E0B7C78}"/>
    <cellStyle name="Note 5" xfId="188" xr:uid="{1E816F09-6033-498B-AC8B-68CC964E0730}"/>
    <cellStyle name="Note 6" xfId="189" xr:uid="{CE02E696-40C9-4E07-B414-B03B14A718AA}"/>
    <cellStyle name="Note 7" xfId="184" xr:uid="{5C6F8CC7-4DC9-40DE-958F-66136223D6C4}"/>
    <cellStyle name="Œ…‹æØ‚è [0.00]_laroux" xfId="190" xr:uid="{D2397320-26E5-4C2F-BC0C-210EFAF00FB6}"/>
    <cellStyle name="Œ…‹æØ‚è_laroux" xfId="191" xr:uid="{89016D0A-74FB-403F-A4F7-829966627950}"/>
    <cellStyle name="Output" xfId="192" xr:uid="{BB34A211-9F51-4F59-9D50-5108C128E654}"/>
    <cellStyle name="Output 2" xfId="193" xr:uid="{16EF6515-926F-45CF-9EAB-DDCFD357CFCA}"/>
    <cellStyle name="Output 3" xfId="194" xr:uid="{E84CCD31-1E29-4986-A72E-FAA5342FCB3B}"/>
    <cellStyle name="Output 4" xfId="195" xr:uid="{E08A10E8-99BD-45A9-B2BD-55F4EFCC922B}"/>
    <cellStyle name="Output 5" xfId="196" xr:uid="{296412BF-7E62-4612-9367-D77BFB14EC8D}"/>
    <cellStyle name="Output 6" xfId="197" xr:uid="{748EC2B1-696E-47BF-8118-D9C4F432B045}"/>
    <cellStyle name="Percent [0]" xfId="198" xr:uid="{51DFBC86-B50F-42FC-AF31-E4CA9A5812D0}"/>
    <cellStyle name="Percent [00]" xfId="199" xr:uid="{50F09ED6-9630-4893-8945-94B11BDE529F}"/>
    <cellStyle name="Percent [2]" xfId="200" xr:uid="{0A73565B-9B70-4E05-A022-95C4CE92B442}"/>
    <cellStyle name="Percent 2" xfId="201" xr:uid="{B17CBDDA-7F1C-469F-9847-17A800A9D852}"/>
    <cellStyle name="Percent 3" xfId="202" xr:uid="{E31A3781-1EB0-470F-8E33-5663545B3123}"/>
    <cellStyle name="Percent 3 2" xfId="203" xr:uid="{DDFC09B7-0869-4C34-B912-3204C362E9AF}"/>
    <cellStyle name="Percent 4" xfId="204" xr:uid="{F3F24561-8A2F-4B56-813F-356AC376580B}"/>
    <cellStyle name="Percent 4 2" xfId="205" xr:uid="{A53C744F-6F90-498A-B2DC-6D0A00A2814B}"/>
    <cellStyle name="Percent 4 3" xfId="206" xr:uid="{41E59817-EDBF-45A1-9DBC-B73AC01975CF}"/>
    <cellStyle name="Percent 4 3 2" xfId="207" xr:uid="{46A9E87A-B2C5-42A1-88B2-47ABB2E51CB0}"/>
    <cellStyle name="Percent 4 4" xfId="208" xr:uid="{24F19C82-9284-483E-8F52-C7BF557DB223}"/>
    <cellStyle name="Percent 5" xfId="209" xr:uid="{244E69EB-3C15-4DBF-BBCB-39763A708BEE}"/>
    <cellStyle name="Percent 5 2" xfId="210" xr:uid="{B777DF60-3B37-4F65-A8CE-2A6280DECFBD}"/>
    <cellStyle name="Percent_#6 Temps &amp; Contractors" xfId="211" xr:uid="{CCBD10A8-E585-4CB3-9B51-28390D77BC36}"/>
    <cellStyle name="Porcentaje" xfId="212" xr:uid="{A1506BF2-7FCE-45A4-9696-5F164F129D92}"/>
    <cellStyle name="Pourcentage" xfId="9" builtinId="5"/>
    <cellStyle name="Pourcentage 10" xfId="213" xr:uid="{CE2C2253-B028-4218-9D83-EF8CFA688925}"/>
    <cellStyle name="Pourcentage 2" xfId="8" xr:uid="{13A57F1A-1330-481D-BABB-843966F94D94}"/>
    <cellStyle name="Pourcentage 2 2" xfId="215" xr:uid="{8C7EC903-E948-4FF9-9FE2-4CE1C4FA1E9B}"/>
    <cellStyle name="Pourcentage 2 3" xfId="216" xr:uid="{52D8AE8F-3F74-4024-9123-10EE20F3A08E}"/>
    <cellStyle name="Pourcentage 2 4" xfId="217" xr:uid="{C152E6A9-8EFC-4E21-A0A3-CCE72154C725}"/>
    <cellStyle name="Pourcentage 2 5" xfId="214" xr:uid="{3D77EC37-102A-4D75-B1C3-37D34011DB90}"/>
    <cellStyle name="Pourcentage 3" xfId="218" xr:uid="{8E2C929B-7733-425D-8A92-C2FDD2FC322F}"/>
    <cellStyle name="Pourcentage 3 2" xfId="219" xr:uid="{5672B7FF-C4DD-40F3-B700-D369979D1055}"/>
    <cellStyle name="Pourcentage 4" xfId="220" xr:uid="{E154374F-76D5-4DA8-9EF5-3392C6D41FB5}"/>
    <cellStyle name="Pourcentage 5" xfId="221" xr:uid="{DFCA88DF-E5A8-47E3-96A3-E003B2FCE9EF}"/>
    <cellStyle name="Pourcentage 6" xfId="222" xr:uid="{015B5CD6-4919-4154-B6EC-02BA8AF3D48C}"/>
    <cellStyle name="Pourcentage 7" xfId="223" xr:uid="{F3E1513C-48BA-49B2-BB6E-532997D6A648}"/>
    <cellStyle name="Pourcentage 8" xfId="224" xr:uid="{20A5032C-D2B5-462A-8440-1CC1B301419F}"/>
    <cellStyle name="Pourcentage 9" xfId="225" xr:uid="{43385080-A5FF-4300-B005-A020C530F882}"/>
    <cellStyle name="PrePop Currency (0)" xfId="226" xr:uid="{B1AA1E0C-7453-4E90-9066-4193AFF05115}"/>
    <cellStyle name="PrePop Currency (2)" xfId="227" xr:uid="{27610761-DDB8-4F8C-BA65-DC650785604D}"/>
    <cellStyle name="PrePop Units (0)" xfId="228" xr:uid="{D8766670-5D8B-4319-9882-255059198397}"/>
    <cellStyle name="PrePop Units (1)" xfId="229" xr:uid="{90A43265-E3E4-4389-9598-8E037CE80D77}"/>
    <cellStyle name="PrePop Units (2)" xfId="230" xr:uid="{82735F5D-EFCA-49C8-8859-0F39C54D8FA3}"/>
    <cellStyle name="Result" xfId="4" xr:uid="{83BD65D0-5F1F-480A-A1BD-F2835AE889FC}"/>
    <cellStyle name="Result2" xfId="5" xr:uid="{52318C92-BC49-468E-9BB1-A9CF16AA7DE9}"/>
    <cellStyle name="RM" xfId="231" xr:uid="{03D1EDA6-1512-4E0B-AA5C-07011143204B}"/>
    <cellStyle name="Tableau : Colonne" xfId="232" xr:uid="{10184912-2DA1-4D92-9AD6-02CC2F9266D5}"/>
    <cellStyle name="Tableau : Colonne 2" xfId="233" xr:uid="{837E30FF-D2AB-465E-B42D-9B95125BF9B9}"/>
    <cellStyle name="Tableau : Colonne 3" xfId="234" xr:uid="{1B9FE536-603A-4E8F-9A9E-F1250F071213}"/>
    <cellStyle name="Tableau : Colonne 4" xfId="235" xr:uid="{2CA21C8A-482B-44EB-A775-499E6D962821}"/>
    <cellStyle name="Tableau : Colonne 5" xfId="236" xr:uid="{D5B0F2C5-021B-47D0-9127-8E41EEFB1DE4}"/>
    <cellStyle name="Tableau : Colonne 6" xfId="237" xr:uid="{174DC266-DE7A-4BEE-BB68-BA128CEB3D10}"/>
    <cellStyle name="Tableau : légende" xfId="238" xr:uid="{066965C7-30F7-4153-83F3-54466D02883C}"/>
    <cellStyle name="Tableau : légende 2" xfId="239" xr:uid="{20BB0219-0B24-464B-A28F-0FF647825973}"/>
    <cellStyle name="Tableau : légende 3" xfId="240" xr:uid="{844C54D9-FA02-46E7-BC7F-C14A19DF273D}"/>
    <cellStyle name="Tableau : légende 4" xfId="241" xr:uid="{E4E8EA7E-8F4C-4B84-99BD-839A065782ED}"/>
    <cellStyle name="Tableau : légende 5" xfId="242" xr:uid="{55EBEB39-852C-4AA0-847B-5701E78EBAA7}"/>
    <cellStyle name="Tableau : légende 6" xfId="243" xr:uid="{A78A687C-9F73-441A-90AB-37528CA32365}"/>
    <cellStyle name="Tableau : ligne" xfId="244" xr:uid="{F887A318-3832-4445-BE52-CD9D161E3FDF}"/>
    <cellStyle name="Tableau : ligne 2" xfId="245" xr:uid="{BC24EA5F-0D68-438F-B126-5C4B66F9F9EA}"/>
    <cellStyle name="Tableau : ligne 3" xfId="246" xr:uid="{06A28374-FA61-4395-BB66-30EF4F527321}"/>
    <cellStyle name="Tableau : ligne 4" xfId="247" xr:uid="{3C18EFDB-5237-4D4B-9877-0B0799B83102}"/>
    <cellStyle name="Tableau : ligne 5" xfId="248" xr:uid="{DFF0B60E-F2AF-4876-86AD-A371BD1E3204}"/>
    <cellStyle name="Tableau : ligne 6" xfId="249" xr:uid="{BD1AA8B8-B35F-40B7-B39A-030EB51B99E6}"/>
    <cellStyle name="Tableau : total" xfId="250" xr:uid="{EE982088-EADB-415F-856B-BBBA44B76079}"/>
    <cellStyle name="Tableau : total 2" xfId="251" xr:uid="{5EE538C0-9DAB-4732-AE86-719B7476FEB8}"/>
    <cellStyle name="Tableau : total 3" xfId="252" xr:uid="{A050FD87-FAE3-48B6-90FE-3C2322675306}"/>
    <cellStyle name="Tableau : total 4" xfId="253" xr:uid="{52A58EF3-6E95-422D-A175-1B54DAF7D503}"/>
    <cellStyle name="Tableau : total 5" xfId="254" xr:uid="{2CB8C75B-79C0-4DDC-ACB7-ED9D37A8995F}"/>
    <cellStyle name="Tableau : total 6" xfId="255" xr:uid="{7A6B25EA-02C7-449D-926E-91EC3AE00C09}"/>
    <cellStyle name="Tableau : Valeur" xfId="256" xr:uid="{F91792DA-21E2-4106-9F8F-BCDC7437385B}"/>
    <cellStyle name="Tableau : Valeur 2" xfId="257" xr:uid="{85321CE4-FBDF-4A62-9C4A-C0885515D2F0}"/>
    <cellStyle name="Tableau : Valeur 3" xfId="258" xr:uid="{CCECF99D-8445-4043-AB48-87F82F13224B}"/>
    <cellStyle name="Tableau : Valeur 4" xfId="259" xr:uid="{004B3F40-8AF4-49C1-9FB2-15164737ED59}"/>
    <cellStyle name="Tableau : Valeur 5" xfId="260" xr:uid="{02DE6581-0BDE-4C59-A8AE-D87C5A26E37D}"/>
    <cellStyle name="Tableau : Valeur 6" xfId="261" xr:uid="{52EE56ED-39BB-49BD-941A-E46643592666}"/>
    <cellStyle name="Text Indent A" xfId="262" xr:uid="{BFAE707F-66BD-4611-B8CF-0C9A387B3833}"/>
    <cellStyle name="Text Indent B" xfId="263" xr:uid="{1F170E1C-6F99-4CDB-8CA7-4BBBCD0FE5C6}"/>
    <cellStyle name="Text Indent C" xfId="264" xr:uid="{892ADFA8-F240-463C-ADE7-7F0EF525F43C}"/>
    <cellStyle name="Title" xfId="265" xr:uid="{D506204F-540E-4221-9113-911E99DDABB4}"/>
    <cellStyle name="Val blanc&quot; &quot;;&quot; &quot;" xfId="266" xr:uid="{2403B727-42E4-4525-9EF6-3C01AD59E63E}"/>
    <cellStyle name="Warning Text" xfId="267" xr:uid="{C72BBA8D-99A7-43E5-B5A4-C479E88C29ED}"/>
  </cellStyles>
  <dxfs count="331">
    <dxf>
      <font>
        <color auto="1"/>
      </font>
      <fill>
        <patternFill>
          <bgColor rgb="FFFF6969"/>
        </patternFill>
      </fill>
    </dxf>
    <dxf>
      <font>
        <color theme="1"/>
      </font>
      <fill>
        <patternFill>
          <bgColor rgb="FFFFFF79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FF6969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79"/>
        </patternFill>
      </fill>
    </dxf>
    <dxf>
      <font>
        <color auto="1"/>
      </font>
      <fill>
        <patternFill>
          <bgColor rgb="FFFF6969"/>
        </patternFill>
      </fill>
    </dxf>
    <dxf>
      <font>
        <color theme="1"/>
      </font>
      <fill>
        <patternFill>
          <bgColor rgb="FFFFFF79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rgb="FF000000"/>
          <bgColor rgb="FFEDEDED"/>
        </patternFill>
      </fill>
      <alignment horizontal="center" vertical="bottom" textRotation="0" wrapText="0" indent="0" justifyLastLine="0" shrinkToFit="0" readingOrder="0"/>
      <protection locked="1" hidden="0"/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rgb="FF000000"/>
          <bgColor rgb="FFEDEDED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textRotation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rgb="FF000000"/>
          <bgColor rgb="FFEDEDED"/>
        </patternFill>
      </fill>
      <alignment horizontal="center" textRotation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/>
        <top style="thin">
          <color theme="1"/>
        </top>
        <bottom style="thin">
          <color theme="1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79" formatCode="0.0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1"/>
        </top>
        <bottom style="thin">
          <color theme="1"/>
        </bottom>
      </border>
      <protection locked="0" hidden="0"/>
    </dxf>
    <dxf>
      <border>
        <top style="thin">
          <color theme="1"/>
        </top>
      </border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rgb="FF000000"/>
          <bgColor rgb="FFEDEDED"/>
        </patternFill>
      </fill>
      <protection locked="1" hidden="0"/>
    </dxf>
    <dxf>
      <border>
        <bottom style="thin">
          <color theme="1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1"/>
        </left>
        <right style="thin">
          <color theme="1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rgb="FF000000"/>
          <bgColor rgb="FFEDEDED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9" formatCode="dd/mm/yyyy"/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rgb="FF000000"/>
          <bgColor rgb="FFEDEDED"/>
        </patternFill>
      </fill>
      <protection locked="1" hidden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9" formatCode="dd/mm/yyyy"/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protection locked="1" hidden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</dxf>
    <dxf>
      <border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</dxf>
    <dxf>
      <border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</dxf>
    <dxf>
      <border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numFmt numFmtId="1" formatCode="0"/>
      <fill>
        <patternFill patternType="solid">
          <fgColor indexed="64"/>
          <bgColor theme="1" tint="0.34998626667073579"/>
        </patternFill>
      </fill>
      <alignment horizontal="center" vertical="top" textRotation="0" wrapText="1" indent="0" justifyLastLine="0" shrinkToFit="0" readingOrder="0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1" tint="0.34998626667073579"/>
        </patternFill>
      </fill>
      <alignment horizontal="center" vertical="top" textRotation="0" wrapText="1" indent="0" justifyLastLine="0" shrinkToFit="0" readingOrder="0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1" tint="0.34998626667073579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1" tint="0.34998626667073579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2"/>
        <name val="Calibri"/>
        <family val="2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2"/>
        <name val="Calibri"/>
        <family val="2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indexed="64"/>
        </right>
        <top style="thin">
          <color theme="1"/>
        </top>
        <bottom style="thin">
          <color theme="1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left" textRotation="0" indent="0" justifyLastLine="0" shrinkToFit="0" readingOrder="0"/>
      <border diagonalUp="0" diagonalDown="0" outline="0">
        <left/>
        <right style="thin">
          <color theme="1"/>
        </right>
        <top style="thin">
          <color theme="1"/>
        </top>
        <bottom style="thin">
          <color theme="1"/>
        </bottom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indexed="64"/>
        </right>
        <top style="thin">
          <color theme="1"/>
        </top>
        <bottom style="thin">
          <color theme="1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left" textRotation="0" indent="0" justifyLastLine="0" shrinkToFit="0" readingOrder="0"/>
      <border diagonalUp="0" diagonalDown="0" outline="0">
        <left/>
        <right style="thin">
          <color theme="1"/>
        </right>
        <top style="thin">
          <color theme="1"/>
        </top>
        <bottom style="thin">
          <color theme="1"/>
        </bottom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</dxf>
    <dxf>
      <border diagonalUp="0" diagonalDown="0">
        <left style="thin">
          <color theme="1"/>
        </left>
        <right style="thin">
          <color theme="1"/>
        </right>
        <top/>
        <bottom/>
        <vertical style="thin">
          <color theme="1"/>
        </vertical>
        <horizontal style="thin">
          <color theme="1"/>
        </horizontal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indexed="64"/>
        </right>
        <top style="thin">
          <color theme="1"/>
        </top>
        <bottom style="thin">
          <color theme="1"/>
        </bottom>
      </border>
    </dxf>
    <dxf>
      <border diagonalUp="0" diagonalDown="0">
        <left style="thin">
          <color theme="1"/>
        </left>
        <right style="thin">
          <color theme="1"/>
        </right>
        <top/>
        <bottom/>
        <vertical style="thin">
          <color theme="1"/>
        </vertical>
        <horizontal style="thin">
          <color theme="1"/>
        </horizontal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theme="1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indexed="64"/>
        </right>
        <top style="thin">
          <color theme="1"/>
        </top>
        <bottom style="thin">
          <color theme="1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left" textRotation="0" indent="0" justifyLastLine="0" shrinkToFit="0" readingOrder="0"/>
      <border diagonalUp="0" diagonalDown="0" outline="0">
        <left/>
        <right style="thin">
          <color theme="1"/>
        </right>
        <top style="thin">
          <color theme="1"/>
        </top>
        <bottom style="thin">
          <color theme="1"/>
        </bottom>
      </border>
    </dxf>
    <dxf>
      <border diagonalUp="0" diagonalDown="0">
        <left style="thin">
          <color theme="1"/>
        </left>
        <right style="thin">
          <color theme="1"/>
        </right>
        <top/>
        <bottom/>
        <vertical style="thin">
          <color theme="1"/>
        </vertical>
        <horizontal style="thin">
          <color theme="1"/>
        </horizontal>
      </border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6" tint="0.79998168889431442"/>
        </patternFill>
      </fill>
    </dxf>
    <dxf>
      <border>
        <bottom style="thin">
          <color theme="1"/>
        </bottom>
      </border>
    </dxf>
    <dxf>
      <font>
        <b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/>
        <bottom/>
      </border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FFFF99"/>
      <color rgb="FFFF6699"/>
      <color rgb="FF3333FF"/>
      <color rgb="FFFFFFCC"/>
      <color rgb="FFA18812"/>
      <color rgb="FFDFA2A9"/>
      <color rgb="FF03782A"/>
      <color rgb="FF561E21"/>
      <color rgb="FF97C00C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117" Type="http://schemas.openxmlformats.org/officeDocument/2006/relationships/externalLink" Target="externalLinks/externalLink103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6" Type="http://schemas.openxmlformats.org/officeDocument/2006/relationships/externalLink" Target="externalLinks/externalLink2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18" Type="http://schemas.openxmlformats.org/officeDocument/2006/relationships/externalLink" Target="externalLinks/externalLink104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08" Type="http://schemas.openxmlformats.org/officeDocument/2006/relationships/externalLink" Target="externalLinks/externalLink94.xml"/><Relationship Id="rId124" Type="http://schemas.openxmlformats.org/officeDocument/2006/relationships/sheetMetadata" Target="metadata.xml"/><Relationship Id="rId54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35.xml"/><Relationship Id="rId114" Type="http://schemas.openxmlformats.org/officeDocument/2006/relationships/externalLink" Target="externalLinks/externalLink100.xml"/><Relationship Id="rId119" Type="http://schemas.openxmlformats.org/officeDocument/2006/relationships/externalLink" Target="externalLinks/externalLink105.xml"/><Relationship Id="rId44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109" Type="http://schemas.openxmlformats.org/officeDocument/2006/relationships/externalLink" Target="externalLinks/externalLink9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06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15" Type="http://schemas.openxmlformats.org/officeDocument/2006/relationships/externalLink" Target="externalLinks/externalLink101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12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116" Type="http://schemas.openxmlformats.org/officeDocument/2006/relationships/externalLink" Target="externalLinks/externalLink102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97.xml"/><Relationship Id="rId15" Type="http://schemas.openxmlformats.org/officeDocument/2006/relationships/externalLink" Target="externalLinks/externalLink1.xml"/><Relationship Id="rId36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38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Charges par Opération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'Données Graphiques'!$D$52</c:f>
              <c:strCache>
                <c:ptCount val="1"/>
                <c:pt idx="0">
                  <c:v>Main d'œuvre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Graphiques'!$B$53:$C$74</c15:sqref>
                  </c15:fullRef>
                </c:ext>
              </c:extLst>
              <c:f>'Données Graphiques'!$B$53:$C$58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Graphiques'!$D$53:$D$74</c15:sqref>
                  </c15:fullRef>
                </c:ext>
              </c:extLst>
              <c:f>'Données Graphiques'!$D$53:$D$58</c:f>
              <c:numCache>
                <c:formatCode>0" €/ha"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7-4CC9-BA73-BE227A8840C6}"/>
            </c:ext>
          </c:extLst>
        </c:ser>
        <c:ser>
          <c:idx val="1"/>
          <c:order val="1"/>
          <c:tx>
            <c:strRef>
              <c:f>'Données Graphiques'!$E$52</c:f>
              <c:strCache>
                <c:ptCount val="1"/>
                <c:pt idx="0">
                  <c:v>Mécanisation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Graphiques'!$B$53:$C$74</c15:sqref>
                  </c15:fullRef>
                </c:ext>
              </c:extLst>
              <c:f>'Données Graphiques'!$B$53:$C$58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Graphiques'!$E$53:$E$74</c15:sqref>
                  </c15:fullRef>
                </c:ext>
              </c:extLst>
              <c:f>'Données Graphiques'!$E$53:$E$58</c:f>
              <c:numCache>
                <c:formatCode>0" €/ha"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7-4CC9-BA73-BE227A8840C6}"/>
            </c:ext>
          </c:extLst>
        </c:ser>
        <c:ser>
          <c:idx val="2"/>
          <c:order val="2"/>
          <c:tx>
            <c:strRef>
              <c:f>'Données Graphiques'!$F$52</c:f>
              <c:strCache>
                <c:ptCount val="1"/>
                <c:pt idx="0">
                  <c:v>Intrants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Graphiques'!$B$53:$C$74</c15:sqref>
                  </c15:fullRef>
                </c:ext>
              </c:extLst>
              <c:f>'Données Graphiques'!$B$53:$C$58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Graphiques'!$F$53:$F$74</c15:sqref>
                  </c15:fullRef>
                </c:ext>
              </c:extLst>
              <c:f>'Données Graphiques'!$F$53:$F$58</c:f>
              <c:numCache>
                <c:formatCode>0" €/ha"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7-4CC9-BA73-BE227A884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92919840"/>
        <c:axId val="892920824"/>
      </c:barChart>
      <c:catAx>
        <c:axId val="8929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2920824"/>
        <c:crosses val="autoZero"/>
        <c:auto val="1"/>
        <c:lblAlgn val="ctr"/>
        <c:lblOffset val="100"/>
        <c:noMultiLvlLbl val="0"/>
      </c:catAx>
      <c:valAx>
        <c:axId val="89292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€/ha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291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Produit Brut et Marges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Témoin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('Résultats économiques'!$B$9,'Résultats économiques'!$B$19,'Résultats économiques'!$B$21,'Résultats économiques'!$B$31,'Résultats économiques'!$B$33)</c:f>
              <c:strCache>
                <c:ptCount val="5"/>
                <c:pt idx="0">
                  <c:v>Produit Brut </c:v>
                </c:pt>
                <c:pt idx="1">
                  <c:v>Marge Brute hors Coût de Main d'Œuvre</c:v>
                </c:pt>
                <c:pt idx="2">
                  <c:v>Marge Brute Coût de Main d'Œuvre déduit</c:v>
                </c:pt>
                <c:pt idx="3">
                  <c:v>Marge Semi-nette hors Coût de Main d'Œuvre</c:v>
                </c:pt>
                <c:pt idx="4">
                  <c:v>Marge Semi-nette Coût de Main d'Œuvre déduit</c:v>
                </c:pt>
              </c:strCache>
            </c:strRef>
          </c:cat>
          <c:val>
            <c:numRef>
              <c:f>('Résultats économiques'!$C$9,'Résultats économiques'!$C$19,'Résultats économiques'!$C$21,'Résultats économiques'!$C$31,'Résultats économiques'!$C$33)</c:f>
              <c:numCache>
                <c:formatCode>0" €/ha"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6-4098-B2E9-4B620890E366}"/>
            </c:ext>
          </c:extLst>
        </c:ser>
        <c:ser>
          <c:idx val="1"/>
          <c:order val="1"/>
          <c:tx>
            <c:v>Modalité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('Résultats économiques'!$B$9,'Résultats économiques'!$B$19,'Résultats économiques'!$B$21,'Résultats économiques'!$B$31,'Résultats économiques'!$B$33)</c:f>
              <c:strCache>
                <c:ptCount val="5"/>
                <c:pt idx="0">
                  <c:v>Produit Brut </c:v>
                </c:pt>
                <c:pt idx="1">
                  <c:v>Marge Brute hors Coût de Main d'Œuvre</c:v>
                </c:pt>
                <c:pt idx="2">
                  <c:v>Marge Brute Coût de Main d'Œuvre déduit</c:v>
                </c:pt>
                <c:pt idx="3">
                  <c:v>Marge Semi-nette hors Coût de Main d'Œuvre</c:v>
                </c:pt>
                <c:pt idx="4">
                  <c:v>Marge Semi-nette Coût de Main d'Œuvre déduit</c:v>
                </c:pt>
              </c:strCache>
            </c:strRef>
          </c:cat>
          <c:val>
            <c:numRef>
              <c:f>('Résultats économiques'!$D$9,'Résultats économiques'!$D$19,'Résultats économiques'!$D$21,'Résultats économiques'!$D$31,'Résultats économiques'!$D$33)</c:f>
              <c:numCache>
                <c:formatCode>0" €/ha"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6-4098-B2E9-4B620890E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30"/>
        <c:axId val="695628568"/>
        <c:axId val="695628896"/>
      </c:barChart>
      <c:catAx>
        <c:axId val="695628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628896"/>
        <c:crosses val="autoZero"/>
        <c:auto val="1"/>
        <c:lblAlgn val="ctr"/>
        <c:lblOffset val="100"/>
        <c:noMultiLvlLbl val="0"/>
      </c:catAx>
      <c:valAx>
        <c:axId val="695628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€/ha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62856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Total des Charges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'Données Graphiques'!$B$81</c:f>
              <c:strCache>
                <c:ptCount val="1"/>
                <c:pt idx="0">
                  <c:v>Main d'œuvre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'Données Graphiques'!$C$78:$D$78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cat>
          <c:val>
            <c:numRef>
              <c:f>'Données Graphiques'!$C$81:$D$81</c:f>
              <c:numCache>
                <c:formatCode>#\ 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A8-4D2C-93C7-264512051891}"/>
            </c:ext>
          </c:extLst>
        </c:ser>
        <c:ser>
          <c:idx val="1"/>
          <c:order val="1"/>
          <c:tx>
            <c:strRef>
              <c:f>'Données Graphiques'!$B$80</c:f>
              <c:strCache>
                <c:ptCount val="1"/>
                <c:pt idx="0">
                  <c:v>Mécanisation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'Données Graphiques'!$C$78:$D$78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cat>
          <c:val>
            <c:numRef>
              <c:f>'Données Graphiques'!$C$80:$D$80</c:f>
              <c:numCache>
                <c:formatCode>#\ 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8-4D2C-93C7-264512051891}"/>
            </c:ext>
          </c:extLst>
        </c:ser>
        <c:ser>
          <c:idx val="0"/>
          <c:order val="2"/>
          <c:tx>
            <c:strRef>
              <c:f>'Données Graphiques'!$B$79</c:f>
              <c:strCache>
                <c:ptCount val="1"/>
                <c:pt idx="0">
                  <c:v>Intrants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'Données Graphiques'!$C$78:$D$78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cat>
          <c:val>
            <c:numRef>
              <c:f>'Données Graphiques'!$C$79:$D$79</c:f>
              <c:numCache>
                <c:formatCode>#\ 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8-4D2C-93C7-264512051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33768488"/>
        <c:axId val="274070360"/>
      </c:barChart>
      <c:catAx>
        <c:axId val="733768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4070360"/>
        <c:crosses val="autoZero"/>
        <c:auto val="1"/>
        <c:lblAlgn val="ctr"/>
        <c:lblOffset val="100"/>
        <c:noMultiLvlLbl val="0"/>
      </c:catAx>
      <c:valAx>
        <c:axId val="274070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768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Rendement et Richesse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'Résultats économiques'!$B$4</c:f>
              <c:strCache>
                <c:ptCount val="1"/>
                <c:pt idx="0">
                  <c:v>Rendement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EC5-4D8D-BFC1-A0D7BEF929D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C5-4D8D-BFC1-A0D7BEF929DA}"/>
              </c:ext>
            </c:extLst>
          </c:dPt>
          <c:cat>
            <c:strRef>
              <c:f>'Résultats économiques'!$C$3:$D$3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cat>
          <c:val>
            <c:numRef>
              <c:f>'Résultats économiques'!$C$4:$D$4</c:f>
              <c:numCache>
                <c:formatCode>0" t/ha"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5-4D8D-BFC1-A0D7BEF92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2201744"/>
        <c:axId val="290964488"/>
      </c:barChart>
      <c:scatterChart>
        <c:scatterStyle val="lineMarker"/>
        <c:varyColors val="0"/>
        <c:ser>
          <c:idx val="1"/>
          <c:order val="1"/>
          <c:tx>
            <c:strRef>
              <c:f>'Résultats économiques'!$B$5</c:f>
              <c:strCache>
                <c:ptCount val="1"/>
                <c:pt idx="0">
                  <c:v>Richesse</c:v>
                </c:pt>
              </c:strCache>
            </c:strRef>
          </c:tx>
          <c:spPr>
            <a:ln w="25400" cap="rnd">
              <a:noFill/>
              <a:round/>
            </a:ln>
            <a:effectLst>
              <a:glow rad="12700">
                <a:srgbClr val="FFC000">
                  <a:alpha val="43000"/>
                </a:srgb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  <a:softEdge rad="0"/>
            </a:effectLst>
          </c:spPr>
          <c:marker>
            <c:symbol val="diamond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>
                <a:glow rad="12700">
                  <a:srgbClr val="FFC000">
                    <a:alpha val="43000"/>
                  </a:srgbClr>
                </a:glow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  <a:softEdge rad="0"/>
              </a:effectLst>
            </c:spPr>
          </c:marker>
          <c:xVal>
            <c:strRef>
              <c:f>'Résultats économiques'!$C$3:$D$3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xVal>
          <c:yVal>
            <c:numRef>
              <c:f>'Résultats économiques'!$C$5:$D$5</c:f>
              <c:numCache>
                <c:formatCode>0.0" %"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C5-4D8D-BFC1-A0D7BEF92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285312"/>
        <c:axId val="706389536"/>
      </c:scatterChart>
      <c:catAx>
        <c:axId val="70220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0964488"/>
        <c:crosses val="autoZero"/>
        <c:auto val="1"/>
        <c:lblAlgn val="ctr"/>
        <c:lblOffset val="100"/>
        <c:noMultiLvlLbl val="0"/>
      </c:catAx>
      <c:valAx>
        <c:axId val="2909644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t/ha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2201744"/>
        <c:crosses val="autoZero"/>
        <c:crossBetween val="between"/>
      </c:valAx>
      <c:valAx>
        <c:axId val="706389536"/>
        <c:scaling>
          <c:orientation val="minMax"/>
          <c:max val="16"/>
          <c:min val="7"/>
        </c:scaling>
        <c:delete val="0"/>
        <c:axPos val="r"/>
        <c:numFmt formatCode="0.0&quot; %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0285312"/>
        <c:crosses val="max"/>
        <c:crossBetween val="midCat"/>
      </c:valAx>
      <c:valAx>
        <c:axId val="71028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706389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Calendrier de Travail comparatif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'Données Graphiques'!$D$2</c:f>
              <c:strCache>
                <c:ptCount val="1"/>
                <c:pt idx="0">
                  <c:v>Désherbage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Graphiques'!$D$3:$D$26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6-4BEF-8DF8-AC739B55E45A}"/>
            </c:ext>
          </c:extLst>
        </c:ser>
        <c:ser>
          <c:idx val="1"/>
          <c:order val="1"/>
          <c:tx>
            <c:strRef>
              <c:f>'Données Graphiques'!$E$2</c:f>
              <c:strCache>
                <c:ptCount val="1"/>
                <c:pt idx="0">
                  <c:v>Fertilisation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Graphiques'!$E$3:$E$26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6-4BEF-8DF8-AC739B55E45A}"/>
            </c:ext>
          </c:extLst>
        </c:ser>
        <c:ser>
          <c:idx val="2"/>
          <c:order val="2"/>
          <c:tx>
            <c:strRef>
              <c:f>'Données Graphiques'!$F$2</c:f>
              <c:strCache>
                <c:ptCount val="1"/>
                <c:pt idx="0">
                  <c:v>Coupe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Graphiques'!$F$3:$F$26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6-4BEF-8DF8-AC739B55E45A}"/>
            </c:ext>
          </c:extLst>
        </c:ser>
        <c:ser>
          <c:idx val="3"/>
          <c:order val="3"/>
          <c:tx>
            <c:strRef>
              <c:f>'Données Graphiques'!$G$2</c:f>
              <c:strCache>
                <c:ptCount val="1"/>
                <c:pt idx="0">
                  <c:v>Gestion_Paille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Graphiques'!$G$3:$G$26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6-4BEF-8DF8-AC739B55E45A}"/>
            </c:ext>
          </c:extLst>
        </c:ser>
        <c:ser>
          <c:idx val="4"/>
          <c:order val="4"/>
          <c:tx>
            <c:strRef>
              <c:f>'Données Graphiques'!$H$2</c:f>
              <c:strCache>
                <c:ptCount val="1"/>
                <c:pt idx="0">
                  <c:v>Semis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Graphiques'!$H$3:$H$26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6-4BEF-8DF8-AC739B55E45A}"/>
            </c:ext>
          </c:extLst>
        </c:ser>
        <c:ser>
          <c:idx val="5"/>
          <c:order val="5"/>
          <c:tx>
            <c:strRef>
              <c:f>'Données Graphiques'!$I$2</c:f>
              <c:strCache>
                <c:ptCount val="1"/>
                <c:pt idx="0">
                  <c:v>Travail_du_sol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Graphiques'!$I$3:$I$26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76-4BEF-8DF8-AC739B55E45A}"/>
            </c:ext>
          </c:extLst>
        </c:ser>
        <c:ser>
          <c:idx val="6"/>
          <c:order val="6"/>
          <c:tx>
            <c:strRef>
              <c:f>'Données Graphiques'!$J$2</c:f>
              <c:strCache>
                <c:ptCount val="1"/>
                <c:pt idx="0">
                  <c:v>Plantation</c:v>
                </c:pt>
              </c:strCache>
            </c:strRef>
          </c:tx>
          <c:spPr>
            <a:solidFill>
              <a:srgbClr val="00CC0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Graphiques'!$J$3:$J$26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6-4BEF-8DF8-AC739B55E45A}"/>
            </c:ext>
          </c:extLst>
        </c:ser>
        <c:ser>
          <c:idx val="7"/>
          <c:order val="7"/>
          <c:tx>
            <c:strRef>
              <c:f>'Données Graphiques'!$K$2</c:f>
              <c:strCache>
                <c:ptCount val="1"/>
                <c:pt idx="0">
                  <c:v>Irrigation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Graphiques'!$K$3:$K$26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76-4BEF-8DF8-AC739B55E45A}"/>
            </c:ext>
          </c:extLst>
        </c:ser>
        <c:ser>
          <c:idx val="8"/>
          <c:order val="8"/>
          <c:tx>
            <c:strRef>
              <c:f>'Données Graphiques'!$L$2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Graphiques'!$L$3:$L$26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76-4BEF-8DF8-AC739B55E45A}"/>
            </c:ext>
          </c:extLst>
        </c:ser>
        <c:ser>
          <c:idx val="9"/>
          <c:order val="9"/>
          <c:tx>
            <c:strRef>
              <c:f>'Données Graphiques'!$M$2</c:f>
              <c:strCache>
                <c:ptCount val="1"/>
                <c:pt idx="0">
                  <c:v>Chargement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Graphiques'!$M$3:$M$26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76-4BEF-8DF8-AC739B55E45A}"/>
            </c:ext>
          </c:extLst>
        </c:ser>
        <c:ser>
          <c:idx val="10"/>
          <c:order val="10"/>
          <c:tx>
            <c:strRef>
              <c:f>'Données Graphiques'!$N$2</c:f>
              <c:strCache>
                <c:ptCount val="1"/>
                <c:pt idx="0">
                  <c:v>Lutte_Ravageur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Graphiques'!$N$3:$N$26</c:f>
              <c:numCache>
                <c:formatCode>General"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0-4B90-9C55-5DD7B6836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707386064"/>
        <c:axId val="707385408"/>
      </c:barChart>
      <c:catAx>
        <c:axId val="70738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7385408"/>
        <c:crosses val="autoZero"/>
        <c:auto val="1"/>
        <c:lblAlgn val="ctr"/>
        <c:lblOffset val="100"/>
        <c:noMultiLvlLbl val="0"/>
      </c:catAx>
      <c:valAx>
        <c:axId val="70738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738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Temps de Travail par Opération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'Données Graphiques'!$D$28</c:f>
              <c:strCache>
                <c:ptCount val="1"/>
                <c:pt idx="0">
                  <c:v>Manuel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Graphiques'!$B$29:$C$50</c15:sqref>
                  </c15:fullRef>
                </c:ext>
              </c:extLst>
              <c:f>'Données Graphiques'!$B$29:$C$34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Graphiques'!$D$29:$D$50</c15:sqref>
                  </c15:fullRef>
                </c:ext>
              </c:extLst>
              <c:f>'Données Graphiques'!$D$29:$D$34</c:f>
              <c:numCache>
                <c:formatCode>0" h"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D-4618-A57D-E1953173E700}"/>
            </c:ext>
          </c:extLst>
        </c:ser>
        <c:ser>
          <c:idx val="1"/>
          <c:order val="1"/>
          <c:tx>
            <c:strRef>
              <c:f>'Données Graphiques'!$E$28</c:f>
              <c:strCache>
                <c:ptCount val="1"/>
                <c:pt idx="0">
                  <c:v>Mécanique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Graphiques'!$B$29:$C$50</c15:sqref>
                  </c15:fullRef>
                </c:ext>
              </c:extLst>
              <c:f>'Données Graphiques'!$B$29:$C$34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Graphiques'!$E$29:$E$50</c15:sqref>
                  </c15:fullRef>
                </c:ext>
              </c:extLst>
              <c:f>'Données Graphiques'!$E$29:$E$34</c:f>
              <c:numCache>
                <c:formatCode>0" h"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D-4618-A57D-E1953173E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10298912"/>
        <c:axId val="901384984"/>
      </c:barChart>
      <c:catAx>
        <c:axId val="7102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01384984"/>
        <c:crosses val="autoZero"/>
        <c:auto val="1"/>
        <c:lblAlgn val="ctr"/>
        <c:lblOffset val="100"/>
        <c:noMultiLvlLbl val="0"/>
      </c:catAx>
      <c:valAx>
        <c:axId val="901384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029891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Temps de Travaux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'Résultats techniques'!$C$2</c:f>
              <c:strCache>
                <c:ptCount val="1"/>
                <c:pt idx="0">
                  <c:v>Témoin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('Résultats techniques'!$B$7:$B$9,'Résultats techniques'!$B$12:$B$16)</c15:sqref>
                  </c15:fullRef>
                </c:ext>
              </c:extLst>
              <c:f>('Résultats techniques'!$B$8:$B$9,'Résultats techniques'!$B$12:$B$13)</c:f>
              <c:strCache>
                <c:ptCount val="4"/>
                <c:pt idx="0">
                  <c:v>Campagne Sucrière</c:v>
                </c:pt>
                <c:pt idx="1">
                  <c:v>Intercampagne</c:v>
                </c:pt>
                <c:pt idx="2">
                  <c:v>Mécanique</c:v>
                </c:pt>
                <c:pt idx="3">
                  <c:v>Manuel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('Résultats techniques'!$C$7:$C$9,'Résultats techniques'!$C$12:$C$16)</c15:sqref>
                  </c15:fullRef>
                </c:ext>
              </c:extLst>
              <c:f>('Résultats techniques'!$C$8:$C$9,'Résultats techniques'!$C$12:$C$13)</c:f>
              <c:numCache>
                <c:formatCode>0" h/ha"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2-4121-A717-DF5DCAEF2071}"/>
            </c:ext>
          </c:extLst>
        </c:ser>
        <c:ser>
          <c:idx val="1"/>
          <c:order val="1"/>
          <c:tx>
            <c:strRef>
              <c:f>'Résultats techniques'!$D$2</c:f>
              <c:strCache>
                <c:ptCount val="1"/>
                <c:pt idx="0">
                  <c:v>Modalité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('Résultats techniques'!$B$7:$B$9,'Résultats techniques'!$B$12:$B$16)</c15:sqref>
                  </c15:fullRef>
                </c:ext>
              </c:extLst>
              <c:f>('Résultats techniques'!$B$8:$B$9,'Résultats techniques'!$B$12:$B$13)</c:f>
              <c:strCache>
                <c:ptCount val="4"/>
                <c:pt idx="0">
                  <c:v>Campagne Sucrière</c:v>
                </c:pt>
                <c:pt idx="1">
                  <c:v>Intercampagne</c:v>
                </c:pt>
                <c:pt idx="2">
                  <c:v>Mécanique</c:v>
                </c:pt>
                <c:pt idx="3">
                  <c:v>Manuel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('Résultats techniques'!$D$7:$D$9,'Résultats techniques'!$D$12:$D$16)</c15:sqref>
                  </c15:fullRef>
                </c:ext>
              </c:extLst>
              <c:f>('Résultats techniques'!$D$8:$D$9,'Résultats techniques'!$D$12:$D$13)</c:f>
              <c:numCache>
                <c:formatCode>0" h/ha"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2-4121-A717-DF5DCAEF20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75342424"/>
        <c:axId val="275341768"/>
      </c:barChart>
      <c:catAx>
        <c:axId val="275342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5341768"/>
        <c:crosses val="autoZero"/>
        <c:auto val="1"/>
        <c:lblAlgn val="ctr"/>
        <c:lblOffset val="100"/>
        <c:noMultiLvlLbl val="0"/>
      </c:catAx>
      <c:valAx>
        <c:axId val="275341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h/ha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5342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g"/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Relationship Id="rId9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Saisie ITK Modalit&#233;'!A1"/><Relationship Id="rId3" Type="http://schemas.openxmlformats.org/officeDocument/2006/relationships/chart" Target="../charts/chart3.xml"/><Relationship Id="rId7" Type="http://schemas.openxmlformats.org/officeDocument/2006/relationships/hyperlink" Target="#'Saisie Intrants T&#233;moin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Saisie ITK T&#233;moin'!A1"/><Relationship Id="rId11" Type="http://schemas.openxmlformats.org/officeDocument/2006/relationships/hyperlink" Target="#'R&#233;sultats techniques'!A1"/><Relationship Id="rId5" Type="http://schemas.openxmlformats.org/officeDocument/2006/relationships/hyperlink" Target="#'Param&#233;trage Transversal'!A1"/><Relationship Id="rId10" Type="http://schemas.openxmlformats.org/officeDocument/2006/relationships/hyperlink" Target="#'R&#233;sultats &#233;conomiques'!A1"/><Relationship Id="rId4" Type="http://schemas.openxmlformats.org/officeDocument/2006/relationships/chart" Target="../charts/chart4.xml"/><Relationship Id="rId9" Type="http://schemas.openxmlformats.org/officeDocument/2006/relationships/hyperlink" Target="#'Saisie Intrants Modalit&#233;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Saisie Intrants Modalit&#233;'!A1"/><Relationship Id="rId3" Type="http://schemas.openxmlformats.org/officeDocument/2006/relationships/chart" Target="../charts/chart7.xml"/><Relationship Id="rId7" Type="http://schemas.openxmlformats.org/officeDocument/2006/relationships/hyperlink" Target="#'Saisie ITK Modalit&#233;'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Saisie Intrants T&#233;moin'!A1"/><Relationship Id="rId5" Type="http://schemas.openxmlformats.org/officeDocument/2006/relationships/hyperlink" Target="#'Saisie ITK T&#233;moin'!A1"/><Relationship Id="rId10" Type="http://schemas.openxmlformats.org/officeDocument/2006/relationships/hyperlink" Target="#'R&#233;sultats techniques'!A1"/><Relationship Id="rId4" Type="http://schemas.openxmlformats.org/officeDocument/2006/relationships/hyperlink" Target="#'Param&#233;trage Transversal'!A1"/><Relationship Id="rId9" Type="http://schemas.openxmlformats.org/officeDocument/2006/relationships/hyperlink" Target="#'R&#233;sultats &#233;conomique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155864</xdr:colOff>
      <xdr:row>1</xdr:row>
      <xdr:rowOff>9525</xdr:rowOff>
    </xdr:from>
    <xdr:to>
      <xdr:col>0</xdr:col>
      <xdr:colOff>1143001</xdr:colOff>
      <xdr:row>19</xdr:row>
      <xdr:rowOff>74469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34787871-B635-4548-A594-9CDF75FB7964}"/>
            </a:ext>
          </a:extLst>
        </xdr:cNvPr>
        <xdr:cNvGrpSpPr/>
      </xdr:nvGrpSpPr>
      <xdr:grpSpPr>
        <a:xfrm>
          <a:off x="155864" y="200025"/>
          <a:ext cx="987137" cy="3874944"/>
          <a:chOff x="155863" y="190500"/>
          <a:chExt cx="987137" cy="3874944"/>
        </a:xfrm>
      </xdr:grpSpPr>
      <xdr:sp macro="" textlink="">
        <xdr:nvSpPr>
          <xdr:cNvPr id="2" name="Rectangle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80A32DB-9126-4950-9ECA-18C8FE79C2B5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4" name="Rectangle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2A41381-95B0-4ACC-A2E2-1B2A7F932E31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5" name="Rectangle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C64D439-D6AA-40E0-9D96-9D51A1EC904A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8" name="Rectangle 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333CCEB6-540E-40B0-80C8-0F9668ADA1E9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9" name="Rectangle 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F447A1F-2867-46C6-B5F2-176895E600B0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10" name="Rectangle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51316E13-037A-4E57-B80D-EF5290B3173F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11" name="Rectangle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443832E2-A65A-43E8-AC0F-A91BA9BE0C74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  <xdr:twoCellAnchor editAs="oneCell">
    <xdr:from>
      <xdr:col>7</xdr:col>
      <xdr:colOff>224514</xdr:colOff>
      <xdr:row>10</xdr:row>
      <xdr:rowOff>197428</xdr:rowOff>
    </xdr:from>
    <xdr:to>
      <xdr:col>9</xdr:col>
      <xdr:colOff>619125</xdr:colOff>
      <xdr:row>15</xdr:row>
      <xdr:rowOff>73603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548A875-CD6E-4E1F-9368-82423E52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7539" y="2226253"/>
          <a:ext cx="1918611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0</xdr:row>
      <xdr:rowOff>114300</xdr:rowOff>
    </xdr:from>
    <xdr:to>
      <xdr:col>11</xdr:col>
      <xdr:colOff>581025</xdr:colOff>
      <xdr:row>9</xdr:row>
      <xdr:rowOff>234514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E0CDD65-74E1-4C3A-92A1-57519D61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114300"/>
          <a:ext cx="5153025" cy="1910914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16</xdr:row>
      <xdr:rowOff>104775</xdr:rowOff>
    </xdr:from>
    <xdr:to>
      <xdr:col>10</xdr:col>
      <xdr:colOff>742950</xdr:colOff>
      <xdr:row>17</xdr:row>
      <xdr:rowOff>133350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518CA1A9-28DC-4AA8-AD31-AA28533FFCC2}"/>
            </a:ext>
          </a:extLst>
        </xdr:cNvPr>
        <xdr:cNvSpPr txBox="1"/>
      </xdr:nvSpPr>
      <xdr:spPr>
        <a:xfrm>
          <a:off x="8277225" y="3390900"/>
          <a:ext cx="371475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>
              <a:solidFill>
                <a:srgbClr val="FF0000"/>
              </a:solidFill>
            </a:rPr>
            <a:t>Version Novembre 2025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155865</xdr:colOff>
      <xdr:row>1</xdr:row>
      <xdr:rowOff>9525</xdr:rowOff>
    </xdr:from>
    <xdr:to>
      <xdr:col>0</xdr:col>
      <xdr:colOff>1143002</xdr:colOff>
      <xdr:row>14</xdr:row>
      <xdr:rowOff>141144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BC77B420-C26B-497C-B524-9292421C935F}"/>
            </a:ext>
          </a:extLst>
        </xdr:cNvPr>
        <xdr:cNvGrpSpPr/>
      </xdr:nvGrpSpPr>
      <xdr:grpSpPr>
        <a:xfrm>
          <a:off x="155865" y="200025"/>
          <a:ext cx="987137" cy="3874944"/>
          <a:chOff x="127290" y="190500"/>
          <a:chExt cx="987137" cy="3874944"/>
        </a:xfrm>
      </xdr:grpSpPr>
      <xdr:sp macro="" textlink="">
        <xdr:nvSpPr>
          <xdr:cNvPr id="42" name="Rectangle 4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CCF2F1C5-9C06-4260-8509-227065FE8027}"/>
              </a:ext>
            </a:extLst>
          </xdr:cNvPr>
          <xdr:cNvSpPr/>
        </xdr:nvSpPr>
        <xdr:spPr>
          <a:xfrm>
            <a:off x="127291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43" name="Rectangle 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99F65D0D-2598-40ED-9F14-8DE00CE1DCAA}"/>
              </a:ext>
            </a:extLst>
          </xdr:cNvPr>
          <xdr:cNvSpPr/>
        </xdr:nvSpPr>
        <xdr:spPr>
          <a:xfrm>
            <a:off x="127291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44" name="Rectangle 4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BDF870F6-7044-45A9-A549-26A72FA19BFC}"/>
              </a:ext>
            </a:extLst>
          </xdr:cNvPr>
          <xdr:cNvSpPr/>
        </xdr:nvSpPr>
        <xdr:spPr>
          <a:xfrm>
            <a:off x="127290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45" name="Rectangle 44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176E1A1-EAD6-4EED-8099-26AC13F53B70}"/>
              </a:ext>
            </a:extLst>
          </xdr:cNvPr>
          <xdr:cNvSpPr/>
        </xdr:nvSpPr>
        <xdr:spPr>
          <a:xfrm>
            <a:off x="127291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46" name="Rectangle 4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07FA437-782B-4A4D-B32C-31381DFE0511}"/>
              </a:ext>
            </a:extLst>
          </xdr:cNvPr>
          <xdr:cNvSpPr/>
        </xdr:nvSpPr>
        <xdr:spPr>
          <a:xfrm>
            <a:off x="127291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47" name="Rectangle 4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B5BFDF4-B942-498C-8D81-973D21765807}"/>
              </a:ext>
            </a:extLst>
          </xdr:cNvPr>
          <xdr:cNvSpPr/>
        </xdr:nvSpPr>
        <xdr:spPr>
          <a:xfrm>
            <a:off x="127291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48" name="Rectangle 4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96965137-80A1-4A3A-8AEF-2E3789756855}"/>
              </a:ext>
            </a:extLst>
          </xdr:cNvPr>
          <xdr:cNvSpPr/>
        </xdr:nvSpPr>
        <xdr:spPr>
          <a:xfrm>
            <a:off x="127291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161924</xdr:colOff>
      <xdr:row>1</xdr:row>
      <xdr:rowOff>0</xdr:rowOff>
    </xdr:from>
    <xdr:to>
      <xdr:col>0</xdr:col>
      <xdr:colOff>1149061</xdr:colOff>
      <xdr:row>15</xdr:row>
      <xdr:rowOff>74469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2BE9C159-BC5A-4532-AE67-95D1E21DFAC4}"/>
            </a:ext>
          </a:extLst>
        </xdr:cNvPr>
        <xdr:cNvGrpSpPr/>
      </xdr:nvGrpSpPr>
      <xdr:grpSpPr>
        <a:xfrm>
          <a:off x="161924" y="190500"/>
          <a:ext cx="987137" cy="3874944"/>
          <a:chOff x="155863" y="190500"/>
          <a:chExt cx="987137" cy="3874944"/>
        </a:xfrm>
      </xdr:grpSpPr>
      <xdr:sp macro="" textlink="">
        <xdr:nvSpPr>
          <xdr:cNvPr id="10" name="Rectangle 9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A7F46B9-3C04-4694-8FA2-29D8074C1413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11" name="Rectangle 1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C24B6AC-495F-49E7-9B13-DD879E01DF88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12" name="Rectangle 1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CAA0975E-1B44-4168-9DD4-FAF7BA8BA881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13" name="Rectangle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ACF384C5-3A50-4897-9E67-95944DC39C3A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14" name="Rectangle 1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0141B31-85FB-43CB-8E8E-75276F6A6DA1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15" name="Rectangle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D2823FF1-FEBD-4724-9113-542D3F687E0A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16" name="Rectangle 1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C8E4B50-399D-4B25-9017-C72D9E358A9D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152398</xdr:colOff>
      <xdr:row>1</xdr:row>
      <xdr:rowOff>11256</xdr:rowOff>
    </xdr:from>
    <xdr:to>
      <xdr:col>0</xdr:col>
      <xdr:colOff>1139535</xdr:colOff>
      <xdr:row>14</xdr:row>
      <xdr:rowOff>142875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A4D02A6F-A790-4205-BB74-C4246B7D9182}"/>
            </a:ext>
          </a:extLst>
        </xdr:cNvPr>
        <xdr:cNvGrpSpPr/>
      </xdr:nvGrpSpPr>
      <xdr:grpSpPr>
        <a:xfrm>
          <a:off x="152398" y="201756"/>
          <a:ext cx="987137" cy="3874944"/>
          <a:chOff x="155863" y="190500"/>
          <a:chExt cx="987137" cy="3874944"/>
        </a:xfrm>
      </xdr:grpSpPr>
      <xdr:sp macro="" textlink="">
        <xdr:nvSpPr>
          <xdr:cNvPr id="10" name="Rectangle 9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64733-1018-493E-8E26-12D281071689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11" name="Rectangle 1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2AB26EC-679E-4861-A95C-310188EA619C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12" name="Rectangle 1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190F1A73-EFA0-4D6D-9EF8-1F8DEAF1A473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13" name="Rectangle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404A244-D84C-4C41-8B37-35965372FB39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14" name="Rectangle 1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36C90BA-4CEC-4F1A-9B9A-E59658216005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15" name="Rectangle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37D6094-321F-416F-929A-F13DFB0CAD00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16" name="Rectangle 1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00412A8-2FCD-4F44-A16A-97C6C509817E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165390</xdr:colOff>
      <xdr:row>1</xdr:row>
      <xdr:rowOff>9525</xdr:rowOff>
    </xdr:from>
    <xdr:to>
      <xdr:col>0</xdr:col>
      <xdr:colOff>1152527</xdr:colOff>
      <xdr:row>15</xdr:row>
      <xdr:rowOff>83994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50DCA70B-A70E-44F7-B762-D7B4F899F814}"/>
            </a:ext>
          </a:extLst>
        </xdr:cNvPr>
        <xdr:cNvGrpSpPr/>
      </xdr:nvGrpSpPr>
      <xdr:grpSpPr>
        <a:xfrm>
          <a:off x="165390" y="200025"/>
          <a:ext cx="987137" cy="3874944"/>
          <a:chOff x="155863" y="190500"/>
          <a:chExt cx="987137" cy="3874944"/>
        </a:xfrm>
      </xdr:grpSpPr>
      <xdr:sp macro="" textlink="">
        <xdr:nvSpPr>
          <xdr:cNvPr id="10" name="Rectangle 9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990E00E-5B78-4B11-946D-FEC6D45306A8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11" name="Rectangle 1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9905485-433E-4CF9-9DBD-E6AB8D499E10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12" name="Rectangle 1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04C81D1-C0A4-4A51-A6DE-C15923137BA5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13" name="Rectangle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D5714E2-1446-418F-80C4-A0DC8681198D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14" name="Rectangle 1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19185F4-A482-424C-972C-FC287AC1A7AD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15" name="Rectangle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B98D6531-A0F9-4448-BA48-9CBF328BA49B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23" name="Rectangle 2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B41DAAA-B5BB-4D1D-A2E0-DAD1DAC30931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16326</xdr:colOff>
      <xdr:row>50</xdr:row>
      <xdr:rowOff>95884</xdr:rowOff>
    </xdr:from>
    <xdr:to>
      <xdr:col>6</xdr:col>
      <xdr:colOff>365126</xdr:colOff>
      <xdr:row>65</xdr:row>
      <xdr:rowOff>38100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A060AA76-B76F-4F73-9437-C31ECD669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3008</xdr:colOff>
      <xdr:row>34</xdr:row>
      <xdr:rowOff>135197</xdr:rowOff>
    </xdr:from>
    <xdr:to>
      <xdr:col>6</xdr:col>
      <xdr:colOff>351808</xdr:colOff>
      <xdr:row>49</xdr:row>
      <xdr:rowOff>95251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BF5B5381-C190-44F0-BC2D-BF6308AF7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6</xdr:col>
      <xdr:colOff>525595</xdr:colOff>
      <xdr:row>14</xdr:row>
      <xdr:rowOff>46417</xdr:rowOff>
    </xdr:from>
    <xdr:to>
      <xdr:col>10</xdr:col>
      <xdr:colOff>139495</xdr:colOff>
      <xdr:row>27</xdr:row>
      <xdr:rowOff>10792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2719D423-6B81-459A-A798-BF89EEE46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526706</xdr:colOff>
      <xdr:row>0</xdr:row>
      <xdr:rowOff>177198</xdr:rowOff>
    </xdr:from>
    <xdr:to>
      <xdr:col>10</xdr:col>
      <xdr:colOff>140606</xdr:colOff>
      <xdr:row>13</xdr:row>
      <xdr:rowOff>189198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90FE522-58A5-4D05-BEED-6D6B29340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159940</xdr:colOff>
      <xdr:row>1</xdr:row>
      <xdr:rowOff>9525</xdr:rowOff>
    </xdr:from>
    <xdr:to>
      <xdr:col>0</xdr:col>
      <xdr:colOff>1147077</xdr:colOff>
      <xdr:row>17</xdr:row>
      <xdr:rowOff>74469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6E09139D-1A3E-4B8A-B715-0A874FED3E75}"/>
            </a:ext>
          </a:extLst>
        </xdr:cNvPr>
        <xdr:cNvGrpSpPr/>
      </xdr:nvGrpSpPr>
      <xdr:grpSpPr>
        <a:xfrm>
          <a:off x="159940" y="200025"/>
          <a:ext cx="987137" cy="3874944"/>
          <a:chOff x="155863" y="190500"/>
          <a:chExt cx="987137" cy="3874944"/>
        </a:xfrm>
      </xdr:grpSpPr>
      <xdr:sp macro="" textlink="">
        <xdr:nvSpPr>
          <xdr:cNvPr id="25" name="Rectangle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38F07FC-DF0F-49C6-868A-5EED1A7BE6A6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26" name="Rectangle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282FECDE-8A90-4E0A-9F95-2F3B28220CD8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27" name="Rectangle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FBCFA21-1080-4DAD-971C-1BC8E32FFAE5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28" name="Rectangle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390183F6-0F86-4B58-A593-A26CC7E9B7A1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29" name="Rectangle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12BE0AB-191F-401C-A0FC-103220B49DFA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30" name="Rectangle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CA93A4E6-6660-46A1-8C68-DDA3AE0A89C0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31" name="Rectangle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354680B9-8B32-434F-9CDD-95913E85922A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1302884</xdr:colOff>
      <xdr:row>37</xdr:row>
      <xdr:rowOff>66675</xdr:rowOff>
    </xdr:from>
    <xdr:to>
      <xdr:col>11</xdr:col>
      <xdr:colOff>390525</xdr:colOff>
      <xdr:row>58</xdr:row>
      <xdr:rowOff>190499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5D88BF1C-4154-4B5D-AC3F-59639649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158183</xdr:colOff>
      <xdr:row>15</xdr:row>
      <xdr:rowOff>57602</xdr:rowOff>
    </xdr:from>
    <xdr:to>
      <xdr:col>11</xdr:col>
      <xdr:colOff>692183</xdr:colOff>
      <xdr:row>28</xdr:row>
      <xdr:rowOff>201977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6F5BFD29-F397-4A98-85E2-F1E0605AC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170619</xdr:colOff>
      <xdr:row>1</xdr:row>
      <xdr:rowOff>379</xdr:rowOff>
    </xdr:from>
    <xdr:to>
      <xdr:col>11</xdr:col>
      <xdr:colOff>704619</xdr:colOff>
      <xdr:row>14</xdr:row>
      <xdr:rowOff>144754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3889F6C-7281-4970-A079-340796DA0A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159017</xdr:colOff>
      <xdr:row>1</xdr:row>
      <xdr:rowOff>9904</xdr:rowOff>
    </xdr:from>
    <xdr:to>
      <xdr:col>0</xdr:col>
      <xdr:colOff>1146154</xdr:colOff>
      <xdr:row>17</xdr:row>
      <xdr:rowOff>74848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2A0078CA-9C02-469F-9E64-E56B9FF7E723}"/>
            </a:ext>
          </a:extLst>
        </xdr:cNvPr>
        <xdr:cNvGrpSpPr/>
      </xdr:nvGrpSpPr>
      <xdr:grpSpPr>
        <a:xfrm>
          <a:off x="159017" y="200404"/>
          <a:ext cx="987137" cy="3874944"/>
          <a:chOff x="155863" y="190500"/>
          <a:chExt cx="987137" cy="3874944"/>
        </a:xfrm>
      </xdr:grpSpPr>
      <xdr:sp macro="" textlink="">
        <xdr:nvSpPr>
          <xdr:cNvPr id="14" name="Rectangle 13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3938061B-54B2-4B4C-A780-56F8BD98A857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15" name="Rectangle 1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EF79B994-FA33-46AF-8FAE-031B1042CA7B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16" name="Rectangle 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5AA5D86D-DAC5-4D9C-9FB6-F136F0DF89EC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18" name="Rectangle 1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96BA97C0-1D57-4503-8D04-FD2631C054AC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19" name="Rectangle 1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4827389-C596-446B-8AFE-31888C302BC7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20" name="Rectangle 1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90599E1-042E-4F31-9E01-BC53C9419566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21" name="Rectangle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2E41CB6-D287-4FBE-9612-DD198F0862B9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labro/Documents/PLABRO_SVRQF03/APPLICATIONS%20EXCEL/A%20%20Sucre/Hors%20RUN/Tanzanie/SML/Ctes%20TPC%2030-06-11/D11H22BDO%20-%20Final%20Audited%20Accounts%20June%20201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DELS\PROPERTY\WSF\Models\WSF_NEW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1%20Base%20Relat&#243;rio%20CIAO%20-%20Abertura%20Controladora%20-%20Ap&#243;s%20Ajuste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Empr&#233;stimos%20e%20Financiamentos%20-%20CP%20Combined%20Leadsheet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LXLX%20LX%20de%20empr&#233;stimo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Clientes\Biosint&#233;tica\teste%20de%20deprecia&#231;&#227;o%20global%20bio%2031.12.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E/Fluide%20Energie/SHD/07%20USINE/Indicateurs%20QSE/IndicateursU5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sabelle\2003\SANE\ME\ME%2009%202003%20SAN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s/Agribusiness/Commodities/Sugar/Cosan/JV%20Bridge%20Loan/Model/Cosan%20Model%20Consolidated%20-%20Feb.24.2011%20v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cdm.intnet.mu/DATA/T%20folder/TMLEASE01(1stversion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plabro\Documents\PLABRO_LOCAL\APPLICATIONS%20EXCEL\M&#233;mo%20de%20base\Agro-ali\Logistique\Newco%2015%20ans-5%20000m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cdm.intnet.mu/WINDOWS/TEMP/WINDOWS/TEMP/windows/TEMP/MBLSUB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057\groupdirs\M&amp;A\Presentations\04\9040832n\9040832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736\pdmsdirs\Transfer\02-tues\book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NT\Profiles\dpons\Desktop\CARHCO\CARHCO%20v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736\pdmsdirs\GROUPS\CFBB\DMN\COMPS\CHEMICAL\PHARMAC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AP0008PFS\shrdata\invest\M&amp;A-Indust\Deal%20Folders\Active\Great%20Lakes\Model\model_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Transfer\05-fri\consolidated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rbinape/Desktop/Old%20Guarani%20Mode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AP0008PFS\shrdata\Presentation%202003%2010\Valuation\01%20Viceroy-Scholar%20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9-10\9-10253l\MktAs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Transfer\05-fri\P&amp;L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Transfer\05-fri\company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BR/2012/03_2012/Dossier%20SBR%20201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sambassouredy/Documents/Corporate/Finance/Comptabilit&#233;/Arr&#234;t&#233;%20comptable/31%20mars%202013/SBR%20Liasse%20fiscale%2031032013%20V%20Excel%20le%202307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labro/Documents/PLABRO_LOCAL/APPLICATIONS%20EXCEL/C%20%20Relations%20institutionnelles/L&#233;gislation/RGEC/RGEC%20Impact%20TOI/SIG%20SR%20-SBR%2031-03-15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labro/Documents/PLABRO_LOCAL/APPLICATIONS%20EXCEL/B%20%20Fonctions%20support/Finances/A%20Finances%20TOI/Comptes/Comptes%20sociaux/Liasses/LIASSES%20FISCALES%202015/TOI/SR/SR_Dossier_032015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hauck/Local%20Settings/Temporary%20Internet%20Files/OLK1E/Delta/01_delta03_V42_17.8.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_SERVER\GRUPOS\GFC\REL_MEN\01Jan\MACETE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6\9-06035\9-06035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.balbolia/Bureau/Document_Bilan/Bilan_2002/FISCAL/D&#233;claration%20fiscale%202001/Copie%20de%20LF2058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Bureau/Compta/BILAN/Bilan_2000/FISCAL/FISCAL%202000%20S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Bureau/FISCAL%202000%20SR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ES\S&#195;O%20MARTINHO\simula&#231;&#227;o%20custei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vate/tmp/Grille%20de%20collecte_OSO%20(MJN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qf03\users\t.gelly\SOCIETES%20HOLDINGS\G.Q.F\GQF%20SOCIAL\GQF%202005\BILAN%2031%20DECEMBRE%202005\PLAQUETTE%20GQF%2031%20DECEMBRE%202005%20DEFINITIV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manuellepaillat/Documents/91.%20Missions%20termin&#233;es/GAPCM/Refrigep&#234;che/Refrigepeche%20Ouest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ntrole%20de%20gestion\Probable%202007\Probable-SRV0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03\Documents%20and%20Settings\e.lieutier\Mes%20documents\Mes%20dossiers%20pro\SR\2005\Salaires\Salaires%20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CERF/2011/Gol/MO%20Bilan%20Moulin+B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st056\PDMSdirs\Current%20Work\PC\9-05\9-05046\9-05046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E/Documents%20and%20Settings/Sandrine%20BOUQUIN/Local%20Settings/Temporary%20Internet%20Files/Content.IE5/F72U6OSW/IndicateursU50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Middle%20Office/Geral/Indicadores%20Financeiros/Indicadores%20Economico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os%20de%20NF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CERF/2012/QC12/QC1207-Influence%20non%20canne%20sur%20process/QC%201207-Influence%20du%20non%20canne%20Vfin%20stage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manuellepaillat/Library/Mail%20Downloads/nous.c4Documents/Projets%20termin&#233;s/VWS/VWS1/JBL/Grilles%20vierges/EVALED%20Collecting%20Data%20sheets%202009021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es%20documents\Genevi&#232;ve\Budget%20SANE\budget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ndeau/Documents/philippe/m&#233;canisation/coupeuse%20tron&#231;onneuse/Mesures%20Tron&#231;onneuse%20MAJ%2031_10%20debit%20chantier%20conso%20gasoil%20perte%20sucre%20ds%20paille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sdauria\AppData\Local\Temp\notes69908C\SR_2012_DfDp%20n&#233;gatifs%20compens&#233;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hauck/Local%20Settings/Temporary%20Internet%20Files/OLK1E/sectors/Agribusiness/Commodities/Grains/Bunge/Project%20Otto/Model/2nd%20Phase/Otto%20Financial%20Model%20v4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5\9-05046\9-05046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obenard\AppData\Local\Temp\notesDD6360\KE30%20Eurocanne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E/Documents%20and%20Settings/LCHALMAN/Local%20Settings/Temporary%20Internet%20Files/OLK1/IndicateursU5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ndeau/Documents/philippe/Etudes/economie%20de%20la%20filiere/modele%20economique%20filiere/version%20juin%202015%20&#233;paillage%20champ/2015%2006%2025%20modele%20economique%20filiere%20epaillage%20champ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ascal\Eurocanne\CdG\2014-2015\Eurocanne_2015_03_ZCOPA_v03.xlsb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ntrole%20de%20gestion\Isabelle\Isabelle\2004\SR\Salaires\Prix%20heure20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mptabilit&#233;\WINDOWS\Bureau\FISCAL%202000%20S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Excel/Excel%204.0/Talk%20Mac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obenard\Documents\02_INDUSTRIEL\LARRAS\Presentation_Larras_20140616\SBR\Maintenance\2013_12_31_SBR_Analyse_couts_usine_v2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RESULTADO-%20Fdo%20de%20Prev.%20C%20FMIA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mpta\SANE\SANE_Probable_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PWork/TeachIn/%7becn12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mptabilit&#233;\Documents%20and%20Settings\r.balbolia\Bureau\Compta\EMPRUNT\emprunt-Euro\EMPRUN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mes2004\Groups\Planejamento%20Estrat&#233;gico\Planejamento\Iqara%20Brasil\Premissas\Opex%202005%20-%20ADM%20-%20DN%20Rev.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MSEFR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cexchange\TPC%20DFS%20Root\F%20-%20FINANCE\AM%20-%20Assets%20Management\CWIP\2002-03\June%202003\FINAL%20CWIP%20REPORT%20JUNE%2020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ndeau/Documents/philippe/fili&#232;re/achat%20cannes%20et%20modes%20paiements/syst&#232;mes%20paiement%20canne%20betterave%20monde/Compa%20Guad_Run/comparaison%20guadeloupe_r&#233;union%2015%2007%202014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ntrole%20de%20gestion\Documents%20and%20Settings\e.lieutier\Mes%20documents\Mes%20dossiers%20pro\CLOTURE%202004\Prix%20heure2004%20r&#233;e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private/tmp/Grille%20A%20de%20collecte_OSO%20%20(2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qf03\users\Mes%20documents\TRANSPORT%20TGE\SOCIETES%20HOLDINGS\CIE%20BP\CIE%20BP%202002\BILAN%20AU%2031%20DECEMBRE%202002\RECBP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NAGERS\BUDGET\Reforecast%202001\Q2-v2\Expenses-assumption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ndeau/Documents/philippe/fili&#232;re/achat%20cannes%20et%20modes%20paiements/etude%20TOI%20dg%20achat%20canne%202014/retours%20etude%20dg/L1X%202014-0400%20V2X%20marge%20gardel%2020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SCCincSKR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qf03\users\t.gelly\SOCIETES%20HOLDINGS\G.Q.F\GQF%20SOCIAL\GQF%202005\BILAN%2031%20DECEMBRE%202005\EXTRAIT%20CPTES%20SOCIAUX%20GQF%20CA%2027%20AVRIL%20200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frlabassa.SBR.000\Local%20Settings\Temporary%20Internet%20Files\OLK3\Mes%20documents\2%20Bois%20Rouge\Compta\2001\Controle%20budgetaire\essai%2006_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y/Desktop/Eco_Unim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labro/Documents/PLABRO_SVRQF03/APPLICATIONS%20EXCEL/A%20%20Sucre/Hors%20RUN/Tanzanie/SML/Valo%20TPC%20-%2015-11-1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lly\MATCO\REMATCO9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/AppData/Roaming/Microsoft/Excel/stage%20ercane/BD%20QT%20usine%20Finale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PREADS\schnatz\MCGROUP\AIXTRON\HOLDING\ABSCHLU&#223;\MOD_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NSFER\KIM\RETAIL\REVCO\MODEL_RC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IRRINGER_S\6.%20COUT%20DE%20PRODUCTION\CP%202011\2.%20Co&#251;t%20de%20production%20DEC2011\COUT%20DE%20PRODUCTION%20DEC2011_V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INNT\adaytum.xla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UTILITIE\Email\03_Wed\Dea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sda2/Tereos%20OI/gestion/Marges%20sucres/Loiret/Clients%20Sucre%20R&#233;union%202013-201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1\TPC%20DFS%20Root\S-Finance\F%20-%20FINANCE\MA%20-%20Management%20Account\Financial%20Year%202006.07\07%20-%20January%202007\O%20-%20Others\D07C22PP,PS%20-%20%20Factory%20%20revised%20Budget%20Crop%202006-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frlabassa.SBR.000\Local%20Settings\Temporary%20Internet%20Files\OLK3\CBIHRY\Mes%20documents\2%20Bois%20Rouge\Compta\taf\TAF%20r&#233;el%2020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Ativo%20Imobilizado%20Combined%20Leadsheet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95\TEMP\CSOG%20CLASSEUR%2099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Personnel/Gestion/Comptes%20perso/comptes20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n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2.1%20CIAO%2031%2010%202006%20-%20Controladora%20e%20Consolidado%20Combined%20Leadsheet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Clientes\Biosint&#233;tica\31.12.03\Administra&#231;&#227;o%20do%20JOB\teste%20de%20deprecia&#231;&#227;o%20global%20bio%2031.12.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ATA\Lilia\Clientes\Fibrasil\Dez%2099\Back%20up\DATA\Lilia\Fibrasil\0998\PLANEJ\f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quaresan/Local%20Settings/Temporary%20Internet%20Files/Content.Outlook/W0OMI1U8/Delta/01_delta03_V42_17.8.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AmBev%20-%20L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Clientes\Biosint&#233;tica\31.12.03\Administra&#231;&#227;o%20do%20JOB\Comparativo%20dez02%20x%20dez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RP\Controladoria\CONTABILIDADE\BALANCOS\Balanco%20Out06\Exigivel_CIAO_out200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A%205311%20Partes%20Relacionadas%20Combined%20Leadsheet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10%20Sal&#225;rios%20e%20benef&#237;cios%20Leadsheet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210%20Temporary%20Investments%20-%20Consolidado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10%20PROVIS&#213;ES,%20CONTAS%20A%20PAGAR%20E%20OUTROS%20PASSIVOS%20%20Combined%20Leadsheet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Obriga&#231;&#245;es%20com%20o%20Poder%20Concedente%20Combined%20Leadsheet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TABILIDADE%20GERAL\AUDITORIA%20DELOITTE\2008\4&#186;%20Trimestre\Draft%20Vianorte%2031-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1"/>
      <sheetName val="auditors"/>
      <sheetName val="p3-6"/>
      <sheetName val="Pg 5"/>
      <sheetName val="pag 7-18"/>
      <sheetName val="pg 19"/>
      <sheetName val="pg20-29"/>
      <sheetName val="pg30-31"/>
      <sheetName val="histo produit planteur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 Image Ind"/>
      <sheetName val="CUS Image Prop"/>
      <sheetName val="CUS Image2"/>
      <sheetName val="CUS Image"/>
      <sheetName val="Assump"/>
      <sheetName val="Key-Input"/>
      <sheetName val="NetPropInc_Sum"/>
      <sheetName val="GrossPropInc_Sum"/>
      <sheetName val="PropDev_Sum"/>
      <sheetName val="PropFee_Sum"/>
      <sheetName val="PropAUM_Sum"/>
      <sheetName val="PropInvest_Sum"/>
      <sheetName val="EquityInvest_Sum"/>
      <sheetName val="EBIT_Sum_Con."/>
      <sheetName val="EBIT_Sum_Equity Acc"/>
      <sheetName val="EPS_Analysis"/>
      <sheetName val="Graphics"/>
      <sheetName val="Cap_Struc"/>
      <sheetName val="Segmentals"/>
      <sheetName val="Model_Sum"/>
      <sheetName val="IS_Sum"/>
      <sheetName val="BS_Sum"/>
      <sheetName val="CF_Sum"/>
      <sheetName val="TCO Deal"/>
      <sheetName val="ART Deal"/>
      <sheetName val="Tables"/>
      <sheetName val="LinkSheet"/>
      <sheetName val="DownloadSheet"/>
      <sheetName val="GLPR CUS Im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_Ciao"/>
      <sheetName val="consol_imob"/>
      <sheetName val="obra_andamento"/>
      <sheetName val="c001"/>
      <sheetName val="c007"/>
      <sheetName val="c008"/>
      <sheetName val="c012"/>
      <sheetName val="c013"/>
      <sheetName val="c014"/>
      <sheetName val="c018"/>
      <sheetName val="c019"/>
      <sheetName val="DRE"/>
      <sheetName val="Lead"/>
      <sheetName val="XREF"/>
      <sheetName val="Links"/>
      <sheetName val="BP"/>
      <sheetName val="Atual"/>
      <sheetName val="Tickmarks"/>
      <sheetName val="DOAR"/>
      <sheetName val="Suporte DOAR {ppc}"/>
      <sheetName val="PIS, Cofins e Out Variav. 31.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ircularizacao"/>
      <sheetName val="NE"/>
      <sheetName val="Movimentação {ppc}"/>
      <sheetName val="Segregacao CP x LP"/>
      <sheetName val="Calculo DTT"/>
      <sheetName val="Parâmetro"/>
      <sheetName val="XREF"/>
      <sheetName val="Tickmarks"/>
      <sheetName val="Links"/>
      <sheetName val="Report 31.12.04"/>
      <sheetName val="Circularização 30.09.04"/>
      <sheetName val="Mapa Empréstimos {ppc}"/>
      <sheetName val="Cartas de Fiança"/>
      <sheetName val="Abertura das Contas"/>
      <sheetName val="Circularização"/>
      <sheetName val="Mapa  Mov. e Teste Empréstimos"/>
      <sheetName val="Outorga 2004"/>
      <sheetName val="Outorga Fixa e Variável"/>
      <sheetName val="Circularizações"/>
      <sheetName val="Parametro Empréstimos"/>
      <sheetName val="VP - HP 12C"/>
      <sheetName val="VP - 30.06.2004"/>
      <sheetName val="NE 6"/>
      <sheetName val="NE 7"/>
      <sheetName val="NE 15"/>
      <sheetName val="Mapa e teste jun06"/>
      <sheetName val="Mútuo OHL 30.06.2006"/>
      <sheetName val="BNDES 12.05"/>
      <sheetName val="Mapa 09.05"/>
      <sheetName val="CP x LP e Cláusula BNDES"/>
      <sheetName val="Teste FOPAG"/>
      <sheetName val="NR"/>
      <sheetName val="SWAP"/>
      <sheetName val="Mapa Empréstimos"/>
      <sheetName val="Teste Adições e Baixas"/>
      <sheetName val="BALANÇO"/>
      <sheetName val="Emprestimos 102003 {ppc}"/>
      <sheetName val="Seguros"/>
      <sheetName val="COMP_IND_SAFRA (UBV)"/>
      <sheetName val="COMP_IND_SAFRA (GS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port"/>
      <sheetName val="Exigências e Garantias NE"/>
      <sheetName val="Garantia_Carta Fiança"/>
      <sheetName val="Circularização"/>
      <sheetName val="Composição"/>
      <sheetName val="Segregacao CP x LP"/>
      <sheetName val="Movimentação Empréstimos"/>
      <sheetName val="Razão Empréstimos"/>
      <sheetName val="Calculo DTT"/>
      <sheetName val="Parâmetro"/>
      <sheetName val="XREF"/>
      <sheetName val="Tickmarks"/>
      <sheetName val="COMP_IND_SAFRA (GSM)"/>
      <sheetName val=" Global fopag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 de depreciação"/>
      <sheetName val="#REF"/>
      <sheetName val="XREF"/>
      <sheetName val="Lead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 MRT"/>
      <sheetName val="u506"/>
      <sheetName val="bilan matières"/>
      <sheetName val="Prod"/>
      <sheetName val="Suiv Prod mensuel"/>
      <sheetName val="Liste de colisage"/>
      <sheetName val="Liste de colisage Indaver"/>
      <sheetName val="Liste de colisage Autre"/>
      <sheetName val="Stock"/>
      <sheetName val="Paramètres"/>
      <sheetName val="Suivi annuel MRT"/>
      <sheetName val="suivi dechet"/>
      <sheetName val="ChoixEntrée"/>
      <sheetName val="ChoixTypeClient"/>
      <sheetName val="ChoixClient"/>
      <sheetName val="ChoixContenant"/>
      <sheetName val="ChoixCode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te de résultat analytiq €"/>
      <sheetName val="Cohérence"/>
      <sheetName val="Analyse me 09 2003"/>
      <sheetName val="Compte de résultat analytique"/>
      <sheetName val="Historique tonnage cannes"/>
      <sheetName val="Tonnage de cannes"/>
      <sheetName val="Données de base"/>
      <sheetName val="Chiffre d'affaires"/>
      <sheetName val="cohérence compta"/>
      <sheetName val="Frais fixes"/>
      <sheetName val="Pièces et prest.entretien"/>
      <sheetName val="Frais variables"/>
      <sheetName val="Hypothèses frais variables"/>
      <sheetName val="consommation de pneus"/>
      <sheetName val="Charges sociales"/>
      <sheetName val="Effectifs"/>
      <sheetName val="Salaires entretien"/>
      <sheetName val="Salaires pré budget "/>
      <sheetName val="Répartition heures travaillées"/>
      <sheetName val="Coût chauffeurs"/>
      <sheetName val="récap chauffeurs"/>
      <sheetName val="Tableau de Bord"/>
      <sheetName val="Résultat agricole"/>
      <sheetName val="Exceptionnel"/>
      <sheetName val="sous-traitance"/>
      <sheetName val="Provisions"/>
      <sheetName val="Assurance vignettes"/>
      <sheetName val="Taxe professionnelle"/>
      <sheetName val="Amortissements"/>
      <sheetName val="Transport Rhum"/>
      <sheetName val="Transport mélasse"/>
      <sheetName val="Réparations"/>
      <sheetName val="Prix de vente"/>
      <sheetName val="Structure"/>
      <sheetName val="In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9">
          <cell r="D39">
            <v>0.75206926886289049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_Memo"/>
      <sheetName val="Output_USD"/>
      <sheetName val="Output_BRL"/>
      <sheetName val="Control"/>
      <sheetName val="BS Allocation"/>
      <sheetName val="Cosan S.A."/>
      <sheetName val="Upstream"/>
      <sheetName val="Upstream Assumptions"/>
      <sheetName val="__FDSCACHE__"/>
      <sheetName val="Upstream Calculations"/>
      <sheetName val="Lubes"/>
      <sheetName val="Lubes Assumptions"/>
      <sheetName val="Lubes Calculations"/>
      <sheetName val="Downstream"/>
      <sheetName val="Macro Assumptions"/>
      <sheetName val="Downstream Assumptions"/>
      <sheetName val="Downstream Calculations"/>
      <sheetName val="Rumo"/>
      <sheetName val="Macro Assumptions "/>
      <sheetName val="Rumo  Assumptions"/>
      <sheetName val="Rumo Calculations"/>
      <sheetName val="Charges sociales"/>
    </sheetNames>
    <sheetDataSet>
      <sheetData sheetId="0">
        <row r="3">
          <cell r="B3" t="str">
            <v>Assumptions - JV's Credit Downside</v>
          </cell>
        </row>
        <row r="4">
          <cell r="F4">
            <v>2009</v>
          </cell>
          <cell r="G4">
            <v>2010</v>
          </cell>
          <cell r="H4">
            <v>2011</v>
          </cell>
          <cell r="I4">
            <v>2012</v>
          </cell>
          <cell r="J4">
            <v>2013</v>
          </cell>
          <cell r="K4">
            <v>2014</v>
          </cell>
          <cell r="L4">
            <v>2015</v>
          </cell>
        </row>
        <row r="5">
          <cell r="B5" t="str">
            <v>Macroeconomics</v>
          </cell>
        </row>
        <row r="6">
          <cell r="B6" t="str">
            <v>Brazilian Inflation (IGPM)</v>
          </cell>
          <cell r="F6">
            <v>6.2685746384981256E-2</v>
          </cell>
          <cell r="G6">
            <v>1.9524978148893979E-2</v>
          </cell>
          <cell r="H6">
            <v>0.10640018030303944</v>
          </cell>
          <cell r="I6">
            <v>5.609134438939023E-2</v>
          </cell>
          <cell r="J6">
            <v>4.4999999999999998E-2</v>
          </cell>
          <cell r="K6">
            <v>4.4999999999999998E-2</v>
          </cell>
          <cell r="L6">
            <v>4.4999999999999998E-2</v>
          </cell>
        </row>
        <row r="7">
          <cell r="B7" t="str">
            <v>Interest Rate</v>
          </cell>
          <cell r="F7">
            <v>0.1125</v>
          </cell>
          <cell r="G7">
            <v>8.7499999999999994E-2</v>
          </cell>
          <cell r="H7">
            <v>0.11749999999999999</v>
          </cell>
          <cell r="I7">
            <v>0.1225</v>
          </cell>
          <cell r="J7">
            <v>0.11749999999999999</v>
          </cell>
          <cell r="K7">
            <v>0.1</v>
          </cell>
          <cell r="L7">
            <v>9.5000000000000001E-2</v>
          </cell>
        </row>
        <row r="8">
          <cell r="B8" t="str">
            <v>Exchange Rate - Average</v>
          </cell>
          <cell r="F8">
            <v>1.9935</v>
          </cell>
          <cell r="G8">
            <v>1.8689</v>
          </cell>
          <cell r="H8">
            <v>1.7504999999999999</v>
          </cell>
          <cell r="I8">
            <v>1.73</v>
          </cell>
          <cell r="J8">
            <v>1.7613235294117646</v>
          </cell>
          <cell r="K8">
            <v>1.8044932237600921</v>
          </cell>
          <cell r="L8">
            <v>1.8487209988522508</v>
          </cell>
        </row>
        <row r="9">
          <cell r="B9" t="str">
            <v>Year End Exchange Rate</v>
          </cell>
          <cell r="F9">
            <v>2.3149999999999999</v>
          </cell>
          <cell r="G9">
            <v>1.7809999999999999</v>
          </cell>
          <cell r="H9">
            <v>1.72</v>
          </cell>
          <cell r="I9">
            <v>1.74</v>
          </cell>
          <cell r="J9">
            <v>1.7826470588235293</v>
          </cell>
          <cell r="K9">
            <v>1.8263393886966548</v>
          </cell>
          <cell r="L9">
            <v>1.8711026090078471</v>
          </cell>
        </row>
        <row r="10">
          <cell r="B10" t="str">
            <v>Prices</v>
          </cell>
        </row>
        <row r="11">
          <cell r="B11" t="str">
            <v>NY11 (US$¢/lb)</v>
          </cell>
          <cell r="G11">
            <v>17.8</v>
          </cell>
          <cell r="H11">
            <v>23.15</v>
          </cell>
          <cell r="I11">
            <v>25.939999999999998</v>
          </cell>
          <cell r="J11">
            <v>21.122499999999999</v>
          </cell>
          <cell r="K11">
            <v>18.716666666666665</v>
          </cell>
          <cell r="L11">
            <v>19.090999999999998</v>
          </cell>
        </row>
        <row r="12">
          <cell r="B12" t="str">
            <v>Effective Cosan's NY11 Price (US$¢/lb)</v>
          </cell>
          <cell r="G12">
            <v>18.246847653779604</v>
          </cell>
          <cell r="H12">
            <v>20.026373646092061</v>
          </cell>
          <cell r="I12">
            <v>18.010113461269086</v>
          </cell>
          <cell r="J12">
            <v>17.8</v>
          </cell>
          <cell r="K12">
            <v>15</v>
          </cell>
          <cell r="L12">
            <v>15</v>
          </cell>
        </row>
        <row r="13">
          <cell r="B13" t="str">
            <v>Effective Cosan's Export Price (R$/ton)</v>
          </cell>
          <cell r="G13">
            <v>751.81012370531505</v>
          </cell>
          <cell r="H13">
            <v>772.8561895228562</v>
          </cell>
          <cell r="I13">
            <v>686.90521156684179</v>
          </cell>
          <cell r="J13">
            <v>691.18355812575533</v>
          </cell>
          <cell r="K13">
            <v>596.73398731114855</v>
          </cell>
          <cell r="L13">
            <v>611.35982033348057</v>
          </cell>
        </row>
        <row r="14">
          <cell r="B14" t="str">
            <v>Domestic Sugar - Net of Sales Taxes (R$/ton)</v>
          </cell>
          <cell r="G14">
            <v>1007.2058405233714</v>
          </cell>
          <cell r="H14">
            <v>1065.0372390643031</v>
          </cell>
          <cell r="I14">
            <v>767.82394819367926</v>
          </cell>
          <cell r="J14">
            <v>772.6062920910457</v>
          </cell>
          <cell r="K14">
            <v>667.03038271244429</v>
          </cell>
          <cell r="L14">
            <v>683.37916660245514</v>
          </cell>
        </row>
        <row r="15">
          <cell r="B15" t="str">
            <v>Upstream Operating</v>
          </cell>
        </row>
        <row r="16">
          <cell r="B16" t="str">
            <v>Existing Crushing Capacity (MM tons)</v>
          </cell>
          <cell r="F16">
            <v>42.594000000000001</v>
          </cell>
          <cell r="G16">
            <v>50.314</v>
          </cell>
          <cell r="H16">
            <v>56</v>
          </cell>
          <cell r="I16">
            <v>60</v>
          </cell>
          <cell r="J16">
            <v>62</v>
          </cell>
          <cell r="K16">
            <v>62</v>
          </cell>
          <cell r="L16">
            <v>62</v>
          </cell>
        </row>
        <row r="17">
          <cell r="B17" t="str">
            <v>ATR (Sugar Equivalent Production) - ('000 tons)</v>
          </cell>
          <cell r="F17">
            <v>6542.0618784530379</v>
          </cell>
          <cell r="G17">
            <v>7216.3062983425425</v>
          </cell>
          <cell r="H17">
            <v>9275.138121546961</v>
          </cell>
          <cell r="I17">
            <v>8605.5248618784535</v>
          </cell>
          <cell r="J17">
            <v>8892.3756906077342</v>
          </cell>
          <cell r="K17">
            <v>8447.7569060773476</v>
          </cell>
          <cell r="L17">
            <v>8447.7569060773476</v>
          </cell>
        </row>
        <row r="18">
          <cell r="B18" t="str">
            <v>Sugar Volume Sold ('000 tons)</v>
          </cell>
          <cell r="F18">
            <v>3051.7</v>
          </cell>
          <cell r="G18">
            <v>4134.6000000000004</v>
          </cell>
          <cell r="H18">
            <v>4616.7000000000007</v>
          </cell>
          <cell r="I18">
            <v>4283.4000000000005</v>
          </cell>
          <cell r="J18">
            <v>4426.18</v>
          </cell>
          <cell r="K18">
            <v>4204.8710000000001</v>
          </cell>
          <cell r="L18">
            <v>4204.8710000000001</v>
          </cell>
        </row>
        <row r="19">
          <cell r="B19" t="str">
            <v>Ethanol Volume Sold (MM Liters)</v>
          </cell>
          <cell r="F19">
            <v>1495.1</v>
          </cell>
          <cell r="G19">
            <v>2053</v>
          </cell>
          <cell r="H19">
            <v>2360.8124999999995</v>
          </cell>
          <cell r="I19">
            <v>2190.375</v>
          </cell>
          <cell r="J19">
            <v>2263.3874999999994</v>
          </cell>
          <cell r="K19">
            <v>2150.2181249999994</v>
          </cell>
          <cell r="L19">
            <v>2150.2181249999994</v>
          </cell>
        </row>
        <row r="20">
          <cell r="B20" t="str">
            <v>Downstream Operating</v>
          </cell>
        </row>
        <row r="21">
          <cell r="B21" t="str">
            <v>Total Number of Stations</v>
          </cell>
          <cell r="H21">
            <v>1879</v>
          </cell>
          <cell r="I21">
            <v>5049</v>
          </cell>
          <cell r="J21">
            <v>5399</v>
          </cell>
          <cell r="K21">
            <v>5749</v>
          </cell>
          <cell r="L21">
            <v>6099</v>
          </cell>
        </row>
        <row r="22">
          <cell r="B22" t="str">
            <v>Ethanol Volume (000 m3)</v>
          </cell>
          <cell r="H22">
            <v>1139.0896439701205</v>
          </cell>
          <cell r="I22">
            <v>4544.1000000000004</v>
          </cell>
          <cell r="J22">
            <v>4874.6781707798864</v>
          </cell>
          <cell r="K22">
            <v>5205.3147326602293</v>
          </cell>
          <cell r="L22">
            <v>5536.0940928536265</v>
          </cell>
        </row>
        <row r="23">
          <cell r="B23" t="str">
            <v>Gasoline Volume (000 m3)</v>
          </cell>
          <cell r="H23">
            <v>1870.2543331754198</v>
          </cell>
          <cell r="I23">
            <v>6109.29</v>
          </cell>
          <cell r="J23">
            <v>6532.3025345286887</v>
          </cell>
          <cell r="K23">
            <v>6954.9812333454229</v>
          </cell>
          <cell r="L23">
            <v>7377.9008291378777</v>
          </cell>
        </row>
        <row r="24">
          <cell r="B24" t="str">
            <v>Diesel Volume (000 m3)</v>
          </cell>
          <cell r="H24">
            <v>2727.8866172198768</v>
          </cell>
          <cell r="I24">
            <v>10098</v>
          </cell>
          <cell r="J24">
            <v>10798.467642252859</v>
          </cell>
          <cell r="K24">
            <v>11513.031133991564</v>
          </cell>
          <cell r="L24">
            <v>12236.919177468815</v>
          </cell>
        </row>
        <row r="25">
          <cell r="B25" t="str">
            <v>Others Volume (000 m3)</v>
          </cell>
          <cell r="H25">
            <v>137.75048368419723</v>
          </cell>
          <cell r="I25">
            <v>1211.76</v>
          </cell>
          <cell r="J25">
            <v>1299.9141788746363</v>
          </cell>
          <cell r="K25">
            <v>1388.0839287093943</v>
          </cell>
          <cell r="L25">
            <v>1476.2917580943003</v>
          </cell>
        </row>
        <row r="26">
          <cell r="B26" t="str">
            <v>Ethanol Price (R$/liter)</v>
          </cell>
          <cell r="H26">
            <v>1.1118915566127967</v>
          </cell>
          <cell r="I26">
            <v>1.1380210081931974</v>
          </cell>
          <cell r="J26">
            <v>1.1636264808775443</v>
          </cell>
          <cell r="K26">
            <v>1.1898080766972889</v>
          </cell>
          <cell r="L26">
            <v>1.2165787584229779</v>
          </cell>
        </row>
        <row r="27">
          <cell r="B27" t="str">
            <v>Gasoline Volume (R$/liter)</v>
          </cell>
          <cell r="H27">
            <v>2.1042627741765463</v>
          </cell>
          <cell r="I27">
            <v>2.1537129493696954</v>
          </cell>
          <cell r="J27">
            <v>2.2021714907305134</v>
          </cell>
          <cell r="K27">
            <v>2.2517203492719498</v>
          </cell>
          <cell r="L27">
            <v>2.3023840571305687</v>
          </cell>
        </row>
        <row r="28">
          <cell r="B28" t="str">
            <v>Diesel Volume (R$/liter)</v>
          </cell>
          <cell r="H28">
            <v>1.7249777645259352</v>
          </cell>
          <cell r="I28">
            <v>1.7655147419922947</v>
          </cell>
          <cell r="J28">
            <v>1.8052388236871213</v>
          </cell>
          <cell r="K28">
            <v>1.8458566972200814</v>
          </cell>
          <cell r="L28">
            <v>1.8873884729075332</v>
          </cell>
        </row>
        <row r="29">
          <cell r="B29" t="str">
            <v>Others Volume (R$/liter)</v>
          </cell>
          <cell r="H29">
            <v>1.0610555274692921</v>
          </cell>
          <cell r="I29">
            <v>1.0859903323648206</v>
          </cell>
          <cell r="J29">
            <v>1.1104251148430291</v>
          </cell>
          <cell r="K29">
            <v>1.1354096799269973</v>
          </cell>
          <cell r="L29">
            <v>1.1609563977253547</v>
          </cell>
        </row>
        <row r="31">
          <cell r="B31" t="str">
            <v>Upstream JV Highlights</v>
          </cell>
        </row>
        <row r="32">
          <cell r="B32" t="str">
            <v>US$MM</v>
          </cell>
          <cell r="F32">
            <v>2009</v>
          </cell>
          <cell r="G32">
            <v>2010</v>
          </cell>
          <cell r="H32">
            <v>2011</v>
          </cell>
          <cell r="I32">
            <v>2012</v>
          </cell>
          <cell r="J32">
            <v>2013</v>
          </cell>
          <cell r="K32">
            <v>2014</v>
          </cell>
          <cell r="L32">
            <v>2015</v>
          </cell>
        </row>
        <row r="33">
          <cell r="B33" t="str">
            <v>Key Operating Statistics</v>
          </cell>
        </row>
        <row r="34">
          <cell r="B34" t="str">
            <v>Sugar &amp; Ethanol</v>
          </cell>
          <cell r="F34">
            <v>1509.2648845686513</v>
          </cell>
          <cell r="G34">
            <v>2742.4688319332226</v>
          </cell>
          <cell r="H34">
            <v>3355.4603446634292</v>
          </cell>
          <cell r="I34">
            <v>2584.0724719566615</v>
          </cell>
          <cell r="J34">
            <v>2639.056463270073</v>
          </cell>
          <cell r="K34">
            <v>2112.7277866066588</v>
          </cell>
          <cell r="L34">
            <v>2112.7277866066593</v>
          </cell>
        </row>
        <row r="35">
          <cell r="B35" t="str">
            <v>Other Revenues</v>
          </cell>
          <cell r="F35">
            <v>67.537464560550831</v>
          </cell>
          <cell r="G35">
            <v>86.789020279308673</v>
          </cell>
          <cell r="H35">
            <v>90.945444158811782</v>
          </cell>
          <cell r="I35">
            <v>89.149302348073306</v>
          </cell>
          <cell r="J35">
            <v>91.046224558692089</v>
          </cell>
          <cell r="K35">
            <v>72.88812921131246</v>
          </cell>
          <cell r="L35">
            <v>72.888129211312474</v>
          </cell>
        </row>
        <row r="36">
          <cell r="B36" t="str">
            <v>Co-Generation</v>
          </cell>
          <cell r="F36">
            <v>7.6447954637505058</v>
          </cell>
          <cell r="G36">
            <v>49.440847557386704</v>
          </cell>
          <cell r="H36">
            <v>145.10139960011426</v>
          </cell>
          <cell r="I36">
            <v>156.06936416184971</v>
          </cell>
          <cell r="J36">
            <v>158.65909660182015</v>
          </cell>
          <cell r="K36">
            <v>151.49682825095789</v>
          </cell>
          <cell r="L36">
            <v>133.08525199462144</v>
          </cell>
        </row>
        <row r="37">
          <cell r="B37" t="str">
            <v>Total Net Revenues</v>
          </cell>
          <cell r="F37">
            <v>1584.4471445929528</v>
          </cell>
          <cell r="G37">
            <v>2878.6986997699182</v>
          </cell>
          <cell r="H37">
            <v>3591.5071884223553</v>
          </cell>
          <cell r="I37">
            <v>2829.2911384665845</v>
          </cell>
          <cell r="J37">
            <v>2888.7617844305855</v>
          </cell>
          <cell r="K37">
            <v>2337.1127440689293</v>
          </cell>
          <cell r="L37">
            <v>2318.7011678125932</v>
          </cell>
        </row>
        <row r="38">
          <cell r="B38" t="str">
            <v>Growth</v>
          </cell>
          <cell r="I38">
            <v>-0.21222734912319363</v>
          </cell>
          <cell r="J38">
            <v>2.1019627551031261E-2</v>
          </cell>
          <cell r="K38">
            <v>-0.19096383901741276</v>
          </cell>
          <cell r="L38">
            <v>-7.8779153051390383E-3</v>
          </cell>
        </row>
        <row r="39">
          <cell r="B39" t="str">
            <v>Gross Profit</v>
          </cell>
          <cell r="F39">
            <v>1310.8039692183072</v>
          </cell>
          <cell r="G39">
            <v>2455.401573117877</v>
          </cell>
          <cell r="H39">
            <v>804.95096639055464</v>
          </cell>
          <cell r="I39">
            <v>558.52599834509692</v>
          </cell>
          <cell r="J39">
            <v>597.14140463417698</v>
          </cell>
          <cell r="K39">
            <v>267.75107026417209</v>
          </cell>
          <cell r="L39">
            <v>285.57360857623644</v>
          </cell>
        </row>
        <row r="40">
          <cell r="B40" t="str">
            <v>% Margin</v>
          </cell>
          <cell r="F40">
            <v>0.82729422290388555</v>
          </cell>
          <cell r="G40">
            <v>0.85295539033457257</v>
          </cell>
          <cell r="H40">
            <v>0.22412623006447224</v>
          </cell>
          <cell r="I40">
            <v>0.19740845710484434</v>
          </cell>
          <cell r="J40">
            <v>0.20671188875890012</v>
          </cell>
          <cell r="K40">
            <v>0.11456489249124355</v>
          </cell>
          <cell r="L40">
            <v>0.12316102330928642</v>
          </cell>
        </row>
        <row r="41">
          <cell r="B41" t="str">
            <v>Adj. EBITDA (not including synergies)</v>
          </cell>
          <cell r="F41">
            <v>228.78695828270546</v>
          </cell>
          <cell r="G41">
            <v>561.02520199047535</v>
          </cell>
          <cell r="H41">
            <v>887.11796629534376</v>
          </cell>
          <cell r="I41">
            <v>581.31453617117972</v>
          </cell>
          <cell r="J41">
            <v>713.73498060014765</v>
          </cell>
          <cell r="K41">
            <v>482.63472827174689</v>
          </cell>
          <cell r="L41">
            <v>567.83220426244998</v>
          </cell>
        </row>
        <row r="42">
          <cell r="B42" t="str">
            <v>% Margin</v>
          </cell>
          <cell r="F42">
            <v>0.14439544989775044</v>
          </cell>
          <cell r="G42">
            <v>0.1948884758364311</v>
          </cell>
          <cell r="H42">
            <v>0.24700436884967752</v>
          </cell>
          <cell r="I42">
            <v>0.20546296147035609</v>
          </cell>
          <cell r="J42">
            <v>0.24707297931138844</v>
          </cell>
          <cell r="K42">
            <v>0.20650896260634671</v>
          </cell>
          <cell r="L42">
            <v>0.24489236135509829</v>
          </cell>
        </row>
        <row r="43">
          <cell r="B43" t="str">
            <v>Total Debt</v>
          </cell>
          <cell r="H43">
            <v>3160.7151162790706</v>
          </cell>
          <cell r="I43">
            <v>2361.5931168136858</v>
          </cell>
          <cell r="J43">
            <v>2332.1208212628972</v>
          </cell>
          <cell r="K43">
            <v>2303.3536045530359</v>
          </cell>
          <cell r="L43">
            <v>2275.2745987692483</v>
          </cell>
        </row>
        <row r="44">
          <cell r="B44" t="str">
            <v>Cash</v>
          </cell>
          <cell r="H44">
            <v>589.02965116279074</v>
          </cell>
          <cell r="I44">
            <v>576.72547892720297</v>
          </cell>
          <cell r="J44">
            <v>1176.0265601629158</v>
          </cell>
          <cell r="K44">
            <v>1683.5514870548923</v>
          </cell>
          <cell r="L44">
            <v>1857.6318194026828</v>
          </cell>
        </row>
        <row r="45">
          <cell r="B45" t="str">
            <v>Net Debt</v>
          </cell>
          <cell r="H45">
            <v>2424.2308139534889</v>
          </cell>
          <cell r="I45">
            <v>1639.1078677715404</v>
          </cell>
          <cell r="J45">
            <v>1013.8215668251092</v>
          </cell>
          <cell r="K45">
            <v>480.93307619635448</v>
          </cell>
          <cell r="L45">
            <v>282.09596393324023</v>
          </cell>
        </row>
        <row r="46">
          <cell r="B46" t="str">
            <v>Free Cash Flow Profile</v>
          </cell>
        </row>
        <row r="47">
          <cell r="B47" t="str">
            <v>Funds from Operations</v>
          </cell>
          <cell r="H47" t="str">
            <v/>
          </cell>
          <cell r="I47">
            <v>421.67984442985545</v>
          </cell>
          <cell r="J47">
            <v>622.70073430300522</v>
          </cell>
          <cell r="K47">
            <v>514.72618929332396</v>
          </cell>
          <cell r="L47">
            <v>625.73722785395239</v>
          </cell>
        </row>
        <row r="48">
          <cell r="B48" t="str">
            <v>Cash Flow from Operations</v>
          </cell>
          <cell r="I48">
            <v>376.69709874257006</v>
          </cell>
          <cell r="J48">
            <v>609.50058087360526</v>
          </cell>
          <cell r="K48">
            <v>401.12735963665909</v>
          </cell>
          <cell r="L48">
            <v>589.23231418548596</v>
          </cell>
        </row>
        <row r="49">
          <cell r="B49" t="str">
            <v>Capex</v>
          </cell>
          <cell r="I49">
            <v>616.18552471792498</v>
          </cell>
          <cell r="J49">
            <v>489.99742412462945</v>
          </cell>
          <cell r="K49">
            <v>385.27015141358243</v>
          </cell>
          <cell r="L49">
            <v>366.96306713482369</v>
          </cell>
        </row>
        <row r="50">
          <cell r="B50" t="str">
            <v>Free Cash Flow to Firm</v>
          </cell>
          <cell r="I50">
            <v>-239.48842597535491</v>
          </cell>
          <cell r="J50">
            <v>119.50315674897581</v>
          </cell>
          <cell r="K50">
            <v>15.857208223076668</v>
          </cell>
          <cell r="L50">
            <v>222.26924705066227</v>
          </cell>
        </row>
        <row r="51">
          <cell r="B51" t="str">
            <v>Key Credit Statistics</v>
          </cell>
        </row>
        <row r="52">
          <cell r="B52" t="str">
            <v>Gross Debt / EBITDA</v>
          </cell>
          <cell r="H52">
            <v>3.5629028340823723</v>
          </cell>
          <cell r="I52">
            <v>4.0625048400961843</v>
          </cell>
          <cell r="J52">
            <v>3.2674884721243753</v>
          </cell>
          <cell r="K52">
            <v>4.7724572427704279</v>
          </cell>
          <cell r="L52">
            <v>4.0069488515970546</v>
          </cell>
        </row>
        <row r="53">
          <cell r="B53" t="str">
            <v>Net Debt / EBITDA</v>
          </cell>
          <cell r="H53">
            <v>2.7327039988573536</v>
          </cell>
          <cell r="I53">
            <v>2.8196574587098788</v>
          </cell>
          <cell r="J53">
            <v>1.420445395534113</v>
          </cell>
          <cell r="K53">
            <v>0.99647424444261234</v>
          </cell>
          <cell r="L53">
            <v>0.49679458441363161</v>
          </cell>
        </row>
        <row r="54">
          <cell r="B54" t="str">
            <v>EBITDA to Interest</v>
          </cell>
          <cell r="I54">
            <v>2.2859442686772882</v>
          </cell>
          <cell r="J54">
            <v>3.107130460462233</v>
          </cell>
          <cell r="K54">
            <v>2.2759594908237006</v>
          </cell>
          <cell r="L54">
            <v>2.9227549774340154</v>
          </cell>
        </row>
        <row r="55">
          <cell r="B55" t="str">
            <v>FCF / Total Debt</v>
          </cell>
          <cell r="I55">
            <v>-8.1912687375181162E-2</v>
          </cell>
          <cell r="J55">
            <v>4.2058916557228779E-2</v>
          </cell>
          <cell r="K55">
            <v>5.7216693622743325E-3</v>
          </cell>
          <cell r="L55">
            <v>8.2117456307135114E-2</v>
          </cell>
        </row>
        <row r="58">
          <cell r="B58" t="str">
            <v>Downstream JV Highlights</v>
          </cell>
        </row>
        <row r="59">
          <cell r="B59" t="str">
            <v>US$MM</v>
          </cell>
          <cell r="F59">
            <v>2009</v>
          </cell>
          <cell r="G59">
            <v>2010</v>
          </cell>
          <cell r="H59">
            <v>2011</v>
          </cell>
          <cell r="I59">
            <v>2012</v>
          </cell>
          <cell r="J59">
            <v>2013</v>
          </cell>
          <cell r="K59">
            <v>2014</v>
          </cell>
          <cell r="L59">
            <v>2015</v>
          </cell>
        </row>
        <row r="60">
          <cell r="B60" t="str">
            <v>Key Operating Statistics</v>
          </cell>
        </row>
        <row r="61">
          <cell r="B61" t="str">
            <v>Ethanol</v>
          </cell>
          <cell r="H61">
            <v>723.53279483316408</v>
          </cell>
          <cell r="I61">
            <v>2989.1799210004096</v>
          </cell>
          <cell r="J61">
            <v>3220.4785268323667</v>
          </cell>
          <cell r="K61">
            <v>3432.1688932504044</v>
          </cell>
          <cell r="L61">
            <v>3643.1102812041536</v>
          </cell>
        </row>
        <row r="62">
          <cell r="B62" t="str">
            <v xml:space="preserve">Gasoline </v>
          </cell>
          <cell r="H62">
            <v>2248.218549867704</v>
          </cell>
          <cell r="I62">
            <v>7605.5820719391832</v>
          </cell>
          <cell r="J62">
            <v>8167.2958829829786</v>
          </cell>
          <cell r="K62">
            <v>8678.7096597102554</v>
          </cell>
          <cell r="L62">
            <v>9188.3855133594625</v>
          </cell>
        </row>
        <row r="63">
          <cell r="B63" t="str">
            <v>Diesel</v>
          </cell>
          <cell r="H63">
            <v>2688.1141153111448</v>
          </cell>
          <cell r="I63">
            <v>10305.299343721497</v>
          </cell>
          <cell r="J63">
            <v>11067.707152378989</v>
          </cell>
          <cell r="K63">
            <v>11776.938446850614</v>
          </cell>
          <cell r="L63">
            <v>12492.864101070118</v>
          </cell>
        </row>
        <row r="64">
          <cell r="B64" t="str">
            <v>Other Fuels</v>
          </cell>
          <cell r="H64">
            <v>83.4966650240994</v>
          </cell>
          <cell r="I64">
            <v>760.67031511352309</v>
          </cell>
          <cell r="J64">
            <v>819.52993147433074</v>
          </cell>
          <cell r="K64">
            <v>873.39974927901289</v>
          </cell>
          <cell r="L64">
            <v>927.07897110101726</v>
          </cell>
        </row>
        <row r="65">
          <cell r="B65" t="str">
            <v>Other Revenues</v>
          </cell>
          <cell r="H65">
            <v>39.188231933733221</v>
          </cell>
          <cell r="I65">
            <v>115.56640751445084</v>
          </cell>
          <cell r="J65">
            <v>126.48963302579942</v>
          </cell>
          <cell r="K65">
            <v>137.0473010623528</v>
          </cell>
          <cell r="L65">
            <v>147.97667996715805</v>
          </cell>
        </row>
        <row r="66">
          <cell r="B66" t="str">
            <v>Total Net Revenues</v>
          </cell>
          <cell r="H66">
            <v>5782.5503569698458</v>
          </cell>
          <cell r="I66">
            <v>21776.298059289067</v>
          </cell>
          <cell r="J66">
            <v>23401.501126694464</v>
          </cell>
          <cell r="K66">
            <v>24898.264050152637</v>
          </cell>
          <cell r="L66">
            <v>26399.415546701912</v>
          </cell>
        </row>
        <row r="67">
          <cell r="B67" t="str">
            <v>Growth</v>
          </cell>
          <cell r="I67">
            <v>2.7658639726399574</v>
          </cell>
          <cell r="J67">
            <v>7.4631742410052881E-2</v>
          </cell>
          <cell r="K67">
            <v>6.3960124410599839E-2</v>
          </cell>
          <cell r="L67">
            <v>6.0291412024770175E-2</v>
          </cell>
        </row>
        <row r="68">
          <cell r="B68" t="str">
            <v>Gross Profit</v>
          </cell>
          <cell r="H68">
            <v>212.89897041795274</v>
          </cell>
          <cell r="I68">
            <v>877.94026308310799</v>
          </cell>
          <cell r="J68">
            <v>887.76141687153915</v>
          </cell>
          <cell r="K68">
            <v>889.52798678892907</v>
          </cell>
          <cell r="L68">
            <v>889.12855621277663</v>
          </cell>
        </row>
        <row r="69">
          <cell r="B69" t="str">
            <v>% Margin</v>
          </cell>
          <cell r="H69">
            <v>3.6817486623586519E-2</v>
          </cell>
          <cell r="I69">
            <v>4.0316322852157464E-2</v>
          </cell>
          <cell r="J69">
            <v>3.7936088461387449E-2</v>
          </cell>
          <cell r="K69">
            <v>3.5726506273575966E-2</v>
          </cell>
          <cell r="L69">
            <v>3.3679857595326795E-2</v>
          </cell>
        </row>
        <row r="70">
          <cell r="B70" t="str">
            <v>EBITDA (not including synergies)</v>
          </cell>
          <cell r="H70">
            <v>136.43619521228916</v>
          </cell>
          <cell r="I70">
            <v>442.41430189732137</v>
          </cell>
          <cell r="J70">
            <v>419.73139433764953</v>
          </cell>
          <cell r="K70">
            <v>391.56270578587919</v>
          </cell>
          <cell r="L70">
            <v>361.14024527874295</v>
          </cell>
        </row>
        <row r="71">
          <cell r="B71" t="str">
            <v>% Margin</v>
          </cell>
          <cell r="H71">
            <v>2.3594467283426138E-2</v>
          </cell>
          <cell r="I71">
            <v>2.0316322852157218E-2</v>
          </cell>
          <cell r="J71">
            <v>1.7936088461387431E-2</v>
          </cell>
          <cell r="K71">
            <v>1.572650627357608E-2</v>
          </cell>
          <cell r="L71">
            <v>1.3679857595326967E-2</v>
          </cell>
        </row>
        <row r="72">
          <cell r="B72" t="str">
            <v>Total Debt</v>
          </cell>
          <cell r="H72">
            <v>345.93023255813955</v>
          </cell>
          <cell r="I72">
            <v>341.95402298850576</v>
          </cell>
          <cell r="J72">
            <v>333.77330473519226</v>
          </cell>
          <cell r="K72">
            <v>325.78829744487666</v>
          </cell>
          <cell r="L72">
            <v>317.99431903710456</v>
          </cell>
        </row>
        <row r="73">
          <cell r="B73" t="str">
            <v>Cash</v>
          </cell>
          <cell r="H73">
            <v>0</v>
          </cell>
          <cell r="I73">
            <v>141.08752296288719</v>
          </cell>
          <cell r="J73">
            <v>444.68719588466735</v>
          </cell>
          <cell r="K73">
            <v>735.48981831207573</v>
          </cell>
          <cell r="L73">
            <v>1009.4174002166326</v>
          </cell>
        </row>
        <row r="74">
          <cell r="B74" t="str">
            <v>Net Debt</v>
          </cell>
          <cell r="H74">
            <v>345.93023255813955</v>
          </cell>
          <cell r="I74">
            <v>200.86650002561856</v>
          </cell>
          <cell r="J74">
            <v>-110.91389114947509</v>
          </cell>
          <cell r="K74">
            <v>-409.70152086719906</v>
          </cell>
          <cell r="L74">
            <v>-691.42308117952803</v>
          </cell>
        </row>
        <row r="75">
          <cell r="B75" t="str">
            <v>Free Cash Flow Profile</v>
          </cell>
        </row>
        <row r="76">
          <cell r="B76" t="str">
            <v>Funds from Operations</v>
          </cell>
          <cell r="I76">
            <v>151.79355187552034</v>
          </cell>
          <cell r="J76">
            <v>325.57908948337609</v>
          </cell>
          <cell r="K76">
            <v>323.39395718152247</v>
          </cell>
          <cell r="L76">
            <v>318.18479496938642</v>
          </cell>
        </row>
        <row r="77">
          <cell r="B77" t="str">
            <v>Cash Flow from Operations</v>
          </cell>
          <cell r="I77">
            <v>69.629001626423374</v>
          </cell>
          <cell r="J77">
            <v>247.47464741371698</v>
          </cell>
          <cell r="K77">
            <v>244.84545858149892</v>
          </cell>
          <cell r="L77">
            <v>237.73884499810515</v>
          </cell>
        </row>
        <row r="78">
          <cell r="B78" t="str">
            <v>Capex</v>
          </cell>
          <cell r="I78">
            <v>59.698942407432462</v>
          </cell>
          <cell r="J78">
            <v>63.124643713872828</v>
          </cell>
          <cell r="K78">
            <v>64.792120943412371</v>
          </cell>
          <cell r="L78">
            <v>66.087963362280618</v>
          </cell>
        </row>
        <row r="79">
          <cell r="B79" t="str">
            <v>Free Cash Flow to Firm</v>
          </cell>
          <cell r="I79">
            <v>9.9300592189909125</v>
          </cell>
          <cell r="J79">
            <v>184.35000369984414</v>
          </cell>
          <cell r="K79">
            <v>180.05333763808653</v>
          </cell>
          <cell r="L79">
            <v>171.65088163582453</v>
          </cell>
        </row>
        <row r="80">
          <cell r="B80" t="str">
            <v>Key Credit Statistics</v>
          </cell>
        </row>
        <row r="81">
          <cell r="B81" t="str">
            <v>Gross Debt / EBITDA</v>
          </cell>
          <cell r="I81">
            <v>0.77292714435770848</v>
          </cell>
          <cell r="J81">
            <v>0.79520690908026526</v>
          </cell>
          <cell r="K81">
            <v>0.83202075333249337</v>
          </cell>
          <cell r="L81">
            <v>0.88052861234466795</v>
          </cell>
        </row>
        <row r="82">
          <cell r="B82" t="str">
            <v>Net Debt / EBITDA</v>
          </cell>
          <cell r="I82">
            <v>0.45402352311891825</v>
          </cell>
          <cell r="J82" t="str">
            <v>NA</v>
          </cell>
          <cell r="K82" t="str">
            <v>NA</v>
          </cell>
          <cell r="L82" t="str">
            <v>NA</v>
          </cell>
        </row>
        <row r="83">
          <cell r="B83" t="str">
            <v>EBITDA to Interest</v>
          </cell>
          <cell r="I83">
            <v>13.700950649646369</v>
          </cell>
          <cell r="J83">
            <v>12.846268238905505</v>
          </cell>
          <cell r="K83">
            <v>12.201125288647592</v>
          </cell>
          <cell r="L83">
            <v>6.3890357413311447</v>
          </cell>
        </row>
        <row r="84">
          <cell r="B84" t="str">
            <v>FCF / Total Debt</v>
          </cell>
          <cell r="I84">
            <v>2.9039164774864186E-2</v>
          </cell>
          <cell r="J84">
            <v>0.55232099477249386</v>
          </cell>
          <cell r="K84">
            <v>0.55266975226005943</v>
          </cell>
          <cell r="L84">
            <v>0.97405152929209793</v>
          </cell>
        </row>
        <row r="87">
          <cell r="B87" t="str">
            <v>Cosan Consolidated Highlights</v>
          </cell>
        </row>
        <row r="88">
          <cell r="B88" t="str">
            <v>US$MM</v>
          </cell>
          <cell r="F88">
            <v>2009</v>
          </cell>
          <cell r="G88">
            <v>2010</v>
          </cell>
          <cell r="H88">
            <v>2011</v>
          </cell>
          <cell r="I88">
            <v>2012</v>
          </cell>
          <cell r="J88">
            <v>2013</v>
          </cell>
          <cell r="K88">
            <v>2014</v>
          </cell>
          <cell r="L88">
            <v>2015</v>
          </cell>
        </row>
        <row r="89">
          <cell r="B89" t="str">
            <v>Cash Flow</v>
          </cell>
        </row>
        <row r="90">
          <cell r="B90" t="str">
            <v>Cash from Operations</v>
          </cell>
          <cell r="H90">
            <v>17.863696602500831</v>
          </cell>
          <cell r="I90">
            <v>30.438874288066941</v>
          </cell>
          <cell r="J90">
            <v>35.479076598492391</v>
          </cell>
          <cell r="K90">
            <v>41.233618893089783</v>
          </cell>
          <cell r="L90">
            <v>46.816651005428724</v>
          </cell>
        </row>
        <row r="91">
          <cell r="B91" t="str">
            <v>Net Income</v>
          </cell>
          <cell r="H91">
            <v>219.32469832255538</v>
          </cell>
          <cell r="I91">
            <v>328.8684809484871</v>
          </cell>
          <cell r="J91">
            <v>307.60980073180991</v>
          </cell>
          <cell r="K91">
            <v>372.03191372049457</v>
          </cell>
          <cell r="L91">
            <v>408.23146262213936</v>
          </cell>
        </row>
        <row r="92">
          <cell r="B92" t="str">
            <v>(-) Equity Income</v>
          </cell>
          <cell r="H92">
            <v>-189.4258044824185</v>
          </cell>
          <cell r="I92">
            <v>-289.08253193315539</v>
          </cell>
          <cell r="J92">
            <v>-260.0248203713906</v>
          </cell>
          <cell r="K92">
            <v>-317.2435278283653</v>
          </cell>
          <cell r="L92">
            <v>-341.16090994640842</v>
          </cell>
        </row>
        <row r="93">
          <cell r="B93" t="str">
            <v>(+) Depreciations</v>
          </cell>
          <cell r="H93">
            <v>5.8576178678279796</v>
          </cell>
          <cell r="I93">
            <v>6.2834592641124276</v>
          </cell>
          <cell r="J93">
            <v>6.5375593320208569</v>
          </cell>
          <cell r="K93">
            <v>6.7543209529175634</v>
          </cell>
          <cell r="L93">
            <v>1.7455209985773641</v>
          </cell>
        </row>
        <row r="94">
          <cell r="B94" t="str">
            <v>(+) Non-cash Interest Expenses (Income)</v>
          </cell>
          <cell r="H94">
            <v>7.4264495858326196</v>
          </cell>
          <cell r="I94">
            <v>16.023461407684344</v>
          </cell>
          <cell r="J94">
            <v>16.12424630869301</v>
          </cell>
          <cell r="K94">
            <v>16.124246308692843</v>
          </cell>
          <cell r="L94">
            <v>16.124246308692836</v>
          </cell>
        </row>
        <row r="95">
          <cell r="B95" t="str">
            <v>(+/-) Changes in Working Capital</v>
          </cell>
          <cell r="H95">
            <v>-25.318300594855842</v>
          </cell>
          <cell r="I95">
            <v>-31.64837894770902</v>
          </cell>
          <cell r="J95">
            <v>-34.781567487469097</v>
          </cell>
          <cell r="K95">
            <v>-36.427202687394612</v>
          </cell>
          <cell r="L95">
            <v>-38.124589442939538</v>
          </cell>
        </row>
        <row r="96">
          <cell r="B96" t="str">
            <v>(+/-) Changes in Other Assets &amp; Liabilities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Cash from Investing</v>
          </cell>
          <cell r="H97">
            <v>-4.2466152527849186</v>
          </cell>
          <cell r="I97">
            <v>-4.4902985549132941</v>
          </cell>
          <cell r="J97">
            <v>-4.6089126199382138</v>
          </cell>
          <cell r="K97">
            <v>-4.7010908723369775</v>
          </cell>
          <cell r="L97">
            <v>-4.7951126897837186</v>
          </cell>
        </row>
        <row r="98">
          <cell r="B98" t="str">
            <v>(-) Operating CAPEX</v>
          </cell>
          <cell r="H98">
            <v>-4.2466152527849186</v>
          </cell>
          <cell r="I98">
            <v>-4.4902985549132941</v>
          </cell>
          <cell r="J98">
            <v>-4.6089126199382138</v>
          </cell>
          <cell r="K98">
            <v>-4.7010908723369775</v>
          </cell>
          <cell r="L98">
            <v>-4.7951126897837186</v>
          </cell>
        </row>
        <row r="99">
          <cell r="B99" t="str">
            <v>Cash from Financing</v>
          </cell>
          <cell r="H99">
            <v>24.983658253030271</v>
          </cell>
          <cell r="I99">
            <v>15.335699685262455</v>
          </cell>
          <cell r="J99">
            <v>17.813919653669359</v>
          </cell>
          <cell r="K99">
            <v>5.4720878347736743</v>
          </cell>
          <cell r="L99">
            <v>7.360417929711133</v>
          </cell>
        </row>
        <row r="100">
          <cell r="B100" t="str">
            <v>Existing Debt Repayments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 t="str">
            <v>Revolver Issuance / (Repayment)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 t="str">
            <v>Dividends Received</v>
          </cell>
          <cell r="H102">
            <v>80.810926216709561</v>
          </cell>
          <cell r="I102">
            <v>97.264723600194472</v>
          </cell>
          <cell r="J102">
            <v>93.751737413756956</v>
          </cell>
          <cell r="K102">
            <v>97.120314594542805</v>
          </cell>
          <cell r="L102">
            <v>108.1177923595782</v>
          </cell>
        </row>
        <row r="103">
          <cell r="B103" t="str">
            <v>Dividends Paid</v>
          </cell>
          <cell r="H103">
            <v>-55.803471571749014</v>
          </cell>
          <cell r="I103">
            <v>-81.74460805185096</v>
          </cell>
          <cell r="J103">
            <v>-75.982564415213815</v>
          </cell>
          <cell r="K103">
            <v>-91.895442802969058</v>
          </cell>
          <cell r="L103">
            <v>-100.83707778884184</v>
          </cell>
        </row>
        <row r="105">
          <cell r="B105" t="str">
            <v>Beginning Cash Balance</v>
          </cell>
          <cell r="I105">
            <v>298.33197674418608</v>
          </cell>
          <cell r="J105">
            <v>339.80628447703577</v>
          </cell>
          <cell r="K105">
            <v>388.24173105487114</v>
          </cell>
          <cell r="L105">
            <v>430.25389949484111</v>
          </cell>
        </row>
        <row r="106">
          <cell r="B106" t="str">
            <v>(+/-) Change in Cash</v>
          </cell>
          <cell r="I106">
            <v>41.284275418416101</v>
          </cell>
          <cell r="J106">
            <v>48.684083632223533</v>
          </cell>
          <cell r="K106">
            <v>42.004615855526481</v>
          </cell>
          <cell r="L106">
            <v>49.381956245356136</v>
          </cell>
        </row>
        <row r="107">
          <cell r="B107" t="str">
            <v>End Cash Balance</v>
          </cell>
          <cell r="I107">
            <v>339.61625216260217</v>
          </cell>
          <cell r="J107">
            <v>388.49036810925929</v>
          </cell>
          <cell r="K107">
            <v>430.24634691039762</v>
          </cell>
          <cell r="L107">
            <v>479.63585574019726</v>
          </cell>
        </row>
        <row r="108">
          <cell r="B108" t="str">
            <v>Credit Ratios</v>
          </cell>
        </row>
        <row r="109">
          <cell r="B109" t="str">
            <v>Pro-Forma Gross Debt</v>
          </cell>
          <cell r="H109">
            <v>3743.0633720930241</v>
          </cell>
          <cell r="I109">
            <v>3500.8838299377226</v>
          </cell>
          <cell r="J109">
            <v>3465.0393941023067</v>
          </cell>
          <cell r="K109">
            <v>3387.0602850056243</v>
          </cell>
          <cell r="L109">
            <v>3311.8020102396599</v>
          </cell>
        </row>
        <row r="110">
          <cell r="B110" t="str">
            <v>Pro-Forma Cash</v>
          </cell>
          <cell r="H110">
            <v>1158.7619727313313</v>
          </cell>
          <cell r="I110">
            <v>1322.1132628748846</v>
          </cell>
          <cell r="J110">
            <v>2375.7731785755614</v>
          </cell>
          <cell r="K110">
            <v>3335.3746391796171</v>
          </cell>
          <cell r="L110">
            <v>3999.1465968837083</v>
          </cell>
        </row>
        <row r="111">
          <cell r="B111" t="str">
            <v>Pro-Forma Net Debt</v>
          </cell>
          <cell r="H111">
            <v>2584.3013993616928</v>
          </cell>
          <cell r="I111">
            <v>2178.7705670628379</v>
          </cell>
          <cell r="J111">
            <v>1089.2662155267453</v>
          </cell>
          <cell r="K111">
            <v>51.685645826007203</v>
          </cell>
          <cell r="L111">
            <v>-687.34458664404838</v>
          </cell>
        </row>
        <row r="112">
          <cell r="B112" t="str">
            <v>Revenue</v>
          </cell>
          <cell r="H112">
            <v>10002.254057379358</v>
          </cell>
          <cell r="I112">
            <v>13136.386758493516</v>
          </cell>
          <cell r="J112">
            <v>14150.549670415048</v>
          </cell>
          <cell r="K112">
            <v>14744.737958477977</v>
          </cell>
          <cell r="L112">
            <v>15562.426370514448</v>
          </cell>
        </row>
        <row r="113">
          <cell r="B113" t="str">
            <v>Pro-Forma EBITDA (including synergies)</v>
          </cell>
          <cell r="H113">
            <v>1204.4364275507846</v>
          </cell>
          <cell r="I113">
            <v>853.10328371018397</v>
          </cell>
          <cell r="J113">
            <v>1049.738878772929</v>
          </cell>
          <cell r="K113">
            <v>985.4311401776356</v>
          </cell>
          <cell r="L113">
            <v>1060.4114883789894</v>
          </cell>
        </row>
        <row r="114">
          <cell r="B114" t="str">
            <v xml:space="preserve">     EBITDA margin</v>
          </cell>
          <cell r="H114">
            <v>0.12041650018499463</v>
          </cell>
          <cell r="I114">
            <v>6.49420041746714E-2</v>
          </cell>
          <cell r="J114">
            <v>7.4183611465471727E-2</v>
          </cell>
          <cell r="K114">
            <v>6.6832733342068601E-2</v>
          </cell>
          <cell r="L114">
            <v>6.8139213200591381E-2</v>
          </cell>
        </row>
        <row r="115">
          <cell r="B115" t="str">
            <v>CFO</v>
          </cell>
          <cell r="I115">
            <v>626.64048876547361</v>
          </cell>
          <cell r="J115">
            <v>563.93831709015069</v>
          </cell>
          <cell r="K115">
            <v>680.19723643965062</v>
          </cell>
          <cell r="L115">
            <v>711.80942799540412</v>
          </cell>
        </row>
        <row r="116">
          <cell r="B116" t="str">
            <v>Capex</v>
          </cell>
          <cell r="I116">
            <v>210.55002336862492</v>
          </cell>
          <cell r="J116">
            <v>191.17177584468689</v>
          </cell>
          <cell r="K116">
            <v>214.9877950454655</v>
          </cell>
          <cell r="L116">
            <v>219.28755094637484</v>
          </cell>
        </row>
        <row r="117">
          <cell r="B117" t="str">
            <v>FCF</v>
          </cell>
          <cell r="I117">
            <v>416.09046539684869</v>
          </cell>
          <cell r="J117">
            <v>372.76654124546388</v>
          </cell>
          <cell r="K117">
            <v>465.20944139418515</v>
          </cell>
          <cell r="L117">
            <v>492.52187704902923</v>
          </cell>
        </row>
        <row r="119">
          <cell r="B119" t="str">
            <v>Gross Debt / EBITDA</v>
          </cell>
          <cell r="I119">
            <v>4.1037045534653478</v>
          </cell>
          <cell r="J119">
            <v>3.3008583983787418</v>
          </cell>
          <cell r="K119">
            <v>3.4371354292650693</v>
          </cell>
          <cell r="L119">
            <v>3.1231291310341098</v>
          </cell>
        </row>
        <row r="120">
          <cell r="B120" t="str">
            <v>Net Debt / EBITDA</v>
          </cell>
          <cell r="I120">
            <v>2.5539352721598587</v>
          </cell>
          <cell r="J120">
            <v>1.0376544467896827</v>
          </cell>
          <cell r="K120">
            <v>5.2449779308466199E-2</v>
          </cell>
          <cell r="L120" t="str">
            <v>NA</v>
          </cell>
        </row>
        <row r="121">
          <cell r="B121" t="str">
            <v>FCF / Debt</v>
          </cell>
          <cell r="I121">
            <v>0.11885297702216259</v>
          </cell>
          <cell r="J121">
            <v>0.10757930829875517</v>
          </cell>
          <cell r="K121">
            <v>0.13734902902485913</v>
          </cell>
          <cell r="L121">
            <v>0.148717186452033</v>
          </cell>
        </row>
        <row r="122">
          <cell r="B122" t="str">
            <v>EBITDA / Interest expense</v>
          </cell>
          <cell r="I122">
            <v>2.6288745290182018</v>
          </cell>
          <cell r="J122">
            <v>3.6976067870823797</v>
          </cell>
          <cell r="K122">
            <v>3.7284401207868236</v>
          </cell>
          <cell r="L122">
            <v>4.3621711341886877</v>
          </cell>
        </row>
      </sheetData>
      <sheetData sheetId="1"/>
      <sheetData sheetId="2">
        <row r="133">
          <cell r="F133" t="str">
            <v>2009A</v>
          </cell>
          <cell r="G133" t="str">
            <v>2010A</v>
          </cell>
          <cell r="H133">
            <v>2011</v>
          </cell>
          <cell r="I133">
            <v>2012</v>
          </cell>
          <cell r="J133">
            <v>2013</v>
          </cell>
          <cell r="K133">
            <v>2014</v>
          </cell>
          <cell r="L133">
            <v>2015</v>
          </cell>
          <cell r="M133">
            <v>2016</v>
          </cell>
          <cell r="N133">
            <v>2017</v>
          </cell>
        </row>
        <row r="135">
          <cell r="D135" t="str">
            <v>Balance Sheet - Upstream JV</v>
          </cell>
        </row>
        <row r="137">
          <cell r="D137" t="str">
            <v>Assets</v>
          </cell>
        </row>
        <row r="138">
          <cell r="D138" t="str">
            <v>Cash</v>
          </cell>
          <cell r="E138" t="str">
            <v>R$ MM</v>
          </cell>
          <cell r="H138">
            <v>1013.1310000000001</v>
          </cell>
          <cell r="I138">
            <v>1003.5023333333331</v>
          </cell>
          <cell r="J138">
            <v>2096.4402885727741</v>
          </cell>
          <cell r="K138">
            <v>3074.7363937071759</v>
          </cell>
          <cell r="L138">
            <v>3475.8197438603538</v>
          </cell>
          <cell r="M138">
            <v>3864.8287466414386</v>
          </cell>
          <cell r="N138">
            <v>4336.9110341975102</v>
          </cell>
        </row>
        <row r="139">
          <cell r="D139" t="str">
            <v>Derivatives</v>
          </cell>
          <cell r="E139" t="str">
            <v>R$ MM</v>
          </cell>
          <cell r="H139">
            <v>180.00299999999999</v>
          </cell>
          <cell r="I139">
            <v>180.00299999999999</v>
          </cell>
          <cell r="J139">
            <v>180.00299999999999</v>
          </cell>
          <cell r="K139">
            <v>180.00299999999999</v>
          </cell>
          <cell r="L139">
            <v>180.00299999999999</v>
          </cell>
          <cell r="M139">
            <v>180.00299999999999</v>
          </cell>
          <cell r="N139">
            <v>180.00299999999999</v>
          </cell>
        </row>
        <row r="140">
          <cell r="D140" t="str">
            <v>Trade Receivables</v>
          </cell>
          <cell r="E140" t="str">
            <v>R$ MM</v>
          </cell>
          <cell r="H140">
            <v>507.45299999999997</v>
          </cell>
          <cell r="I140">
            <v>395.07605790306843</v>
          </cell>
          <cell r="J140">
            <v>410.6840500268508</v>
          </cell>
          <cell r="K140">
            <v>340.40183170095776</v>
          </cell>
          <cell r="L140">
            <v>345.99763016828729</v>
          </cell>
          <cell r="M140">
            <v>361.56752352586017</v>
          </cell>
          <cell r="N140">
            <v>377.83806208452393</v>
          </cell>
        </row>
        <row r="141">
          <cell r="D141" t="str">
            <v>Inventories</v>
          </cell>
          <cell r="E141" t="str">
            <v>R$ MM</v>
          </cell>
          <cell r="H141">
            <v>1645.2</v>
          </cell>
          <cell r="I141">
            <v>1324.9732107109426</v>
          </cell>
          <cell r="J141">
            <v>1361.3524853631345</v>
          </cell>
          <cell r="K141">
            <v>1259.4485558068791</v>
          </cell>
          <cell r="L141">
            <v>1267.7241900221265</v>
          </cell>
          <cell r="M141">
            <v>1332.4094963846298</v>
          </cell>
          <cell r="N141">
            <v>1313.3693612452853</v>
          </cell>
        </row>
        <row r="142">
          <cell r="D142" t="str">
            <v>Advance to Suppliers</v>
          </cell>
          <cell r="E142" t="str">
            <v>R$ MM</v>
          </cell>
          <cell r="H142">
            <v>354.07300000000004</v>
          </cell>
          <cell r="I142">
            <v>275.66250480322935</v>
          </cell>
          <cell r="J142">
            <v>286.55290961952568</v>
          </cell>
          <cell r="K142">
            <v>237.51381459140691</v>
          </cell>
          <cell r="L142">
            <v>241.41825727028117</v>
          </cell>
          <cell r="M142">
            <v>252.28207884744381</v>
          </cell>
          <cell r="N142">
            <v>263.63477239557881</v>
          </cell>
        </row>
        <row r="143">
          <cell r="D143" t="str">
            <v>Deferred Taxes</v>
          </cell>
          <cell r="E143" t="str">
            <v>R$ MM</v>
          </cell>
          <cell r="H143">
            <v>1003.0049999999999</v>
          </cell>
          <cell r="I143">
            <v>1125.4759354598248</v>
          </cell>
          <cell r="J143">
            <v>1168.6402146600701</v>
          </cell>
          <cell r="K143">
            <v>1325.3292944217499</v>
          </cell>
          <cell r="L143">
            <v>1423.9392435041307</v>
          </cell>
          <cell r="M143">
            <v>1541.4914560814138</v>
          </cell>
          <cell r="N143">
            <v>1571.1255595264372</v>
          </cell>
        </row>
        <row r="144">
          <cell r="D144" t="str">
            <v>Related Parties</v>
          </cell>
          <cell r="E144" t="str">
            <v>R$ MM</v>
          </cell>
          <cell r="H144">
            <v>96.314999999999998</v>
          </cell>
          <cell r="I144">
            <v>96.314999999999998</v>
          </cell>
          <cell r="J144">
            <v>96.314999999999998</v>
          </cell>
          <cell r="K144">
            <v>96.314999999999998</v>
          </cell>
          <cell r="L144">
            <v>96.314999999999998</v>
          </cell>
          <cell r="M144">
            <v>96.314999999999998</v>
          </cell>
          <cell r="N144">
            <v>96.314999999999998</v>
          </cell>
        </row>
        <row r="145">
          <cell r="D145" t="str">
            <v>Legal Claims</v>
          </cell>
          <cell r="E145" t="str">
            <v>R$ MM</v>
          </cell>
          <cell r="H145">
            <v>342.11</v>
          </cell>
          <cell r="I145">
            <v>342.11</v>
          </cell>
          <cell r="J145">
            <v>342.11</v>
          </cell>
          <cell r="K145">
            <v>342.11</v>
          </cell>
          <cell r="L145">
            <v>342.11</v>
          </cell>
          <cell r="M145">
            <v>342.11</v>
          </cell>
          <cell r="N145">
            <v>342.11</v>
          </cell>
        </row>
        <row r="146">
          <cell r="D146" t="str">
            <v>Other Current Assets</v>
          </cell>
          <cell r="E146" t="str">
            <v>R$ MM</v>
          </cell>
          <cell r="H146">
            <v>179.68799999999999</v>
          </cell>
          <cell r="I146">
            <v>139.89557001828061</v>
          </cell>
          <cell r="J146">
            <v>145.42232597151806</v>
          </cell>
          <cell r="K146">
            <v>120.53554582332096</v>
          </cell>
          <cell r="L146">
            <v>122.51700585015598</v>
          </cell>
          <cell r="M146">
            <v>128.03027111341299</v>
          </cell>
          <cell r="N146">
            <v>133.79163331351657</v>
          </cell>
        </row>
        <row r="147">
          <cell r="D147" t="str">
            <v>CTN - Brazilian Treasury Notes</v>
          </cell>
          <cell r="E147" t="str">
            <v>R$ MM</v>
          </cell>
          <cell r="H147">
            <v>242.61699999999999</v>
          </cell>
          <cell r="I147">
            <v>247.46933999999999</v>
          </cell>
          <cell r="J147">
            <v>252.41872679999997</v>
          </cell>
          <cell r="K147">
            <v>257.46710133599998</v>
          </cell>
          <cell r="L147">
            <v>262.61644336271996</v>
          </cell>
          <cell r="M147">
            <v>305.94815651756875</v>
          </cell>
          <cell r="N147">
            <v>356.4296023429676</v>
          </cell>
        </row>
        <row r="149">
          <cell r="D149" t="str">
            <v>Fixed Assets</v>
          </cell>
          <cell r="E149" t="str">
            <v>R$ MM</v>
          </cell>
          <cell r="H149">
            <v>9234.8080000000009</v>
          </cell>
          <cell r="I149">
            <v>6742.7020533045406</v>
          </cell>
          <cell r="J149">
            <v>6578.5231473331396</v>
          </cell>
          <cell r="K149">
            <v>6155.2088587210683</v>
          </cell>
          <cell r="L149">
            <v>5643.4258236016567</v>
          </cell>
          <cell r="M149">
            <v>5091.1172626921216</v>
          </cell>
          <cell r="N149">
            <v>4753.6917736170326</v>
          </cell>
        </row>
        <row r="151">
          <cell r="D151" t="str">
            <v>Total Assets</v>
          </cell>
          <cell r="E151" t="str">
            <v>R$ MM</v>
          </cell>
          <cell r="H151">
            <v>14798.403</v>
          </cell>
          <cell r="I151">
            <v>11873.185005533218</v>
          </cell>
          <cell r="J151">
            <v>12918.462148347013</v>
          </cell>
          <cell r="K151">
            <v>13389.069396108558</v>
          </cell>
          <cell r="L151">
            <v>13401.886337639713</v>
          </cell>
          <cell r="M151">
            <v>13496.102991803889</v>
          </cell>
          <cell r="N151">
            <v>13725.21979872285</v>
          </cell>
        </row>
        <row r="153">
          <cell r="D153" t="str">
            <v>Liabilities &amp; Shareholders' Equity</v>
          </cell>
        </row>
        <row r="154">
          <cell r="D154" t="str">
            <v>Existing Debt</v>
          </cell>
          <cell r="E154" t="str">
            <v>R$ MM</v>
          </cell>
          <cell r="H154">
            <v>5436.4300000000012</v>
          </cell>
          <cell r="I154">
            <v>4109.1720232558137</v>
          </cell>
          <cell r="J154">
            <v>4157.348322845417</v>
          </cell>
          <cell r="K154">
            <v>4206.705414091628</v>
          </cell>
          <cell r="L154">
            <v>4257.2722379664228</v>
          </cell>
          <cell r="M154">
            <v>4309.0784447793249</v>
          </cell>
          <cell r="N154">
            <v>4362.1544115631314</v>
          </cell>
        </row>
        <row r="155">
          <cell r="D155" t="str">
            <v>Revolver Debt</v>
          </cell>
          <cell r="E155" t="str">
            <v>R$ MM</v>
          </cell>
          <cell r="H155">
            <v>0</v>
          </cell>
          <cell r="I155">
            <v>11.593489669858627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D156" t="str">
            <v>Derivatives</v>
          </cell>
          <cell r="E156" t="str">
            <v>R$ MM</v>
          </cell>
          <cell r="H156">
            <v>379.048</v>
          </cell>
          <cell r="I156">
            <v>379.048</v>
          </cell>
          <cell r="J156">
            <v>379.048</v>
          </cell>
          <cell r="K156">
            <v>379.048</v>
          </cell>
          <cell r="L156">
            <v>379.048</v>
          </cell>
          <cell r="M156">
            <v>379.048</v>
          </cell>
          <cell r="N156">
            <v>379.048</v>
          </cell>
        </row>
        <row r="157">
          <cell r="D157" t="str">
            <v>PESA Debt</v>
          </cell>
          <cell r="E157" t="str">
            <v>R$ MM</v>
          </cell>
          <cell r="H157">
            <v>652.70100000000002</v>
          </cell>
          <cell r="I157">
            <v>587.43090000000007</v>
          </cell>
          <cell r="J157">
            <v>528.68781000000001</v>
          </cell>
          <cell r="K157">
            <v>475.819029</v>
          </cell>
          <cell r="L157">
            <v>428.23712610000001</v>
          </cell>
          <cell r="M157">
            <v>447.50779677450004</v>
          </cell>
          <cell r="N157">
            <v>467.64564762935254</v>
          </cell>
        </row>
        <row r="159">
          <cell r="D159" t="str">
            <v>Trade Payables</v>
          </cell>
          <cell r="E159" t="str">
            <v>R$ MM</v>
          </cell>
          <cell r="H159">
            <v>644.36199999999997</v>
          </cell>
          <cell r="I159">
            <v>501.66616183673563</v>
          </cell>
          <cell r="J159">
            <v>521.48513427529576</v>
          </cell>
          <cell r="K159">
            <v>432.24102543189724</v>
          </cell>
          <cell r="L159">
            <v>439.34655026277892</v>
          </cell>
          <cell r="M159">
            <v>459.11714502460399</v>
          </cell>
          <cell r="N159">
            <v>479.77741655071117</v>
          </cell>
        </row>
        <row r="160">
          <cell r="D160" t="str">
            <v>Salaries Payable</v>
          </cell>
          <cell r="E160" t="str">
            <v>R$ MM</v>
          </cell>
          <cell r="H160">
            <v>155.62899999999999</v>
          </cell>
          <cell r="I160">
            <v>121.1645055116368</v>
          </cell>
          <cell r="J160">
            <v>125.95126646532538</v>
          </cell>
          <cell r="K160">
            <v>104.39665676582531</v>
          </cell>
          <cell r="L160">
            <v>106.11281278356888</v>
          </cell>
          <cell r="M160">
            <v>110.88788935882948</v>
          </cell>
          <cell r="N160">
            <v>115.87784437997681</v>
          </cell>
        </row>
        <row r="161">
          <cell r="D161" t="str">
            <v>Taxes Payable</v>
          </cell>
          <cell r="E161" t="str">
            <v>R$ MM</v>
          </cell>
          <cell r="H161">
            <v>1271.0640000000001</v>
          </cell>
          <cell r="I161">
            <v>989.58318201391216</v>
          </cell>
          <cell r="J161">
            <v>1028.6779492156497</v>
          </cell>
          <cell r="K161">
            <v>852.63564075716602</v>
          </cell>
          <cell r="L161">
            <v>866.65194962336204</v>
          </cell>
          <cell r="M161">
            <v>905.65128735641338</v>
          </cell>
          <cell r="N161">
            <v>946.40559528745189</v>
          </cell>
        </row>
        <row r="162">
          <cell r="D162" t="str">
            <v>Related Parties</v>
          </cell>
          <cell r="E162" t="str">
            <v>R$ MM</v>
          </cell>
          <cell r="H162">
            <v>74.63</v>
          </cell>
          <cell r="I162">
            <v>74.63</v>
          </cell>
          <cell r="J162">
            <v>74.63</v>
          </cell>
          <cell r="K162">
            <v>74.63</v>
          </cell>
          <cell r="L162">
            <v>74.63</v>
          </cell>
          <cell r="M162">
            <v>74.63</v>
          </cell>
          <cell r="N162">
            <v>74.63</v>
          </cell>
        </row>
        <row r="163">
          <cell r="D163" t="str">
            <v>Other</v>
          </cell>
          <cell r="E163" t="str">
            <v>R$ MM</v>
          </cell>
          <cell r="H163">
            <v>436.35699999999997</v>
          </cell>
          <cell r="I163">
            <v>339.72447379049726</v>
          </cell>
          <cell r="J163">
            <v>353.14572978692905</v>
          </cell>
          <cell r="K163">
            <v>292.71030435436347</v>
          </cell>
          <cell r="L163">
            <v>297.52211122477024</v>
          </cell>
          <cell r="M163">
            <v>310.91060622988488</v>
          </cell>
          <cell r="N163">
            <v>324.90158351022967</v>
          </cell>
        </row>
        <row r="164">
          <cell r="D164" t="str">
            <v>Contingencies</v>
          </cell>
          <cell r="E164" t="str">
            <v>R$ MM</v>
          </cell>
          <cell r="H164">
            <v>469.22199999999998</v>
          </cell>
          <cell r="I164">
            <v>500.04333436697425</v>
          </cell>
          <cell r="J164">
            <v>532.88920009045103</v>
          </cell>
          <cell r="K164">
            <v>564.611013690915</v>
          </cell>
          <cell r="L164">
            <v>594.74425058666634</v>
          </cell>
          <cell r="M164">
            <v>625.67181230879862</v>
          </cell>
          <cell r="N164">
            <v>658.20765199769187</v>
          </cell>
        </row>
        <row r="165">
          <cell r="D165" t="str">
            <v>Dividends Payable</v>
          </cell>
          <cell r="E165" t="str">
            <v>R$ MM</v>
          </cell>
          <cell r="H165">
            <v>7.0380000000000003</v>
          </cell>
          <cell r="I165">
            <v>7.0380000000000003</v>
          </cell>
          <cell r="J165">
            <v>7.0380000000000003</v>
          </cell>
          <cell r="K165">
            <v>7.0380000000000003</v>
          </cell>
          <cell r="L165">
            <v>7.0380000000000003</v>
          </cell>
          <cell r="M165">
            <v>7.0380000000000003</v>
          </cell>
          <cell r="N165">
            <v>7.0380000000000003</v>
          </cell>
        </row>
        <row r="167">
          <cell r="D167" t="str">
            <v>Minority Interests</v>
          </cell>
          <cell r="E167" t="str">
            <v>R$ MM</v>
          </cell>
          <cell r="H167">
            <v>253.62200000000001</v>
          </cell>
          <cell r="I167">
            <v>253.62200000000001</v>
          </cell>
          <cell r="J167">
            <v>253.62200000000001</v>
          </cell>
          <cell r="K167">
            <v>253.62200000000001</v>
          </cell>
          <cell r="L167">
            <v>253.62200000000001</v>
          </cell>
          <cell r="M167">
            <v>253.62200000000001</v>
          </cell>
          <cell r="N167">
            <v>253.62200000000001</v>
          </cell>
        </row>
        <row r="169">
          <cell r="D169" t="str">
            <v>Shareholder's Equity</v>
          </cell>
          <cell r="E169" t="str">
            <v>R$ MM</v>
          </cell>
          <cell r="H169">
            <v>5018.2999999999993</v>
          </cell>
          <cell r="I169">
            <v>3998.4689350877916</v>
          </cell>
          <cell r="J169">
            <v>4955.9387356679454</v>
          </cell>
          <cell r="K169">
            <v>5745.612312016764</v>
          </cell>
          <cell r="L169">
            <v>5697.6612990921431</v>
          </cell>
          <cell r="M169">
            <v>5612.9400099715349</v>
          </cell>
          <cell r="N169">
            <v>5655.911647804307</v>
          </cell>
        </row>
        <row r="171">
          <cell r="D171" t="str">
            <v>Liabilities &amp; Shareholders' Equity</v>
          </cell>
          <cell r="E171" t="str">
            <v>R$ MM</v>
          </cell>
          <cell r="H171">
            <v>14798.403000000002</v>
          </cell>
          <cell r="I171">
            <v>11873.185005533222</v>
          </cell>
          <cell r="J171">
            <v>12918.462148347015</v>
          </cell>
          <cell r="K171">
            <v>13389.06939610856</v>
          </cell>
          <cell r="L171">
            <v>13401.886337639713</v>
          </cell>
          <cell r="M171">
            <v>13496.102991803891</v>
          </cell>
          <cell r="N171">
            <v>13725.219798722852</v>
          </cell>
        </row>
        <row r="174">
          <cell r="F174" t="str">
            <v>2009A</v>
          </cell>
          <cell r="G174" t="str">
            <v>2010A</v>
          </cell>
          <cell r="H174">
            <v>2011</v>
          </cell>
          <cell r="I174">
            <v>2012</v>
          </cell>
          <cell r="J174">
            <v>2013</v>
          </cell>
          <cell r="K174">
            <v>2014</v>
          </cell>
          <cell r="L174">
            <v>2015</v>
          </cell>
          <cell r="M174">
            <v>2016</v>
          </cell>
          <cell r="N174">
            <v>2017</v>
          </cell>
        </row>
        <row r="176">
          <cell r="D176" t="str">
            <v>Balance Sheet - Downstream JV</v>
          </cell>
        </row>
        <row r="178">
          <cell r="D178" t="str">
            <v>Assets</v>
          </cell>
        </row>
        <row r="179">
          <cell r="D179" t="str">
            <v>Cash &amp; Equiv.</v>
          </cell>
          <cell r="E179" t="str">
            <v>R$MM</v>
          </cell>
          <cell r="H179">
            <v>0</v>
          </cell>
          <cell r="I179">
            <v>245.49228995542373</v>
          </cell>
          <cell r="J179">
            <v>792.7203218402849</v>
          </cell>
          <cell r="K179">
            <v>1343.2540251686901</v>
          </cell>
          <cell r="L179">
            <v>1888.7235311232594</v>
          </cell>
          <cell r="M179">
            <v>2536.6109340899475</v>
          </cell>
          <cell r="N179">
            <v>3147.592064401575</v>
          </cell>
        </row>
        <row r="180">
          <cell r="D180" t="str">
            <v>Accounts Receivable</v>
          </cell>
          <cell r="E180" t="str">
            <v>R$MM</v>
          </cell>
          <cell r="H180">
            <v>100</v>
          </cell>
          <cell r="I180">
            <v>370.20108442389835</v>
          </cell>
          <cell r="J180">
            <v>404.99298652921334</v>
          </cell>
          <cell r="K180">
            <v>441.41358888142605</v>
          </cell>
          <cell r="L180">
            <v>479.44958619127732</v>
          </cell>
          <cell r="M180">
            <v>518.63583120206488</v>
          </cell>
          <cell r="N180">
            <v>559.53540002485136</v>
          </cell>
        </row>
        <row r="181">
          <cell r="D181" t="str">
            <v>Inventory</v>
          </cell>
          <cell r="E181" t="str">
            <v>R$MM</v>
          </cell>
          <cell r="H181">
            <v>335.3</v>
          </cell>
          <cell r="I181">
            <v>1252.1841393280927</v>
          </cell>
          <cell r="J181">
            <v>1373.3989550363908</v>
          </cell>
          <cell r="K181">
            <v>1500.4947763419036</v>
          </cell>
          <cell r="L181">
            <v>1633.415429569259</v>
          </cell>
          <cell r="M181">
            <v>1766.9082096799893</v>
          </cell>
          <cell r="N181">
            <v>1906.241817763768</v>
          </cell>
        </row>
        <row r="182">
          <cell r="D182" t="str">
            <v>Deferred Taxes</v>
          </cell>
          <cell r="E182" t="str">
            <v>R$MM</v>
          </cell>
          <cell r="H182">
            <v>130</v>
          </cell>
          <cell r="I182">
            <v>483.82908166051203</v>
          </cell>
          <cell r="J182">
            <v>529.35213299844213</v>
          </cell>
          <cell r="K182">
            <v>577.01371719581448</v>
          </cell>
          <cell r="L182">
            <v>626.79785290838788</v>
          </cell>
          <cell r="M182">
            <v>678.10123965646619</v>
          </cell>
          <cell r="N182">
            <v>731.65734688471719</v>
          </cell>
        </row>
        <row r="183">
          <cell r="D183" t="str">
            <v>Others</v>
          </cell>
          <cell r="E183" t="str">
            <v>R$MM</v>
          </cell>
          <cell r="H183">
            <v>100</v>
          </cell>
          <cell r="I183">
            <v>104.69999999999999</v>
          </cell>
          <cell r="J183">
            <v>109.41149999999998</v>
          </cell>
          <cell r="K183">
            <v>114.33501749999996</v>
          </cell>
          <cell r="L183">
            <v>119.48009328749995</v>
          </cell>
          <cell r="M183">
            <v>124.85669748543745</v>
          </cell>
          <cell r="N183">
            <v>130.47524887228212</v>
          </cell>
        </row>
        <row r="185">
          <cell r="D185" t="str">
            <v>Fixed Assets</v>
          </cell>
          <cell r="E185" t="str">
            <v>R$MM</v>
          </cell>
          <cell r="H185">
            <v>1822.3009999999999</v>
          </cell>
          <cell r="I185">
            <v>3005.8915148642086</v>
          </cell>
          <cell r="J185">
            <v>2948.0175371280116</v>
          </cell>
          <cell r="K185">
            <v>2892.7931646243906</v>
          </cell>
          <cell r="L185">
            <v>2840.3376295888115</v>
          </cell>
          <cell r="M185">
            <v>2790.7755297073363</v>
          </cell>
          <cell r="N185">
            <v>2744.2370695618997</v>
          </cell>
        </row>
        <row r="187">
          <cell r="D187" t="str">
            <v>Total Assets</v>
          </cell>
          <cell r="E187" t="str">
            <v>R$MM</v>
          </cell>
          <cell r="H187">
            <v>2487.6009999999997</v>
          </cell>
          <cell r="I187">
            <v>5462.2981102321355</v>
          </cell>
          <cell r="J187">
            <v>6157.8934335323429</v>
          </cell>
          <cell r="K187">
            <v>6869.304289712225</v>
          </cell>
          <cell r="L187">
            <v>7588.2041226684942</v>
          </cell>
          <cell r="M187">
            <v>8415.8884418212419</v>
          </cell>
          <cell r="N187">
            <v>9219.7389475090931</v>
          </cell>
        </row>
        <row r="189">
          <cell r="D189" t="str">
            <v>Liabilities &amp; Shareholders' Equity</v>
          </cell>
        </row>
        <row r="191">
          <cell r="D191" t="str">
            <v>Short Term Loans</v>
          </cell>
          <cell r="E191" t="str">
            <v>R$MM</v>
          </cell>
          <cell r="H191">
            <v>595</v>
          </cell>
          <cell r="I191">
            <v>595</v>
          </cell>
          <cell r="J191">
            <v>595</v>
          </cell>
          <cell r="K191">
            <v>595</v>
          </cell>
          <cell r="L191">
            <v>595</v>
          </cell>
          <cell r="M191">
            <v>595</v>
          </cell>
          <cell r="N191">
            <v>595</v>
          </cell>
        </row>
        <row r="192">
          <cell r="D192" t="str">
            <v>Supplier Payables</v>
          </cell>
          <cell r="E192" t="str">
            <v>R$MM</v>
          </cell>
          <cell r="H192">
            <v>10</v>
          </cell>
          <cell r="I192">
            <v>37.345187573161141</v>
          </cell>
          <cell r="J192">
            <v>40.96030286419299</v>
          </cell>
          <cell r="K192">
            <v>44.750813490662217</v>
          </cell>
          <cell r="L192">
            <v>48.715044126730071</v>
          </cell>
          <cell r="M192">
            <v>52.696337896808508</v>
          </cell>
          <cell r="N192">
            <v>56.851828743327417</v>
          </cell>
        </row>
        <row r="193">
          <cell r="D193" t="str">
            <v>Sallary and Benefits</v>
          </cell>
          <cell r="E193" t="str">
            <v>R$MM</v>
          </cell>
          <cell r="H193">
            <v>10</v>
          </cell>
          <cell r="I193">
            <v>37.345187573161141</v>
          </cell>
          <cell r="J193">
            <v>40.96030286419299</v>
          </cell>
          <cell r="K193">
            <v>44.750813490662217</v>
          </cell>
          <cell r="L193">
            <v>48.715044126730071</v>
          </cell>
          <cell r="M193">
            <v>52.696337896808508</v>
          </cell>
          <cell r="N193">
            <v>56.851828743327417</v>
          </cell>
        </row>
        <row r="194">
          <cell r="D194" t="str">
            <v>Taxes Payable</v>
          </cell>
          <cell r="E194" t="str">
            <v>R$MM</v>
          </cell>
          <cell r="H194">
            <v>10</v>
          </cell>
          <cell r="I194">
            <v>35.717144015309543</v>
          </cell>
          <cell r="J194">
            <v>39.174660281060696</v>
          </cell>
          <cell r="K194">
            <v>42.79992561603683</v>
          </cell>
          <cell r="L194">
            <v>46.591337729336665</v>
          </cell>
          <cell r="M194">
            <v>50.399069118409713</v>
          </cell>
          <cell r="N194">
            <v>54.373403555173468</v>
          </cell>
        </row>
        <row r="195">
          <cell r="D195" t="str">
            <v>Other Acc. Payables</v>
          </cell>
          <cell r="E195" t="str">
            <v>R$MM</v>
          </cell>
          <cell r="H195">
            <v>-81.40600000000012</v>
          </cell>
          <cell r="I195">
            <v>-81.40600000000012</v>
          </cell>
          <cell r="J195">
            <v>-81.40600000000012</v>
          </cell>
          <cell r="K195">
            <v>-81.40600000000012</v>
          </cell>
          <cell r="L195">
            <v>-81.40600000000012</v>
          </cell>
          <cell r="M195">
            <v>-81.40600000000012</v>
          </cell>
          <cell r="N195">
            <v>-81.40600000000012</v>
          </cell>
        </row>
        <row r="197">
          <cell r="D197" t="str">
            <v>Minorities</v>
          </cell>
          <cell r="E197" t="str">
            <v>R$MM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9">
          <cell r="D199" t="str">
            <v>Shareholder's Equity</v>
          </cell>
          <cell r="E199" t="str">
            <v>R$MM</v>
          </cell>
          <cell r="H199">
            <v>1944.0070000000001</v>
          </cell>
          <cell r="I199">
            <v>2628.3361638777405</v>
          </cell>
          <cell r="J199">
            <v>3313.2437403301328</v>
          </cell>
          <cell r="K199">
            <v>4013.4483099221006</v>
          </cell>
          <cell r="L199">
            <v>4720.628269492935</v>
          </cell>
          <cell r="M199">
            <v>5536.5422697164513</v>
          </cell>
          <cell r="N199">
            <v>6328.1074592745026</v>
          </cell>
        </row>
        <row r="201">
          <cell r="D201" t="str">
            <v>Total Liabilities &amp; Shareholder's Equity</v>
          </cell>
          <cell r="E201" t="str">
            <v>R$MM</v>
          </cell>
          <cell r="H201">
            <v>2487.6009999999997</v>
          </cell>
          <cell r="I201">
            <v>3252.3376830393722</v>
          </cell>
          <cell r="J201">
            <v>3947.9330063395792</v>
          </cell>
          <cell r="K201">
            <v>4659.3438625194622</v>
          </cell>
          <cell r="L201">
            <v>5378.2436954757322</v>
          </cell>
          <cell r="M201">
            <v>6205.9280146284782</v>
          </cell>
          <cell r="N201">
            <v>7009.7785203163312</v>
          </cell>
        </row>
        <row r="206">
          <cell r="F206" t="str">
            <v>2009A</v>
          </cell>
          <cell r="G206" t="str">
            <v>2010A</v>
          </cell>
          <cell r="H206">
            <v>2011</v>
          </cell>
          <cell r="I206">
            <v>2012</v>
          </cell>
          <cell r="J206">
            <v>2013</v>
          </cell>
          <cell r="K206">
            <v>2014</v>
          </cell>
          <cell r="L206">
            <v>2015</v>
          </cell>
        </row>
        <row r="208">
          <cell r="D208" t="str">
            <v>Key Operating Assumptions</v>
          </cell>
        </row>
        <row r="210">
          <cell r="D210" t="str">
            <v>Volume Sales</v>
          </cell>
        </row>
        <row r="211">
          <cell r="D211" t="str">
            <v>Flagship</v>
          </cell>
          <cell r="E211" t="str">
            <v>'000 m3</v>
          </cell>
          <cell r="H211">
            <v>1348.4913540348691</v>
          </cell>
          <cell r="I211">
            <v>1417.2233691369636</v>
          </cell>
          <cell r="J211">
            <v>1509.0106591568413</v>
          </cell>
          <cell r="K211">
            <v>1607.6519754234232</v>
          </cell>
          <cell r="L211">
            <v>1706.4270453424233</v>
          </cell>
        </row>
        <row r="212">
          <cell r="D212" t="str">
            <v>Premium</v>
          </cell>
          <cell r="E212" t="str">
            <v>'000 m3</v>
          </cell>
          <cell r="H212">
            <v>96398.989963030646</v>
          </cell>
          <cell r="I212">
            <v>101312.40436063927</v>
          </cell>
          <cell r="J212">
            <v>107873.96074206133</v>
          </cell>
          <cell r="K212">
            <v>114925.48778987693</v>
          </cell>
          <cell r="L212">
            <v>121986.57642439341</v>
          </cell>
        </row>
        <row r="213">
          <cell r="D213" t="str">
            <v>Competitive</v>
          </cell>
          <cell r="E213" t="str">
            <v>'000 m3</v>
          </cell>
          <cell r="H213">
            <v>37369.707192734539</v>
          </cell>
          <cell r="I213">
            <v>39274.424839938278</v>
          </cell>
          <cell r="J213">
            <v>41818.055647651076</v>
          </cell>
          <cell r="K213">
            <v>44551.626830705747</v>
          </cell>
          <cell r="L213">
            <v>47288.904626199466</v>
          </cell>
        </row>
        <row r="214">
          <cell r="D214" t="str">
            <v>Total Lubes</v>
          </cell>
          <cell r="E214" t="str">
            <v>'000 m3</v>
          </cell>
          <cell r="H214">
            <v>135117.18850980006</v>
          </cell>
          <cell r="I214">
            <v>142004.05256971452</v>
          </cell>
          <cell r="J214">
            <v>151201.02704886926</v>
          </cell>
          <cell r="K214">
            <v>161084.76659600611</v>
          </cell>
          <cell r="L214">
            <v>170981.9080959353</v>
          </cell>
        </row>
        <row r="215">
          <cell r="D215" t="str">
            <v>Growth</v>
          </cell>
          <cell r="E215" t="str">
            <v>%</v>
          </cell>
        </row>
        <row r="217">
          <cell r="D217" t="str">
            <v>Average Prices</v>
          </cell>
        </row>
        <row r="218">
          <cell r="D218" t="str">
            <v>Flagship</v>
          </cell>
          <cell r="E218" t="str">
            <v>R$/liter</v>
          </cell>
          <cell r="H218">
            <v>22.65781372929008</v>
          </cell>
          <cell r="I218">
            <v>23.722730974566712</v>
          </cell>
          <cell r="J218">
            <v>24.790253868422212</v>
          </cell>
          <cell r="K218">
            <v>25.90581529250121</v>
          </cell>
          <cell r="L218">
            <v>27.071576980663764</v>
          </cell>
        </row>
        <row r="219">
          <cell r="D219" t="str">
            <v>Premium</v>
          </cell>
          <cell r="E219" t="str">
            <v>R$/liter</v>
          </cell>
          <cell r="H219">
            <v>4.833120604976652</v>
          </cell>
          <cell r="I219">
            <v>5.0602772734105539</v>
          </cell>
          <cell r="J219">
            <v>5.2879897507140283</v>
          </cell>
          <cell r="K219">
            <v>5.5259492894961593</v>
          </cell>
          <cell r="L219">
            <v>5.7746170075234859</v>
          </cell>
        </row>
        <row r="220">
          <cell r="D220" t="str">
            <v>Competitive</v>
          </cell>
          <cell r="E220" t="str">
            <v>R$/liter</v>
          </cell>
          <cell r="H220">
            <v>3.896310943382157</v>
          </cell>
          <cell r="I220">
            <v>4.0794375577211177</v>
          </cell>
          <cell r="J220">
            <v>4.2630122478185681</v>
          </cell>
          <cell r="K220">
            <v>4.4548477989704036</v>
          </cell>
          <cell r="L220">
            <v>4.6553159499240717</v>
          </cell>
        </row>
        <row r="222">
          <cell r="D222" t="str">
            <v>Revenues</v>
          </cell>
        </row>
        <row r="223">
          <cell r="D223" t="str">
            <v>Flagship</v>
          </cell>
          <cell r="E223" t="str">
            <v>R$MM</v>
          </cell>
          <cell r="H223">
            <v>30.553865915280227</v>
          </cell>
          <cell r="I223">
            <v>33.620408716905239</v>
          </cell>
          <cell r="J223">
            <v>37.408757330653238</v>
          </cell>
          <cell r="K223">
            <v>41.647535129943897</v>
          </cell>
          <cell r="L223">
            <v>46.195671119874028</v>
          </cell>
        </row>
        <row r="224">
          <cell r="D224" t="str">
            <v>Premium</v>
          </cell>
          <cell r="E224" t="str">
            <v>R$MM</v>
          </cell>
          <cell r="H224">
            <v>465.90794468926083</v>
          </cell>
          <cell r="I224">
            <v>512.66885730072318</v>
          </cell>
          <cell r="J224">
            <v>570.43639877294777</v>
          </cell>
          <cell r="K224">
            <v>635.07241759747001</v>
          </cell>
          <cell r="L224">
            <v>704.42575890986575</v>
          </cell>
        </row>
        <row r="225">
          <cell r="D225" t="str">
            <v>Competitive</v>
          </cell>
          <cell r="E225" t="str">
            <v>R$MM</v>
          </cell>
          <cell r="H225">
            <v>145.6039990860385</v>
          </cell>
          <cell r="I225">
            <v>160.21756374993942</v>
          </cell>
          <cell r="J225">
            <v>178.27088340589498</v>
          </cell>
          <cell r="K225">
            <v>198.47071672732028</v>
          </cell>
          <cell r="L225">
            <v>220.1447919607846</v>
          </cell>
        </row>
        <row r="226">
          <cell r="D226" t="str">
            <v>Total</v>
          </cell>
          <cell r="E226" t="str">
            <v>R$MM</v>
          </cell>
          <cell r="H226">
            <v>642.0658096905795</v>
          </cell>
          <cell r="I226">
            <v>706.50682976756775</v>
          </cell>
          <cell r="J226">
            <v>786.11603950949598</v>
          </cell>
          <cell r="K226">
            <v>875.19066945473423</v>
          </cell>
          <cell r="L226">
            <v>970.7662219905244</v>
          </cell>
        </row>
        <row r="228">
          <cell r="D228" t="str">
            <v>Summary Income Statement</v>
          </cell>
        </row>
        <row r="230">
          <cell r="D230" t="str">
            <v>Net Revenues</v>
          </cell>
          <cell r="E230" t="str">
            <v>R$MM</v>
          </cell>
          <cell r="H230">
            <v>642.0658096905795</v>
          </cell>
          <cell r="I230">
            <v>706.50682976756775</v>
          </cell>
          <cell r="J230">
            <v>786.11603950949598</v>
          </cell>
          <cell r="K230">
            <v>875.19066945473423</v>
          </cell>
          <cell r="L230">
            <v>970.7662219905244</v>
          </cell>
        </row>
        <row r="231">
          <cell r="D231" t="str">
            <v>EBITDA</v>
          </cell>
          <cell r="E231" t="str">
            <v>R$MM</v>
          </cell>
          <cell r="H231">
            <v>132.33135802598042</v>
          </cell>
          <cell r="I231">
            <v>147.37160815288087</v>
          </cell>
          <cell r="J231">
            <v>166.38594495608388</v>
          </cell>
          <cell r="K231">
            <v>187.88108546598079</v>
          </cell>
          <cell r="L231">
            <v>211.09940853850668</v>
          </cell>
        </row>
        <row r="232">
          <cell r="D232" t="str">
            <v>(%) EBITDA Margin</v>
          </cell>
          <cell r="E232" t="str">
            <v>%</v>
          </cell>
          <cell r="H232">
            <v>0.20610248362197134</v>
          </cell>
          <cell r="I232">
            <v>0.20859190873124941</v>
          </cell>
          <cell r="J232">
            <v>0.21165570551123961</v>
          </cell>
          <cell r="K232">
            <v>0.21467446126115058</v>
          </cell>
          <cell r="L232">
            <v>0.21745648309193766</v>
          </cell>
        </row>
        <row r="237">
          <cell r="F237">
            <v>2009</v>
          </cell>
          <cell r="G237">
            <v>2010</v>
          </cell>
          <cell r="H237">
            <v>2011</v>
          </cell>
          <cell r="I237">
            <v>2012</v>
          </cell>
          <cell r="J237">
            <v>2013</v>
          </cell>
          <cell r="K237">
            <v>2014</v>
          </cell>
          <cell r="L237">
            <v>2015</v>
          </cell>
          <cell r="M237">
            <v>2016</v>
          </cell>
          <cell r="N237">
            <v>2017</v>
          </cell>
          <cell r="O237">
            <v>2018</v>
          </cell>
        </row>
        <row r="239">
          <cell r="D239" t="str">
            <v>Key Operating Assumptions</v>
          </cell>
        </row>
        <row r="241">
          <cell r="D241" t="str">
            <v>Port Volumes</v>
          </cell>
        </row>
        <row r="242">
          <cell r="D242" t="str">
            <v>North Port - Bulk</v>
          </cell>
          <cell r="E242" t="str">
            <v>'000 tons</v>
          </cell>
          <cell r="H242">
            <v>4005.5146930000001</v>
          </cell>
          <cell r="I242">
            <v>3450</v>
          </cell>
          <cell r="J242">
            <v>4260</v>
          </cell>
          <cell r="K242">
            <v>4440</v>
          </cell>
          <cell r="L242">
            <v>4590</v>
          </cell>
          <cell r="M242">
            <v>8113.9284826260846</v>
          </cell>
          <cell r="N242">
            <v>8473.4907226260839</v>
          </cell>
          <cell r="O242">
            <v>8746.6456618260854</v>
          </cell>
        </row>
        <row r="243">
          <cell r="D243" t="str">
            <v>North Port - Bags</v>
          </cell>
          <cell r="E243" t="str">
            <v>'000 tons</v>
          </cell>
          <cell r="H243">
            <v>549.92613670398998</v>
          </cell>
          <cell r="I243">
            <v>1000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</row>
        <row r="244">
          <cell r="D244" t="str">
            <v>South Port - Bulk</v>
          </cell>
          <cell r="E244" t="str">
            <v>'000 tons</v>
          </cell>
          <cell r="H244">
            <v>5693.9504400000005</v>
          </cell>
          <cell r="I244">
            <v>8049.9999000000007</v>
          </cell>
          <cell r="J244">
            <v>9940</v>
          </cell>
          <cell r="K244">
            <v>10360</v>
          </cell>
          <cell r="L244">
            <v>10710</v>
          </cell>
          <cell r="M244">
            <v>8113.9284826260846</v>
          </cell>
          <cell r="N244">
            <v>8473.4907226260839</v>
          </cell>
          <cell r="O244">
            <v>8746.6456618260854</v>
          </cell>
        </row>
        <row r="245">
          <cell r="D245" t="str">
            <v>Port Total</v>
          </cell>
          <cell r="E245" t="str">
            <v>'000 tons</v>
          </cell>
          <cell r="H245">
            <v>10249.39126970399</v>
          </cell>
          <cell r="I245">
            <v>12499.999900000001</v>
          </cell>
          <cell r="J245">
            <v>15200</v>
          </cell>
          <cell r="K245">
            <v>15800</v>
          </cell>
          <cell r="L245">
            <v>16300</v>
          </cell>
          <cell r="M245">
            <v>17227.856965252169</v>
          </cell>
          <cell r="N245">
            <v>17946.981445252168</v>
          </cell>
          <cell r="O245">
            <v>18493.291323652171</v>
          </cell>
        </row>
        <row r="247">
          <cell r="D247" t="str">
            <v>Transport Volumes</v>
          </cell>
        </row>
        <row r="249">
          <cell r="D249" t="str">
            <v>Rail</v>
          </cell>
          <cell r="E249" t="str">
            <v>'000 tons</v>
          </cell>
          <cell r="H249">
            <v>4014.2348919999995</v>
          </cell>
          <cell r="I249">
            <v>7080.000190916272</v>
          </cell>
          <cell r="J249">
            <v>8648.0004900078984</v>
          </cell>
          <cell r="K249">
            <v>9701.6829202903882</v>
          </cell>
          <cell r="L249">
            <v>9882.7565790698445</v>
          </cell>
          <cell r="M249">
            <v>9882.7565790698445</v>
          </cell>
          <cell r="N249">
            <v>9882.7565790698445</v>
          </cell>
          <cell r="O249">
            <v>9882.7565790698445</v>
          </cell>
        </row>
        <row r="250">
          <cell r="D250" t="str">
            <v>Truck</v>
          </cell>
          <cell r="E250" t="str">
            <v>'000 tons</v>
          </cell>
          <cell r="H250">
            <v>627.28152003962509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D251" t="str">
            <v>Transshipping - Owned Terminals</v>
          </cell>
          <cell r="E251" t="str">
            <v>'000 tons</v>
          </cell>
          <cell r="H251">
            <v>3753.7558075386182</v>
          </cell>
          <cell r="I251">
            <v>1650.873</v>
          </cell>
          <cell r="J251">
            <v>1599.4949999999999</v>
          </cell>
          <cell r="K251">
            <v>1898.3440000000001</v>
          </cell>
          <cell r="L251">
            <v>1933.7750000000001</v>
          </cell>
          <cell r="M251">
            <v>1933.7750000000001</v>
          </cell>
          <cell r="N251">
            <v>1933.7750000000001</v>
          </cell>
          <cell r="O251">
            <v>1933.7750000000001</v>
          </cell>
        </row>
        <row r="252">
          <cell r="D252" t="str">
            <v>ALL + MRS</v>
          </cell>
          <cell r="E252" t="str">
            <v>'000 tons</v>
          </cell>
          <cell r="H252">
            <v>2117.6096187592912</v>
          </cell>
          <cell r="I252">
            <v>2200</v>
          </cell>
          <cell r="J252">
            <v>2200</v>
          </cell>
          <cell r="K252">
            <v>2200</v>
          </cell>
          <cell r="L252">
            <v>2200</v>
          </cell>
          <cell r="M252">
            <v>2200</v>
          </cell>
          <cell r="N252">
            <v>2200</v>
          </cell>
          <cell r="O252">
            <v>2200</v>
          </cell>
        </row>
        <row r="253">
          <cell r="D253" t="str">
            <v>Total Transported Volume</v>
          </cell>
          <cell r="E253" t="str">
            <v>'000 tons</v>
          </cell>
          <cell r="H253">
            <v>10512.881838337533</v>
          </cell>
          <cell r="I253">
            <v>10930.873190916273</v>
          </cell>
          <cell r="J253">
            <v>12447.495490007899</v>
          </cell>
          <cell r="K253">
            <v>13800.026920290387</v>
          </cell>
          <cell r="L253">
            <v>14016.531579069844</v>
          </cell>
          <cell r="M253">
            <v>14016.531579069844</v>
          </cell>
          <cell r="N253">
            <v>14016.531579069844</v>
          </cell>
          <cell r="O253">
            <v>14016.531579069844</v>
          </cell>
        </row>
        <row r="255">
          <cell r="D255" t="str">
            <v>Prices</v>
          </cell>
        </row>
        <row r="256">
          <cell r="D256" t="str">
            <v>South Port</v>
          </cell>
          <cell r="E256" t="str">
            <v>R$/ton</v>
          </cell>
          <cell r="H256">
            <v>15.332731939743089</v>
          </cell>
          <cell r="I256">
            <v>20.109401709401713</v>
          </cell>
          <cell r="J256">
            <v>21.927123076923078</v>
          </cell>
          <cell r="K256">
            <v>24.059535796153845</v>
          </cell>
          <cell r="L256">
            <v>26.399325652329804</v>
          </cell>
          <cell r="M256">
            <v>27.587295306684645</v>
          </cell>
          <cell r="N256">
            <v>28.828723595485449</v>
          </cell>
          <cell r="O256">
            <v>30.126016157282294</v>
          </cell>
        </row>
        <row r="257">
          <cell r="D257" t="str">
            <v>North Port - Bulk</v>
          </cell>
          <cell r="E257" t="str">
            <v>R$/ton</v>
          </cell>
          <cell r="H257">
            <v>18.513035371693359</v>
          </cell>
          <cell r="I257">
            <v>20.143593411677802</v>
          </cell>
          <cell r="J257">
            <v>21.043937128998937</v>
          </cell>
          <cell r="K257">
            <v>22.648398792615591</v>
          </cell>
          <cell r="L257">
            <v>24.317228149341421</v>
          </cell>
          <cell r="M257">
            <v>25.411503416061787</v>
          </cell>
          <cell r="N257">
            <v>26.555021069784566</v>
          </cell>
          <cell r="O257">
            <v>27.749997017924866</v>
          </cell>
        </row>
        <row r="258">
          <cell r="D258" t="str">
            <v>North Port - Bags</v>
          </cell>
          <cell r="E258" t="str">
            <v>R$/ton</v>
          </cell>
          <cell r="H258">
            <v>78.558651252459853</v>
          </cell>
          <cell r="I258">
            <v>83.76</v>
          </cell>
          <cell r="J258">
            <v>88.623314999999991</v>
          </cell>
          <cell r="K258">
            <v>93.754714349999972</v>
          </cell>
          <cell r="L258">
            <v>99.168477428624954</v>
          </cell>
          <cell r="M258">
            <v>103.63105891291309</v>
          </cell>
          <cell r="N258">
            <v>108.29445656399416</v>
          </cell>
          <cell r="O258">
            <v>113.16770710937389</v>
          </cell>
        </row>
        <row r="260">
          <cell r="D260" t="str">
            <v>Rail</v>
          </cell>
          <cell r="E260" t="str">
            <v>R$/ton</v>
          </cell>
          <cell r="H260">
            <v>65.497708909065508</v>
          </cell>
          <cell r="I260">
            <v>70.697465419695092</v>
          </cell>
          <cell r="J260">
            <v>78.964502767675896</v>
          </cell>
          <cell r="K260">
            <v>84.002696514693355</v>
          </cell>
          <cell r="L260">
            <v>88.783800242448692</v>
          </cell>
          <cell r="M260">
            <v>92.691048457118541</v>
          </cell>
          <cell r="N260">
            <v>97.047527734603094</v>
          </cell>
          <cell r="O260">
            <v>101.60876153812944</v>
          </cell>
        </row>
        <row r="261">
          <cell r="D261" t="str">
            <v xml:space="preserve">Truck </v>
          </cell>
          <cell r="E261" t="str">
            <v>R$/ton</v>
          </cell>
          <cell r="H261">
            <v>50.759923611386256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D262" t="str">
            <v xml:space="preserve">Transshipping </v>
          </cell>
          <cell r="E262" t="str">
            <v>R$/ton</v>
          </cell>
          <cell r="H262">
            <v>4.5982294317453514</v>
          </cell>
          <cell r="I262">
            <v>5.6223900000000002</v>
          </cell>
          <cell r="J262">
            <v>5.8866423300000008</v>
          </cell>
          <cell r="K262">
            <v>6.1633145195100019</v>
          </cell>
          <cell r="L262">
            <v>6.4714802454854983</v>
          </cell>
          <cell r="M262">
            <v>6.7562808461175381</v>
          </cell>
          <cell r="N262">
            <v>7.0738260458850615</v>
          </cell>
          <cell r="O262">
            <v>7.4062958700416592</v>
          </cell>
        </row>
        <row r="263">
          <cell r="D263" t="str">
            <v>ALL/MRS</v>
          </cell>
          <cell r="E263" t="str">
            <v>R$/ton</v>
          </cell>
          <cell r="H263">
            <v>23.387499999999999</v>
          </cell>
          <cell r="I263">
            <v>23.033999999999995</v>
          </cell>
          <cell r="J263">
            <v>24.070529999999994</v>
          </cell>
          <cell r="K263">
            <v>25.153703849999992</v>
          </cell>
          <cell r="L263">
            <v>26.285620523249989</v>
          </cell>
          <cell r="M263">
            <v>26.725122891819357</v>
          </cell>
          <cell r="N263">
            <v>27.927753421951223</v>
          </cell>
          <cell r="O263">
            <v>29.184502325939029</v>
          </cell>
        </row>
        <row r="265">
          <cell r="D265" t="str">
            <v>Net Revenues</v>
          </cell>
        </row>
        <row r="266">
          <cell r="D266" t="str">
            <v>North Port</v>
          </cell>
          <cell r="E266" t="str">
            <v>R$ MM</v>
          </cell>
          <cell r="H266">
            <v>83.537067098932596</v>
          </cell>
          <cell r="I266">
            <v>114.11622218590429</v>
          </cell>
          <cell r="J266">
            <v>144.28544031144969</v>
          </cell>
          <cell r="K266">
            <v>165.60657075118121</v>
          </cell>
          <cell r="L266">
            <v>179.49467422893463</v>
          </cell>
          <cell r="M266">
            <v>252.74336769634033</v>
          </cell>
          <cell r="N266">
            <v>271.27096538008482</v>
          </cell>
          <cell r="O266">
            <v>289.22231623080359</v>
          </cell>
        </row>
        <row r="267">
          <cell r="D267" t="str">
            <v>South Port</v>
          </cell>
          <cell r="E267" t="str">
            <v>R$ MM</v>
          </cell>
          <cell r="H267">
            <v>74.080995745955221</v>
          </cell>
          <cell r="I267">
            <v>140.17077627903595</v>
          </cell>
          <cell r="J267">
            <v>189.34840566480884</v>
          </cell>
          <cell r="K267">
            <v>217.32223592809137</v>
          </cell>
          <cell r="L267">
            <v>247.35651354084581</v>
          </cell>
          <cell r="M267">
            <v>195.83095689153603</v>
          </cell>
          <cell r="N267">
            <v>213.7119560488469</v>
          </cell>
          <cell r="O267">
            <v>230.52831956675612</v>
          </cell>
        </row>
        <row r="268">
          <cell r="D268" t="str">
            <v>Rail, Road, Transshipping and ALL/MRS</v>
          </cell>
          <cell r="E268" t="str">
            <v>R$ MM</v>
          </cell>
          <cell r="H268">
            <v>368.57312169805078</v>
          </cell>
          <cell r="I268">
            <v>581.28555040263677</v>
          </cell>
          <cell r="J268">
            <v>762.51145667066896</v>
          </cell>
          <cell r="K268">
            <v>899.2842832456879</v>
          </cell>
          <cell r="L268">
            <v>963.85810349324811</v>
          </cell>
          <cell r="M268">
            <v>998.41096133526901</v>
          </cell>
          <cell r="N268">
            <v>1044.7501891427041</v>
          </cell>
          <cell r="O268">
            <v>1093.2409867251995</v>
          </cell>
        </row>
        <row r="269">
          <cell r="D269" t="str">
            <v>Total</v>
          </cell>
          <cell r="E269" t="str">
            <v>R$ MM</v>
          </cell>
          <cell r="H269">
            <v>526.19118454293857</v>
          </cell>
          <cell r="I269">
            <v>835.57254886757698</v>
          </cell>
          <cell r="J269">
            <v>1096.1453026469276</v>
          </cell>
          <cell r="K269">
            <v>1282.2130899249605</v>
          </cell>
          <cell r="L269">
            <v>1390.7092912630285</v>
          </cell>
          <cell r="M269">
            <v>1446.9852859231455</v>
          </cell>
          <cell r="N269">
            <v>1529.7331105716357</v>
          </cell>
          <cell r="O269">
            <v>1612.9916225227591</v>
          </cell>
        </row>
        <row r="271">
          <cell r="D271" t="str">
            <v>Summary Income Statement</v>
          </cell>
        </row>
        <row r="273">
          <cell r="D273" t="str">
            <v>Net Revenues</v>
          </cell>
          <cell r="E273" t="str">
            <v>R$ MM</v>
          </cell>
          <cell r="H273">
            <v>526.19118454293857</v>
          </cell>
          <cell r="I273">
            <v>835.57254886757698</v>
          </cell>
          <cell r="J273">
            <v>1096.1453026469276</v>
          </cell>
          <cell r="K273">
            <v>1282.2130899249605</v>
          </cell>
          <cell r="L273">
            <v>1390.7092912630285</v>
          </cell>
          <cell r="M273">
            <v>1446.9852859231455</v>
          </cell>
          <cell r="N273">
            <v>1529.7331105716357</v>
          </cell>
          <cell r="O273">
            <v>1612.9916225227591</v>
          </cell>
        </row>
        <row r="274">
          <cell r="D274" t="str">
            <v>EBITDA</v>
          </cell>
          <cell r="E274" t="str">
            <v>R$ MM</v>
          </cell>
          <cell r="H274">
            <v>184.30304868255647</v>
          </cell>
          <cell r="I274">
            <v>322.72457658176648</v>
          </cell>
          <cell r="J274">
            <v>476.68384376447887</v>
          </cell>
          <cell r="K274">
            <v>568.26562467009057</v>
          </cell>
          <cell r="L274">
            <v>631.43651811105235</v>
          </cell>
          <cell r="M274">
            <v>655.44408246578155</v>
          </cell>
          <cell r="N274">
            <v>698.89080833093783</v>
          </cell>
          <cell r="O274">
            <v>741.34475696278923</v>
          </cell>
        </row>
        <row r="275">
          <cell r="D275" t="str">
            <v>(%) EBITDA Margin</v>
          </cell>
          <cell r="E275" t="str">
            <v>%</v>
          </cell>
          <cell r="H275">
            <v>0.35025871602665903</v>
          </cell>
          <cell r="I275">
            <v>0.38623166476584719</v>
          </cell>
          <cell r="J275">
            <v>0.43487286093677718</v>
          </cell>
          <cell r="K275">
            <v>0.44319125201205628</v>
          </cell>
          <cell r="L275">
            <v>0.45403918854787251</v>
          </cell>
          <cell r="M275">
            <v>0.45297218212389928</v>
          </cell>
          <cell r="N275">
            <v>0.45687107345788835</v>
          </cell>
          <cell r="O275">
            <v>0.45960856002668354</v>
          </cell>
        </row>
        <row r="276">
          <cell r="D276" t="str">
            <v>Net Income</v>
          </cell>
          <cell r="E276" t="str">
            <v>R$ MM</v>
          </cell>
          <cell r="H276">
            <v>111.38697786648726</v>
          </cell>
          <cell r="I276">
            <v>150.61484857666471</v>
          </cell>
          <cell r="J276">
            <v>241.97084633693672</v>
          </cell>
          <cell r="K276">
            <v>304.93273856962333</v>
          </cell>
          <cell r="L276">
            <v>360.71264952006379</v>
          </cell>
          <cell r="M276">
            <v>401.10064935793253</v>
          </cell>
          <cell r="N276">
            <v>455.64507981565276</v>
          </cell>
          <cell r="O276">
            <v>514.60196990275131</v>
          </cell>
        </row>
        <row r="278">
          <cell r="F278" t="str">
            <v>2009A</v>
          </cell>
          <cell r="G278" t="str">
            <v>2010A</v>
          </cell>
          <cell r="H278">
            <v>2011</v>
          </cell>
          <cell r="I278">
            <v>2012</v>
          </cell>
          <cell r="J278">
            <v>2013</v>
          </cell>
          <cell r="K278">
            <v>2014</v>
          </cell>
          <cell r="L278">
            <v>2015</v>
          </cell>
          <cell r="M278">
            <v>2016</v>
          </cell>
          <cell r="N278">
            <v>2017</v>
          </cell>
        </row>
        <row r="280">
          <cell r="D280" t="str">
            <v>Balance Sheet</v>
          </cell>
        </row>
        <row r="282">
          <cell r="D282" t="str">
            <v>Assets</v>
          </cell>
        </row>
        <row r="283">
          <cell r="D283" t="str">
            <v>Cash &amp; Equiv.</v>
          </cell>
          <cell r="E283" t="str">
            <v>R$ MM</v>
          </cell>
          <cell r="H283">
            <v>400</v>
          </cell>
          <cell r="I283">
            <v>400.07490989999997</v>
          </cell>
          <cell r="J283">
            <v>608.81440940965854</v>
          </cell>
          <cell r="K283">
            <v>860.61723215315908</v>
          </cell>
          <cell r="L283">
            <v>1213.1944604385485</v>
          </cell>
          <cell r="M283">
            <v>1605.8443026177281</v>
          </cell>
          <cell r="N283">
            <v>2038.9327685097514</v>
          </cell>
        </row>
        <row r="284">
          <cell r="D284" t="str">
            <v>Accounts Receivable</v>
          </cell>
          <cell r="E284" t="str">
            <v>R$ MM</v>
          </cell>
          <cell r="H284">
            <v>50</v>
          </cell>
          <cell r="I284">
            <v>79.398189613664272</v>
          </cell>
          <cell r="J284">
            <v>104.1584632018364</v>
          </cell>
          <cell r="K284">
            <v>121.83908887020972</v>
          </cell>
          <cell r="L284">
            <v>132.14866878385939</v>
          </cell>
          <cell r="M284">
            <v>137.49615429038678</v>
          </cell>
          <cell r="N284">
            <v>145.35905916975747</v>
          </cell>
        </row>
        <row r="285">
          <cell r="D285" t="str">
            <v>Inventory</v>
          </cell>
          <cell r="E285" t="str">
            <v>R$ MM</v>
          </cell>
          <cell r="H285">
            <v>29.507999999999981</v>
          </cell>
          <cell r="I285">
            <v>73.881874907885091</v>
          </cell>
          <cell r="J285">
            <v>96.92188935692387</v>
          </cell>
          <cell r="K285">
            <v>113.37412561419859</v>
          </cell>
          <cell r="L285">
            <v>122.96743116989634</v>
          </cell>
          <cell r="M285">
            <v>127.94339166959259</v>
          </cell>
          <cell r="N285">
            <v>135.26000880578846</v>
          </cell>
        </row>
        <row r="286">
          <cell r="D286" t="str">
            <v>Others Credits</v>
          </cell>
          <cell r="E286" t="str">
            <v>R$ MM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</row>
        <row r="288">
          <cell r="D288" t="str">
            <v>Net PP&amp;E</v>
          </cell>
          <cell r="E288" t="str">
            <v>R$ MM</v>
          </cell>
          <cell r="H288">
            <v>654.60999999999956</v>
          </cell>
          <cell r="I288">
            <v>845.90136554291803</v>
          </cell>
          <cell r="J288">
            <v>849.17019434252381</v>
          </cell>
          <cell r="K288">
            <v>788.64557811105976</v>
          </cell>
          <cell r="L288">
            <v>667.06323071465545</v>
          </cell>
          <cell r="M288">
            <v>546.48334900549321</v>
          </cell>
          <cell r="N288">
            <v>425.41772573949891</v>
          </cell>
        </row>
        <row r="289">
          <cell r="D289" t="str">
            <v>Intangible</v>
          </cell>
          <cell r="E289" t="str">
            <v>R$ MM</v>
          </cell>
          <cell r="H289">
            <v>73.66800000000012</v>
          </cell>
          <cell r="I289">
            <v>73.66800000000012</v>
          </cell>
          <cell r="J289">
            <v>73.66800000000012</v>
          </cell>
          <cell r="K289">
            <v>73.66800000000012</v>
          </cell>
          <cell r="L289">
            <v>73.66800000000012</v>
          </cell>
          <cell r="M289">
            <v>73.66800000000012</v>
          </cell>
          <cell r="N289">
            <v>73.66800000000012</v>
          </cell>
        </row>
        <row r="291">
          <cell r="D291" t="str">
            <v>Total Assets</v>
          </cell>
          <cell r="E291" t="str">
            <v>R$ MM</v>
          </cell>
          <cell r="H291">
            <v>1307.7859999999996</v>
          </cell>
          <cell r="I291">
            <v>1572.9243399644674</v>
          </cell>
          <cell r="J291">
            <v>1832.7329563109429</v>
          </cell>
          <cell r="K291">
            <v>2058.1440247486271</v>
          </cell>
          <cell r="L291">
            <v>2309.0417911069599</v>
          </cell>
          <cell r="M291">
            <v>2591.4351975832005</v>
          </cell>
          <cell r="N291">
            <v>2918.6375622247965</v>
          </cell>
        </row>
        <row r="293">
          <cell r="D293" t="str">
            <v>Liabilities and Shareholders' Equity</v>
          </cell>
        </row>
        <row r="294">
          <cell r="D294" t="str">
            <v>Loans and Financings</v>
          </cell>
          <cell r="E294" t="str">
            <v>R$ MM</v>
          </cell>
          <cell r="H294">
            <v>0</v>
          </cell>
          <cell r="I294">
            <v>-78.16266991561892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 t="str">
            <v>Suppliers</v>
          </cell>
          <cell r="E295" t="str">
            <v>R$ MM</v>
          </cell>
          <cell r="H295">
            <v>100</v>
          </cell>
          <cell r="I295">
            <v>147.55151555770311</v>
          </cell>
          <cell r="J295">
            <v>179.41215988795756</v>
          </cell>
          <cell r="K295">
            <v>207.25642935975307</v>
          </cell>
          <cell r="L295">
            <v>220.32728946623564</v>
          </cell>
          <cell r="M295">
            <v>229.31105663701558</v>
          </cell>
          <cell r="N295">
            <v>240.32138989501871</v>
          </cell>
        </row>
        <row r="296">
          <cell r="D296" t="str">
            <v>Payroll and other acc payable</v>
          </cell>
          <cell r="E296" t="str">
            <v>R$ MM</v>
          </cell>
          <cell r="H296">
            <v>10</v>
          </cell>
          <cell r="I296">
            <v>14.755151555770309</v>
          </cell>
          <cell r="J296">
            <v>17.941215988795758</v>
          </cell>
          <cell r="K296">
            <v>20.725642935975308</v>
          </cell>
          <cell r="L296">
            <v>22.032728946623564</v>
          </cell>
          <cell r="M296">
            <v>22.931105663701555</v>
          </cell>
          <cell r="N296">
            <v>24.032138989501874</v>
          </cell>
        </row>
        <row r="297">
          <cell r="D297" t="str">
            <v>Taxes Payable</v>
          </cell>
          <cell r="E297" t="str">
            <v>R$ MM</v>
          </cell>
          <cell r="H297">
            <v>15</v>
          </cell>
          <cell r="I297">
            <v>14.037100075466133</v>
          </cell>
          <cell r="J297">
            <v>17.068116403846137</v>
          </cell>
          <cell r="K297">
            <v>19.717040717680039</v>
          </cell>
          <cell r="L297">
            <v>20.960518093656976</v>
          </cell>
          <cell r="M297">
            <v>21.815175793066437</v>
          </cell>
          <cell r="N297">
            <v>22.862627926801935</v>
          </cell>
        </row>
        <row r="298">
          <cell r="D298" t="str">
            <v>Others Credits</v>
          </cell>
          <cell r="E298" t="str">
            <v>R$ MM</v>
          </cell>
          <cell r="H298">
            <v>30.402999999999963</v>
          </cell>
          <cell r="I298">
            <v>30.402999999999963</v>
          </cell>
          <cell r="J298">
            <v>30.402999999999963</v>
          </cell>
          <cell r="K298">
            <v>30.402999999999963</v>
          </cell>
          <cell r="L298">
            <v>30.402999999999963</v>
          </cell>
          <cell r="M298">
            <v>30.402999999999963</v>
          </cell>
          <cell r="N298">
            <v>30.402999999999963</v>
          </cell>
        </row>
        <row r="300">
          <cell r="D300" t="str">
            <v>Loans and Financings - Non Current</v>
          </cell>
          <cell r="E300" t="str">
            <v>R$ MM</v>
          </cell>
          <cell r="H300">
            <v>406.63900000000001</v>
          </cell>
          <cell r="I300">
            <v>583.75242065144039</v>
          </cell>
          <cell r="J300">
            <v>542.74296175872246</v>
          </cell>
          <cell r="K300">
            <v>502.36519630426017</v>
          </cell>
          <cell r="L300">
            <v>462.59814391043631</v>
          </cell>
          <cell r="M300">
            <v>428.41550366398627</v>
          </cell>
          <cell r="N300">
            <v>395.02967622860763</v>
          </cell>
        </row>
        <row r="302">
          <cell r="D302" t="str">
            <v>Minority Interest</v>
          </cell>
          <cell r="E302" t="str">
            <v>R$ MM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4">
          <cell r="D304" t="str">
            <v>Total Shareholders' Equity</v>
          </cell>
          <cell r="E304" t="str">
            <v>R$ MM</v>
          </cell>
          <cell r="H304">
            <v>745.74399999999969</v>
          </cell>
          <cell r="I304">
            <v>860.58782203970657</v>
          </cell>
          <cell r="J304">
            <v>1045.0905923716207</v>
          </cell>
          <cell r="K304">
            <v>1277.6018055309587</v>
          </cell>
          <cell r="L304">
            <v>1552.6452007900073</v>
          </cell>
          <cell r="M304">
            <v>1858.4844459254311</v>
          </cell>
          <cell r="N304">
            <v>2205.9138192848663</v>
          </cell>
        </row>
        <row r="306">
          <cell r="D306" t="str">
            <v>Liabilities and Shareholders' Equity</v>
          </cell>
          <cell r="E306" t="str">
            <v>R$ MM</v>
          </cell>
          <cell r="H306">
            <v>1307.7859999999998</v>
          </cell>
          <cell r="I306">
            <v>1572.9243399644677</v>
          </cell>
          <cell r="J306">
            <v>1832.6580464109425</v>
          </cell>
          <cell r="K306">
            <v>2058.0691148486276</v>
          </cell>
          <cell r="L306">
            <v>2308.9668812069599</v>
          </cell>
          <cell r="M306">
            <v>2591.360287683201</v>
          </cell>
          <cell r="N306">
            <v>2918.5626523247965</v>
          </cell>
        </row>
        <row r="312">
          <cell r="H312">
            <v>2011</v>
          </cell>
          <cell r="I312">
            <v>2012</v>
          </cell>
          <cell r="J312">
            <v>2013</v>
          </cell>
          <cell r="K312">
            <v>2014</v>
          </cell>
          <cell r="L312">
            <v>2015</v>
          </cell>
        </row>
        <row r="315">
          <cell r="D315" t="str">
            <v>Cash Flow Statement (Cosan S.A. Unconsolidated)</v>
          </cell>
        </row>
        <row r="317">
          <cell r="D317" t="str">
            <v>(=) Cash from Operations</v>
          </cell>
          <cell r="E317" t="str">
            <v>R$ MM</v>
          </cell>
          <cell r="H317">
            <v>31.272088553497326</v>
          </cell>
          <cell r="I317">
            <v>52.668968979195597</v>
          </cell>
          <cell r="J317">
            <v>62.465723843846376</v>
          </cell>
          <cell r="K317">
            <v>74.416850266076835</v>
          </cell>
          <cell r="L317">
            <v>86.549224126020476</v>
          </cell>
        </row>
        <row r="318">
          <cell r="D318" t="str">
            <v>Net Income</v>
          </cell>
          <cell r="E318" t="str">
            <v>R$ MM</v>
          </cell>
          <cell r="H318">
            <v>384.02572476281364</v>
          </cell>
          <cell r="I318">
            <v>569.71092583141524</v>
          </cell>
          <cell r="J318">
            <v>541.61811180618145</v>
          </cell>
          <cell r="K318">
            <v>670.23795980178591</v>
          </cell>
          <cell r="L318">
            <v>754.34781161712749</v>
          </cell>
        </row>
        <row r="319">
          <cell r="D319" t="str">
            <v>(-) Equity Income</v>
          </cell>
          <cell r="E319" t="str">
            <v>R$ MM</v>
          </cell>
          <cell r="H319">
            <v>-331.68939874647367</v>
          </cell>
          <cell r="I319">
            <v>-500.8909504957312</v>
          </cell>
          <cell r="J319">
            <v>-457.78115767989743</v>
          </cell>
          <cell r="K319">
            <v>-571.38375310107574</v>
          </cell>
          <cell r="L319">
            <v>-630.35137079722472</v>
          </cell>
        </row>
        <row r="320">
          <cell r="D320" t="str">
            <v>(+) Depreciations</v>
          </cell>
          <cell r="E320" t="str">
            <v>R$ MM</v>
          </cell>
          <cell r="H320">
            <v>10.253760077632878</v>
          </cell>
          <cell r="I320">
            <v>10.870384526914499</v>
          </cell>
          <cell r="J320">
            <v>11.514757076413794</v>
          </cell>
          <cell r="K320">
            <v>12.188126390640551</v>
          </cell>
          <cell r="L320">
            <v>3.2269813240075229</v>
          </cell>
        </row>
        <row r="321">
          <cell r="D321" t="str">
            <v>(+) Non-cash Interest Expenses (Income)</v>
          </cell>
          <cell r="E321" t="str">
            <v>R$ MM</v>
          </cell>
          <cell r="H321">
            <v>13</v>
          </cell>
          <cell r="I321">
            <v>27.720588235293917</v>
          </cell>
          <cell r="J321">
            <v>28.400014417531793</v>
          </cell>
          <cell r="K321">
            <v>29.096093202274915</v>
          </cell>
          <cell r="L321">
            <v>29.809232741546339</v>
          </cell>
        </row>
        <row r="322">
          <cell r="D322" t="str">
            <v>(+/-) Changes in Working Capital</v>
          </cell>
          <cell r="E322" t="str">
            <v>R$ MM</v>
          </cell>
          <cell r="H322">
            <v>-44.31968519129515</v>
          </cell>
          <cell r="I322">
            <v>-54.751695579536602</v>
          </cell>
          <cell r="J322">
            <v>-61.26159320550255</v>
          </cell>
          <cell r="K322">
            <v>-65.732640409938995</v>
          </cell>
          <cell r="L322">
            <v>-70.481729075783164</v>
          </cell>
        </row>
        <row r="323">
          <cell r="D323" t="str">
            <v>(+/-) Changes in Other Assets &amp; Liabilities</v>
          </cell>
          <cell r="E323" t="str">
            <v>R$ MM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5">
          <cell r="D325" t="str">
            <v>(=) Cash from Investing</v>
          </cell>
          <cell r="E325" t="str">
            <v>R$ MM</v>
          </cell>
          <cell r="H325">
            <v>-7.4336999999999991</v>
          </cell>
          <cell r="I325">
            <v>-7.7682164999999985</v>
          </cell>
          <cell r="J325">
            <v>-8.1177862424999976</v>
          </cell>
          <cell r="K325">
            <v>-8.4830866234124969</v>
          </cell>
          <cell r="L325">
            <v>-8.8648255214660594</v>
          </cell>
        </row>
        <row r="326">
          <cell r="D326" t="str">
            <v>(-) Operating CAPEX</v>
          </cell>
          <cell r="E326" t="str">
            <v>R$ MM</v>
          </cell>
          <cell r="H326">
            <v>-7.4336999999999991</v>
          </cell>
          <cell r="I326">
            <v>-7.7682164999999985</v>
          </cell>
          <cell r="J326">
            <v>-8.1177862424999976</v>
          </cell>
          <cell r="K326">
            <v>-8.4830866234124969</v>
          </cell>
          <cell r="L326">
            <v>-8.8648255214660594</v>
          </cell>
        </row>
        <row r="328">
          <cell r="D328" t="str">
            <v>(=) Cash from Financing</v>
          </cell>
          <cell r="E328" t="str">
            <v>R$ MM</v>
          </cell>
          <cell r="H328">
            <v>43.012821989332153</v>
          </cell>
          <cell r="I328">
            <v>27.005001054117713</v>
          </cell>
          <cell r="J328">
            <v>31.676163983579414</v>
          </cell>
          <cell r="K328">
            <v>9.5423891538411851</v>
          </cell>
          <cell r="L328">
            <v>13.622964028746253</v>
          </cell>
        </row>
        <row r="329">
          <cell r="D329" t="str">
            <v>Existing Debt Repayments</v>
          </cell>
          <cell r="E329" t="str">
            <v>R$ MM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D330" t="str">
            <v>Revolver Issuance / (Repayment)</v>
          </cell>
          <cell r="E330" t="str">
            <v>R$ MM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D331" t="str">
            <v>Dividends Received</v>
          </cell>
          <cell r="E331" t="str">
            <v>R$ MM</v>
          </cell>
          <cell r="H331">
            <v>138.97832338591547</v>
          </cell>
          <cell r="I331">
            <v>169.11184891021048</v>
          </cell>
          <cell r="J331">
            <v>167.1604594282777</v>
          </cell>
          <cell r="K331">
            <v>177.55337950150141</v>
          </cell>
          <cell r="L331">
            <v>202.35905009595251</v>
          </cell>
        </row>
        <row r="332">
          <cell r="D332" t="str">
            <v>Dividends Paid</v>
          </cell>
          <cell r="E332" t="str">
            <v>R$ MM</v>
          </cell>
          <cell r="H332">
            <v>-96.00643119070341</v>
          </cell>
          <cell r="I332">
            <v>-142.42773145785381</v>
          </cell>
          <cell r="J332">
            <v>-135.40452795154536</v>
          </cell>
          <cell r="K332">
            <v>-167.55948995044648</v>
          </cell>
          <cell r="L332">
            <v>-188.58695290428187</v>
          </cell>
        </row>
        <row r="334">
          <cell r="D334" t="str">
            <v>Cash</v>
          </cell>
        </row>
        <row r="335">
          <cell r="D335" t="str">
            <v>(=) Beginning Cash Balance</v>
          </cell>
          <cell r="I335">
            <v>513.13100000000009</v>
          </cell>
          <cell r="J335">
            <v>579.93959309788988</v>
          </cell>
          <cell r="K335">
            <v>651.55736401354193</v>
          </cell>
          <cell r="L335">
            <v>737.97362428016277</v>
          </cell>
        </row>
        <row r="336">
          <cell r="D336" t="str">
            <v>(+/-) Change in Cash</v>
          </cell>
          <cell r="I336">
            <v>66.851210542829477</v>
          </cell>
          <cell r="J336">
            <v>71.905753533313316</v>
          </cell>
          <cell r="K336">
            <v>86.024101584925802</v>
          </cell>
          <cell r="L336">
            <v>75.476152796505517</v>
          </cell>
        </row>
        <row r="337">
          <cell r="D337" t="str">
            <v>(=) End Cash Balance</v>
          </cell>
          <cell r="I337">
            <v>579.98221054282953</v>
          </cell>
          <cell r="J337">
            <v>651.84534663120326</v>
          </cell>
          <cell r="K337">
            <v>737.58146559846773</v>
          </cell>
          <cell r="L337">
            <v>813.44977707666828</v>
          </cell>
        </row>
        <row r="340">
          <cell r="D340" t="str">
            <v>Consolidated Credit Ratios (1)</v>
          </cell>
        </row>
        <row r="342">
          <cell r="D342" t="str">
            <v>Pro-Forma Gross Debt</v>
          </cell>
          <cell r="E342" t="str">
            <v>R$ MM</v>
          </cell>
          <cell r="H342">
            <v>6438.0690000000013</v>
          </cell>
          <cell r="I342">
            <v>3739.5267623637296</v>
          </cell>
          <cell r="J342">
            <v>3800.7681231814322</v>
          </cell>
          <cell r="K342">
            <v>3785.0689033500757</v>
          </cell>
          <cell r="L342">
            <v>3770.5852628936491</v>
          </cell>
        </row>
        <row r="343">
          <cell r="D343" t="str">
            <v>Pro-Forma Cash</v>
          </cell>
          <cell r="E343" t="str">
            <v>R$ MM</v>
          </cell>
          <cell r="H343">
            <v>1993.1132105428296</v>
          </cell>
          <cell r="I343">
            <v>1604.5544320872079</v>
          </cell>
          <cell r="J343">
            <v>2705.2400612473912</v>
          </cell>
          <cell r="K343">
            <v>3807.1939071895599</v>
          </cell>
          <cell r="L343">
            <v>4708.9158750070228</v>
          </cell>
        </row>
        <row r="344">
          <cell r="D344" t="str">
            <v>Pro-Forma Net Debt</v>
          </cell>
          <cell r="E344" t="str">
            <v>R$ MM</v>
          </cell>
          <cell r="H344">
            <v>4444.9557894571717</v>
          </cell>
          <cell r="I344">
            <v>2134.9723302765215</v>
          </cell>
          <cell r="J344">
            <v>1095.528061934041</v>
          </cell>
          <cell r="K344">
            <v>-22.125003839484179</v>
          </cell>
          <cell r="L344">
            <v>-938.33061211337372</v>
          </cell>
        </row>
        <row r="346">
          <cell r="D346" t="str">
            <v>Revenue</v>
          </cell>
          <cell r="H346">
            <v>17508.945727442566</v>
          </cell>
          <cell r="I346">
            <v>22725.949092193783</v>
          </cell>
          <cell r="J346">
            <v>24923.696088611916</v>
          </cell>
          <cell r="K346">
            <v>26606.779732191724</v>
          </cell>
          <cell r="L346">
            <v>28770.584424262077</v>
          </cell>
        </row>
        <row r="347">
          <cell r="D347" t="str">
            <v xml:space="preserve">     Revenue growth</v>
          </cell>
          <cell r="I347">
            <v>0.29796216436803347</v>
          </cell>
          <cell r="J347">
            <v>9.6706500023492792E-2</v>
          </cell>
          <cell r="K347">
            <v>6.7529456208898386E-2</v>
          </cell>
          <cell r="L347">
            <v>8.1325313091247686E-2</v>
          </cell>
        </row>
        <row r="348">
          <cell r="D348" t="str">
            <v>Pro-Forma EBITDA</v>
          </cell>
          <cell r="E348" t="str">
            <v>R$ MM</v>
          </cell>
          <cell r="H348">
            <v>2108.3659664276483</v>
          </cell>
          <cell r="I348">
            <v>1475.8686808186185</v>
          </cell>
          <cell r="J348">
            <v>1848.9297869210839</v>
          </cell>
          <cell r="K348">
            <v>1778.2038149327248</v>
          </cell>
          <cell r="L348">
            <v>1960.4049859904073</v>
          </cell>
        </row>
        <row r="349">
          <cell r="D349" t="str">
            <v xml:space="preserve">     EBITDA margin</v>
          </cell>
          <cell r="H349">
            <v>0.12041650018499461</v>
          </cell>
          <cell r="I349">
            <v>6.49420041746714E-2</v>
          </cell>
          <cell r="J349">
            <v>7.4183611465471727E-2</v>
          </cell>
          <cell r="K349">
            <v>6.6832733342068601E-2</v>
          </cell>
          <cell r="L349">
            <v>6.8139213200591381E-2</v>
          </cell>
        </row>
        <row r="350">
          <cell r="D350" t="str">
            <v>CFO(2)</v>
          </cell>
          <cell r="I350">
            <v>1084.462075312897</v>
          </cell>
          <cell r="J350">
            <v>993.12296369905539</v>
          </cell>
          <cell r="K350">
            <v>1226.9202671226467</v>
          </cell>
          <cell r="L350">
            <v>1315.757266924355</v>
          </cell>
        </row>
        <row r="351">
          <cell r="D351" t="str">
            <v>Capex(2)</v>
          </cell>
          <cell r="I351">
            <v>364.25154042772112</v>
          </cell>
          <cell r="J351">
            <v>336.71534695467864</v>
          </cell>
          <cell r="K351">
            <v>387.944019350666</v>
          </cell>
          <cell r="L351">
            <v>405.40150022144593</v>
          </cell>
        </row>
        <row r="352">
          <cell r="D352" t="str">
            <v>FCF</v>
          </cell>
          <cell r="I352">
            <v>720.21053488517589</v>
          </cell>
          <cell r="J352">
            <v>656.40761674437681</v>
          </cell>
          <cell r="K352">
            <v>838.97624777198075</v>
          </cell>
          <cell r="L352">
            <v>910.35576670290902</v>
          </cell>
        </row>
        <row r="354">
          <cell r="D354" t="str">
            <v>Gross Debt - EBITDA</v>
          </cell>
          <cell r="E354" t="str">
            <v>x</v>
          </cell>
          <cell r="H354">
            <v>3.0535823014201235</v>
          </cell>
          <cell r="I354">
            <v>2.5337801465436143</v>
          </cell>
          <cell r="J354">
            <v>2.0556584409355168</v>
          </cell>
          <cell r="K354">
            <v>2.1285911499932739</v>
          </cell>
          <cell r="L354">
            <v>1.9233705738555489</v>
          </cell>
        </row>
        <row r="355">
          <cell r="D355" t="str">
            <v>Net Debt / EBITDA</v>
          </cell>
          <cell r="E355" t="str">
            <v>x</v>
          </cell>
          <cell r="H355">
            <v>2.108246794074641</v>
          </cell>
          <cell r="I355">
            <v>1.4465869206549722</v>
          </cell>
          <cell r="J355">
            <v>0.59252009983481346</v>
          </cell>
          <cell r="K355" t="str">
            <v>n.m</v>
          </cell>
          <cell r="L355" t="str">
            <v>n.m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ors"/>
      <sheetName val="pg 3-4 "/>
      <sheetName val="Pg5"/>
      <sheetName val="pg 6"/>
      <sheetName val="pg 7-8 "/>
      <sheetName val="PG 9"/>
      <sheetName val="pg 10-18"/>
      <sheetName val="PG 19"/>
      <sheetName val="Sheet2"/>
      <sheetName val="BALANCEAUG03"/>
      <sheetName val="ess1"/>
      <sheetName val="Bud"/>
      <sheetName val="Sheet1"/>
      <sheetName val="BroFees"/>
      <sheetName val="data"/>
      <sheetName val="weekly capacity"/>
      <sheetName val="CASHFLOW"/>
      <sheetName val="TMLEASE01(1stversion)"/>
      <sheetName val="ETB"/>
      <sheetName val="CC_PROD"/>
      <sheetName val="Notes"/>
      <sheetName val="OH"/>
      <sheetName val="pg_3-4_"/>
      <sheetName val="pg_6"/>
      <sheetName val="pg_7-8_"/>
      <sheetName val="PG_9"/>
      <sheetName val="pg_10-18"/>
      <sheetName val="PG_19"/>
      <sheetName val="pg 2-6"/>
      <sheetName val="weekly_capacity"/>
      <sheetName val="U-1 Fixed Assets"/>
      <sheetName val="Accs"/>
      <sheetName val="pg_3-4_1"/>
      <sheetName val="pg_61"/>
      <sheetName val="pg_7-8_1"/>
      <sheetName val="PG_91"/>
      <sheetName val="pg_10-181"/>
      <sheetName val="PG_191"/>
      <sheetName val="danmo"/>
      <sheetName val="batc"/>
      <sheetName val="B100-  Property,plant &amp; equip."/>
      <sheetName val="Monthly P&amp;L"/>
      <sheetName val="TB-31.04.2011"/>
      <sheetName val="2.D.1 Trade &amp; Other Debtors"/>
      <sheetName val="weekly_capacity1"/>
      <sheetName val="B100-__Property,plant_&amp;_equip_"/>
      <sheetName val="Monthly_P&amp;L"/>
      <sheetName val="TB-31_04_2011"/>
      <sheetName val="pg_2-6"/>
      <sheetName val="pg_3-4_2"/>
      <sheetName val="pg_62"/>
      <sheetName val="pg_7-8_2"/>
      <sheetName val="PG_92"/>
      <sheetName val="pg_10-182"/>
      <sheetName val="PG_192"/>
      <sheetName val="U-1_Fixed_Assets"/>
      <sheetName val="Pg 12-14, 16-21"/>
      <sheetName val="Workings"/>
      <sheetName val="Vatreturn"/>
      <sheetName val=""/>
      <sheetName val="2_D_1_Trade_&amp;_Other_Debtors"/>
      <sheetName val="weekly_capacity2"/>
      <sheetName val="B100-__Property,plant_&amp;_equip_1"/>
      <sheetName val="Monthly_P&amp;L1"/>
      <sheetName val="TB-31_04_20111"/>
      <sheetName val="pg_2-61"/>
      <sheetName val="pg_3-4_3"/>
      <sheetName val="pg_63"/>
      <sheetName val="pg_7-8_3"/>
      <sheetName val="PG_93"/>
      <sheetName val="pg_10-183"/>
      <sheetName val="PG_193"/>
      <sheetName val="weekly_capacity3"/>
      <sheetName val="B100-__Property,plant_&amp;_equip_2"/>
      <sheetName val="Monthly_P&amp;L2"/>
      <sheetName val="TB-31_04_20112"/>
      <sheetName val="pg_2-62"/>
      <sheetName val="U-1_Fixed_Assets1"/>
      <sheetName val="Eqn2"/>
      <sheetName val="Category options"/>
      <sheetName val="BS"/>
      <sheetName val="pg_3-4_4"/>
      <sheetName val="pg_64"/>
      <sheetName val="pg_7-8_4"/>
      <sheetName val="PG_94"/>
      <sheetName val="pg_10-184"/>
      <sheetName val="PG_194"/>
      <sheetName val="weekly_capacity4"/>
      <sheetName val="B100-__Property,plant_&amp;_equip_3"/>
      <sheetName val="Monthly_P&amp;L3"/>
      <sheetName val="TB-31_04_20113"/>
      <sheetName val="pg_2-63"/>
      <sheetName val="U-1_Fixed_Assets2"/>
      <sheetName val="2_D_1_Trade_&amp;_Other_Debtors1"/>
      <sheetName val="Pg_12-14,_16-21"/>
      <sheetName val="1_Info requested"/>
      <sheetName val="COF"/>
      <sheetName val="Category_options"/>
      <sheetName val="pg_3-4_5"/>
      <sheetName val="pg_65"/>
      <sheetName val="pg_7-8_5"/>
      <sheetName val="PG_95"/>
      <sheetName val="pg_10-185"/>
      <sheetName val="PG_195"/>
      <sheetName val="weekly_capacity5"/>
      <sheetName val="pg_2-64"/>
      <sheetName val="B100-__Property,plant_&amp;_equip_4"/>
      <sheetName val="Monthly_P&amp;L4"/>
      <sheetName val="TB-31_04_20114"/>
      <sheetName val="U-1_Fixed_Assets3"/>
      <sheetName val="2_D_1_Trade_&amp;_Other_Debtors2"/>
      <sheetName val="Pg_12-14,_16-211"/>
      <sheetName val="Category_options1"/>
      <sheetName val="Comments"/>
      <sheetName val="PropValue Dec2014"/>
      <sheetName val="TANA"/>
      <sheetName val="pg 1"/>
      <sheetName val="pg_3-4_6"/>
      <sheetName val="pg_66"/>
      <sheetName val="pg_7-8_6"/>
      <sheetName val="PG_96"/>
      <sheetName val="pg_10-186"/>
      <sheetName val="PG_196"/>
      <sheetName val="weekly_capacity6"/>
      <sheetName val="pg_2-65"/>
      <sheetName val="B100-__Property,plant_&amp;_equip_5"/>
      <sheetName val="Monthly_P&amp;L5"/>
      <sheetName val="TB-31_04_20115"/>
      <sheetName val="U-1_Fixed_Assets4"/>
      <sheetName val="2_D_1_Trade_&amp;_Other_Debtors3"/>
      <sheetName val="Pg_12-14,_16-212"/>
      <sheetName val="Category_options2"/>
      <sheetName val="1_Info_requested"/>
      <sheetName val="IRR 1 (8)"/>
      <sheetName val="IRR 1 (9)"/>
      <sheetName val="IRR 1 (6)"/>
      <sheetName val="Dividend"/>
      <sheetName val="Reference"/>
      <sheetName val="OFF  QUO  29.12.06"/>
      <sheetName val="IRR_1_(8)1"/>
      <sheetName val="IRR_1_(9)1"/>
      <sheetName val="IRR_1_(6)1"/>
      <sheetName val="IRR_1_(8)"/>
      <sheetName val="IRR_1_(9)"/>
      <sheetName val="IRR_1_(6)"/>
      <sheetName val="PropValue_Dec2014"/>
      <sheetName val="IRR_1_(8)2"/>
      <sheetName val="IRR_1_(9)2"/>
      <sheetName val="IRR_1_(6)2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"/>
      <sheetName val="Bilan"/>
      <sheetName val="Exploit"/>
      <sheetName val="Emp"/>
      <sheetName val="Clients potentiels"/>
      <sheetName val="Effectifs logistqiues"/>
      <sheetName val="TRI"/>
      <sheetName val="Tab Fi"/>
      <sheetName val="R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2"/>
      <sheetName val="PG 1, 3-5, app"/>
      <sheetName val="pg 8, 9"/>
      <sheetName val="Pg 10"/>
      <sheetName val="Pg 6, 7, 11 -17"/>
      <sheetName val="Pg 18"/>
      <sheetName val="ROI"/>
      <sheetName val="pg_2"/>
      <sheetName val="PG_1,_3-5,_app"/>
      <sheetName val="pg_8,_9"/>
      <sheetName val="Pg_10"/>
      <sheetName val="Pg_6,_7,_11_-17"/>
      <sheetName val="Pg_18"/>
      <sheetName val="PG 9"/>
      <sheetName val="P28"/>
      <sheetName val="pg_21"/>
      <sheetName val="PG_1,_3-5,_app1"/>
      <sheetName val="pg_8,_91"/>
      <sheetName val="Pg_101"/>
      <sheetName val="Pg_6,_7,_11_-171"/>
      <sheetName val="Pg_181"/>
      <sheetName val="PG_9"/>
      <sheetName val="Pgs 4,5"/>
      <sheetName val="Account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Price"/>
      <sheetName val="Price of Comps-1yr (UHS)"/>
      <sheetName val="Price of Comps-1yr (UNH)"/>
      <sheetName val="Price of Comps-3yrs (UHS)"/>
      <sheetName val="Price of Comps-3yrs (UNH)"/>
      <sheetName val="critical"/>
      <sheetName val="medical"/>
      <sheetName val="manor"/>
      <sheetName val="Stock Price (4)"/>
      <sheetName val="Shareholder Value"/>
      <sheetName val="Shareholder Value (2)"/>
      <sheetName val="Shareholder Value (3)"/>
      <sheetName val="theatre"/>
      <sheetName val="StockPrice"/>
      <sheetName val="PG 1, 3-5, app"/>
    </sheetNames>
    <sheetDataSet>
      <sheetData sheetId="0"/>
      <sheetData sheetId="1" refreshError="1">
        <row r="4">
          <cell r="A4">
            <v>35464</v>
          </cell>
          <cell r="G4">
            <v>1</v>
          </cell>
        </row>
        <row r="5">
          <cell r="A5">
            <v>35465</v>
          </cell>
          <cell r="G5">
            <v>1.0113636363636365</v>
          </cell>
        </row>
        <row r="6">
          <cell r="A6">
            <v>35466</v>
          </cell>
          <cell r="G6">
            <v>0.96590909090909094</v>
          </cell>
        </row>
        <row r="7">
          <cell r="A7">
            <v>35467</v>
          </cell>
          <cell r="G7">
            <v>0.95454545454545459</v>
          </cell>
        </row>
        <row r="8">
          <cell r="A8">
            <v>35468</v>
          </cell>
          <cell r="G8">
            <v>0.96590909090909094</v>
          </cell>
        </row>
        <row r="9">
          <cell r="A9">
            <v>35471</v>
          </cell>
          <cell r="G9">
            <v>0.95454545454545459</v>
          </cell>
        </row>
        <row r="10">
          <cell r="A10">
            <v>35472</v>
          </cell>
          <cell r="G10">
            <v>0.95454545454545459</v>
          </cell>
        </row>
        <row r="11">
          <cell r="A11">
            <v>35473</v>
          </cell>
          <cell r="G11">
            <v>0.96590909090909094</v>
          </cell>
        </row>
        <row r="12">
          <cell r="A12">
            <v>35474</v>
          </cell>
          <cell r="G12">
            <v>0.98863636363636365</v>
          </cell>
        </row>
        <row r="13">
          <cell r="A13">
            <v>35475</v>
          </cell>
          <cell r="G13">
            <v>1.2159090909090908</v>
          </cell>
        </row>
        <row r="14">
          <cell r="A14">
            <v>35478</v>
          </cell>
          <cell r="G14">
            <v>1.2159090909090908</v>
          </cell>
        </row>
        <row r="15">
          <cell r="A15">
            <v>35479</v>
          </cell>
          <cell r="G15">
            <v>1.2159090909090908</v>
          </cell>
        </row>
        <row r="16">
          <cell r="A16">
            <v>35480</v>
          </cell>
          <cell r="G16">
            <v>1.2159090909090908</v>
          </cell>
        </row>
        <row r="17">
          <cell r="A17">
            <v>35481</v>
          </cell>
          <cell r="G17">
            <v>1.2045454545454546</v>
          </cell>
        </row>
        <row r="18">
          <cell r="A18">
            <v>35482</v>
          </cell>
          <cell r="G18">
            <v>1.2159090909090908</v>
          </cell>
        </row>
        <row r="19">
          <cell r="A19">
            <v>35485</v>
          </cell>
          <cell r="G19">
            <v>1.2045454545454546</v>
          </cell>
        </row>
        <row r="20">
          <cell r="A20">
            <v>35486</v>
          </cell>
          <cell r="G20">
            <v>1.2045454545454546</v>
          </cell>
        </row>
        <row r="21">
          <cell r="A21">
            <v>35487</v>
          </cell>
          <cell r="G21">
            <v>1.2045454545454546</v>
          </cell>
        </row>
        <row r="22">
          <cell r="A22">
            <v>35488</v>
          </cell>
          <cell r="G22">
            <v>1.2045454545454546</v>
          </cell>
        </row>
        <row r="23">
          <cell r="A23">
            <v>35489</v>
          </cell>
          <cell r="G23">
            <v>1.1931818181818181</v>
          </cell>
        </row>
        <row r="24">
          <cell r="A24">
            <v>35492</v>
          </cell>
          <cell r="G24">
            <v>1.2159090909090908</v>
          </cell>
        </row>
        <row r="25">
          <cell r="A25">
            <v>35493</v>
          </cell>
          <cell r="G25">
            <v>1.2159090909090908</v>
          </cell>
        </row>
        <row r="26">
          <cell r="A26">
            <v>35494</v>
          </cell>
          <cell r="G26">
            <v>1.2727272727272727</v>
          </cell>
        </row>
        <row r="27">
          <cell r="A27">
            <v>35495</v>
          </cell>
          <cell r="G27">
            <v>1.2272727272727273</v>
          </cell>
        </row>
        <row r="28">
          <cell r="A28">
            <v>35496</v>
          </cell>
          <cell r="G28">
            <v>1.2386363636363635</v>
          </cell>
        </row>
        <row r="29">
          <cell r="A29">
            <v>35499</v>
          </cell>
          <cell r="G29">
            <v>1.3068181818181819</v>
          </cell>
        </row>
        <row r="30">
          <cell r="A30">
            <v>35500</v>
          </cell>
          <cell r="G30">
            <v>1.2954545454545454</v>
          </cell>
        </row>
        <row r="31">
          <cell r="A31">
            <v>35501</v>
          </cell>
          <cell r="G31">
            <v>1.2954545454545454</v>
          </cell>
        </row>
        <row r="32">
          <cell r="A32">
            <v>35502</v>
          </cell>
          <cell r="G32">
            <v>1.2954545454545454</v>
          </cell>
        </row>
        <row r="33">
          <cell r="A33">
            <v>35503</v>
          </cell>
          <cell r="G33">
            <v>1.2954545454545454</v>
          </cell>
        </row>
        <row r="34">
          <cell r="A34">
            <v>35506</v>
          </cell>
          <cell r="G34">
            <v>1.2954545454545454</v>
          </cell>
        </row>
        <row r="35">
          <cell r="A35">
            <v>35507</v>
          </cell>
          <cell r="G35">
            <v>1.3068181818181819</v>
          </cell>
        </row>
        <row r="36">
          <cell r="A36">
            <v>35508</v>
          </cell>
          <cell r="G36">
            <v>1.2954545454545454</v>
          </cell>
        </row>
        <row r="37">
          <cell r="A37">
            <v>35509</v>
          </cell>
          <cell r="G37">
            <v>1.2954545454545454</v>
          </cell>
        </row>
        <row r="38">
          <cell r="A38">
            <v>35510</v>
          </cell>
          <cell r="G38">
            <v>1.2954545454545454</v>
          </cell>
        </row>
        <row r="39">
          <cell r="A39">
            <v>35513</v>
          </cell>
          <cell r="G39">
            <v>1.2954545454545454</v>
          </cell>
        </row>
        <row r="40">
          <cell r="A40">
            <v>35514</v>
          </cell>
          <cell r="G40">
            <v>1.2954545454545454</v>
          </cell>
        </row>
        <row r="41">
          <cell r="A41">
            <v>35515</v>
          </cell>
          <cell r="G41">
            <v>1.2954545454545454</v>
          </cell>
        </row>
        <row r="42">
          <cell r="A42">
            <v>35516</v>
          </cell>
          <cell r="G42">
            <v>1.2954545454545454</v>
          </cell>
        </row>
        <row r="43">
          <cell r="A43">
            <v>35517</v>
          </cell>
          <cell r="G43">
            <v>1.2954545454545454</v>
          </cell>
        </row>
        <row r="44">
          <cell r="A44">
            <v>35520</v>
          </cell>
          <cell r="G44">
            <v>1.2954545454545454</v>
          </cell>
        </row>
        <row r="45">
          <cell r="A45">
            <v>35521</v>
          </cell>
          <cell r="G45">
            <v>1.2954545454545454</v>
          </cell>
        </row>
        <row r="46">
          <cell r="A46">
            <v>35522</v>
          </cell>
          <cell r="G46">
            <v>1.2954545454545454</v>
          </cell>
        </row>
        <row r="47">
          <cell r="A47">
            <v>35523</v>
          </cell>
          <cell r="G47">
            <v>1.2840909090909092</v>
          </cell>
        </row>
        <row r="48">
          <cell r="A48">
            <v>35524</v>
          </cell>
          <cell r="G48">
            <v>1.2954545454545454</v>
          </cell>
        </row>
        <row r="49">
          <cell r="A49">
            <v>35527</v>
          </cell>
          <cell r="G49">
            <v>1.2954545454545454</v>
          </cell>
        </row>
        <row r="50">
          <cell r="A50">
            <v>35528</v>
          </cell>
          <cell r="G50">
            <v>1.2840909090909092</v>
          </cell>
        </row>
        <row r="51">
          <cell r="A51">
            <v>35529</v>
          </cell>
          <cell r="G51">
            <v>1.3068181818181819</v>
          </cell>
        </row>
        <row r="52">
          <cell r="A52">
            <v>35530</v>
          </cell>
          <cell r="G52">
            <v>1.2954545454545454</v>
          </cell>
        </row>
        <row r="53">
          <cell r="A53">
            <v>35531</v>
          </cell>
          <cell r="G53">
            <v>1.2840909090909092</v>
          </cell>
        </row>
        <row r="54">
          <cell r="A54">
            <v>35534</v>
          </cell>
          <cell r="G54">
            <v>1.2727272727272727</v>
          </cell>
        </row>
        <row r="55">
          <cell r="A55">
            <v>35535</v>
          </cell>
          <cell r="G55">
            <v>1.2727272727272727</v>
          </cell>
        </row>
        <row r="56">
          <cell r="A56">
            <v>35536</v>
          </cell>
          <cell r="G56">
            <v>1.2840909090909092</v>
          </cell>
        </row>
        <row r="57">
          <cell r="A57">
            <v>35537</v>
          </cell>
          <cell r="G57">
            <v>1.2840909090909092</v>
          </cell>
        </row>
        <row r="58">
          <cell r="A58">
            <v>35538</v>
          </cell>
          <cell r="G58">
            <v>1.2840909090909092</v>
          </cell>
        </row>
        <row r="59">
          <cell r="A59">
            <v>35541</v>
          </cell>
          <cell r="G59">
            <v>1.2727272727272727</v>
          </cell>
        </row>
        <row r="60">
          <cell r="A60">
            <v>35542</v>
          </cell>
          <cell r="G60">
            <v>1.2727272727272727</v>
          </cell>
        </row>
        <row r="61">
          <cell r="A61">
            <v>35543</v>
          </cell>
          <cell r="G61">
            <v>1.2727272727272727</v>
          </cell>
        </row>
        <row r="62">
          <cell r="A62">
            <v>35544</v>
          </cell>
          <cell r="G62">
            <v>1.2727272727272727</v>
          </cell>
        </row>
        <row r="63">
          <cell r="A63">
            <v>35545</v>
          </cell>
          <cell r="G63">
            <v>1.2727272727272727</v>
          </cell>
        </row>
        <row r="64">
          <cell r="A64">
            <v>35548</v>
          </cell>
          <cell r="G64">
            <v>1.2613636363636365</v>
          </cell>
        </row>
        <row r="65">
          <cell r="A65">
            <v>35549</v>
          </cell>
          <cell r="G65">
            <v>1.2613636363636365</v>
          </cell>
        </row>
        <row r="66">
          <cell r="A66">
            <v>35550</v>
          </cell>
          <cell r="G66">
            <v>1.2613636363636365</v>
          </cell>
        </row>
        <row r="67">
          <cell r="A67">
            <v>35551</v>
          </cell>
          <cell r="G67">
            <v>1.2727272727272727</v>
          </cell>
        </row>
        <row r="68">
          <cell r="A68">
            <v>35552</v>
          </cell>
          <cell r="G68">
            <v>1.2727272727272727</v>
          </cell>
        </row>
        <row r="69">
          <cell r="A69">
            <v>35555</v>
          </cell>
          <cell r="G69">
            <v>1.2954545454545454</v>
          </cell>
        </row>
        <row r="70">
          <cell r="A70">
            <v>35556</v>
          </cell>
          <cell r="G70">
            <v>1.2727272727272727</v>
          </cell>
        </row>
        <row r="71">
          <cell r="A71">
            <v>35557</v>
          </cell>
          <cell r="G71">
            <v>1.2840909090909092</v>
          </cell>
        </row>
        <row r="72">
          <cell r="A72">
            <v>35558</v>
          </cell>
          <cell r="G72">
            <v>1.2727272727272727</v>
          </cell>
        </row>
        <row r="73">
          <cell r="A73">
            <v>35559</v>
          </cell>
          <cell r="G73">
            <v>1.2840909090909092</v>
          </cell>
        </row>
        <row r="74">
          <cell r="A74">
            <v>35562</v>
          </cell>
          <cell r="G74">
            <v>1.2840909090909092</v>
          </cell>
        </row>
        <row r="75">
          <cell r="A75">
            <v>35563</v>
          </cell>
          <cell r="G75">
            <v>1.2840909090909092</v>
          </cell>
        </row>
        <row r="76">
          <cell r="A76">
            <v>35564</v>
          </cell>
          <cell r="G76">
            <v>1.2727272727272727</v>
          </cell>
        </row>
        <row r="77">
          <cell r="A77">
            <v>35565</v>
          </cell>
          <cell r="G77">
            <v>1.2840909090909092</v>
          </cell>
        </row>
        <row r="78">
          <cell r="A78">
            <v>35566</v>
          </cell>
          <cell r="G78">
            <v>1.2840909090909092</v>
          </cell>
        </row>
        <row r="79">
          <cell r="A79">
            <v>35569</v>
          </cell>
          <cell r="G79">
            <v>1.2840909090909092</v>
          </cell>
        </row>
        <row r="80">
          <cell r="A80">
            <v>35570</v>
          </cell>
          <cell r="G80">
            <v>1.2840909090909092</v>
          </cell>
        </row>
        <row r="81">
          <cell r="A81">
            <v>35571</v>
          </cell>
          <cell r="G81">
            <v>1.2840909090909092</v>
          </cell>
        </row>
        <row r="82">
          <cell r="A82">
            <v>35572</v>
          </cell>
          <cell r="G82">
            <v>1.3068181818181819</v>
          </cell>
        </row>
        <row r="83">
          <cell r="A83">
            <v>35573</v>
          </cell>
          <cell r="G83">
            <v>1.2954545454545454</v>
          </cell>
        </row>
        <row r="84">
          <cell r="A84">
            <v>35576</v>
          </cell>
          <cell r="G84">
            <v>1.2954545454545454</v>
          </cell>
        </row>
        <row r="85">
          <cell r="A85">
            <v>35577</v>
          </cell>
          <cell r="G85">
            <v>1.3068181818181819</v>
          </cell>
        </row>
        <row r="86">
          <cell r="A86">
            <v>35578</v>
          </cell>
          <cell r="G86">
            <v>1.3068181818181819</v>
          </cell>
        </row>
        <row r="87">
          <cell r="A87">
            <v>35579</v>
          </cell>
          <cell r="G87">
            <v>1.3068181818181819</v>
          </cell>
        </row>
        <row r="88">
          <cell r="A88">
            <v>35580</v>
          </cell>
          <cell r="G88">
            <v>1.3181818181818181</v>
          </cell>
        </row>
        <row r="89">
          <cell r="A89">
            <v>35583</v>
          </cell>
          <cell r="G89">
            <v>1.3068181818181819</v>
          </cell>
        </row>
        <row r="90">
          <cell r="A90">
            <v>35584</v>
          </cell>
          <cell r="G90">
            <v>1.3068181818181819</v>
          </cell>
        </row>
        <row r="91">
          <cell r="A91">
            <v>35585</v>
          </cell>
          <cell r="G91">
            <v>1.3181818181818181</v>
          </cell>
        </row>
        <row r="92">
          <cell r="A92">
            <v>35586</v>
          </cell>
          <cell r="G92">
            <v>1.3068181818181819</v>
          </cell>
        </row>
        <row r="93">
          <cell r="A93">
            <v>35587</v>
          </cell>
          <cell r="G93">
            <v>1.3068181818181819</v>
          </cell>
        </row>
        <row r="94">
          <cell r="A94">
            <v>35590</v>
          </cell>
          <cell r="G94">
            <v>1.3068181818181819</v>
          </cell>
        </row>
        <row r="95">
          <cell r="A95">
            <v>35591</v>
          </cell>
          <cell r="G95">
            <v>1.3295454545454546</v>
          </cell>
        </row>
        <row r="96">
          <cell r="A96">
            <v>35592</v>
          </cell>
          <cell r="G96">
            <v>1.3181818181818181</v>
          </cell>
        </row>
        <row r="97">
          <cell r="A97">
            <v>35593</v>
          </cell>
          <cell r="G97">
            <v>1.3181818181818181</v>
          </cell>
        </row>
        <row r="98">
          <cell r="A98">
            <v>35594</v>
          </cell>
          <cell r="G98">
            <v>1.3181818181818181</v>
          </cell>
        </row>
        <row r="99">
          <cell r="A99">
            <v>35597</v>
          </cell>
          <cell r="G99">
            <v>1.3181818181818181</v>
          </cell>
        </row>
        <row r="100">
          <cell r="A100">
            <v>35598</v>
          </cell>
          <cell r="G100">
            <v>1.3181818181818181</v>
          </cell>
        </row>
        <row r="101">
          <cell r="A101">
            <v>35599</v>
          </cell>
          <cell r="G101">
            <v>1.3181818181818181</v>
          </cell>
        </row>
        <row r="102">
          <cell r="A102">
            <v>35600</v>
          </cell>
          <cell r="G102">
            <v>1.3295454545454546</v>
          </cell>
        </row>
        <row r="103">
          <cell r="A103">
            <v>35601</v>
          </cell>
          <cell r="G103">
            <v>1.3295454545454546</v>
          </cell>
        </row>
        <row r="104">
          <cell r="A104">
            <v>35604</v>
          </cell>
          <cell r="G104">
            <v>1.3295454545454546</v>
          </cell>
        </row>
        <row r="105">
          <cell r="A105">
            <v>35605</v>
          </cell>
          <cell r="G105">
            <v>1.3295454545454546</v>
          </cell>
        </row>
        <row r="106">
          <cell r="A106">
            <v>35606</v>
          </cell>
          <cell r="G106">
            <v>1.3295454545454546</v>
          </cell>
        </row>
        <row r="107">
          <cell r="A107">
            <v>35607</v>
          </cell>
          <cell r="G107">
            <v>1.3238636363636365</v>
          </cell>
        </row>
        <row r="108">
          <cell r="A108">
            <v>35608</v>
          </cell>
          <cell r="G108">
            <v>1.3295454545454546</v>
          </cell>
        </row>
        <row r="109">
          <cell r="A109">
            <v>35611</v>
          </cell>
          <cell r="G109">
            <v>1.3295454545454546</v>
          </cell>
        </row>
        <row r="110">
          <cell r="A110">
            <v>35612</v>
          </cell>
          <cell r="G110">
            <v>1.3295454545454546</v>
          </cell>
        </row>
        <row r="111">
          <cell r="A111">
            <v>35613</v>
          </cell>
          <cell r="G111">
            <v>1.3181818181818181</v>
          </cell>
        </row>
        <row r="112">
          <cell r="A112">
            <v>35614</v>
          </cell>
          <cell r="G112">
            <v>1.3125</v>
          </cell>
        </row>
        <row r="113">
          <cell r="A113">
            <v>35615</v>
          </cell>
          <cell r="G113">
            <v>1.3125</v>
          </cell>
        </row>
        <row r="114">
          <cell r="A114">
            <v>35618</v>
          </cell>
          <cell r="G114">
            <v>1.3181818181818181</v>
          </cell>
        </row>
        <row r="115">
          <cell r="A115">
            <v>35619</v>
          </cell>
          <cell r="G115">
            <v>1.3181818181818181</v>
          </cell>
        </row>
        <row r="116">
          <cell r="A116">
            <v>35620</v>
          </cell>
          <cell r="G116">
            <v>1.3295454545454546</v>
          </cell>
        </row>
        <row r="117">
          <cell r="A117">
            <v>35621</v>
          </cell>
          <cell r="G117">
            <v>1.3295454545454546</v>
          </cell>
        </row>
        <row r="118">
          <cell r="A118">
            <v>35622</v>
          </cell>
          <cell r="G118">
            <v>1.3181818181818181</v>
          </cell>
        </row>
        <row r="119">
          <cell r="A119">
            <v>35625</v>
          </cell>
          <cell r="G119">
            <v>1.3295454545454546</v>
          </cell>
        </row>
        <row r="120">
          <cell r="A120">
            <v>35626</v>
          </cell>
          <cell r="G120">
            <v>1.3181818181818181</v>
          </cell>
        </row>
        <row r="121">
          <cell r="A121">
            <v>35627</v>
          </cell>
          <cell r="G121">
            <v>1.2954545454545454</v>
          </cell>
        </row>
        <row r="122">
          <cell r="A122">
            <v>35628</v>
          </cell>
          <cell r="G122">
            <v>1.3068181818181819</v>
          </cell>
        </row>
        <row r="123">
          <cell r="A123">
            <v>35629</v>
          </cell>
          <cell r="G123">
            <v>1.2954545454545454</v>
          </cell>
        </row>
        <row r="124">
          <cell r="A124">
            <v>35632</v>
          </cell>
          <cell r="G124">
            <v>1.3125</v>
          </cell>
        </row>
        <row r="125">
          <cell r="A125">
            <v>35633</v>
          </cell>
          <cell r="G125">
            <v>1.3238636363636365</v>
          </cell>
        </row>
        <row r="126">
          <cell r="A126">
            <v>35634</v>
          </cell>
          <cell r="G126">
            <v>1.3238636363636365</v>
          </cell>
        </row>
        <row r="127">
          <cell r="A127">
            <v>35635</v>
          </cell>
          <cell r="G127">
            <v>1.3238636363636365</v>
          </cell>
        </row>
        <row r="128">
          <cell r="A128">
            <v>35636</v>
          </cell>
          <cell r="G128">
            <v>1.3238636363636365</v>
          </cell>
        </row>
        <row r="129">
          <cell r="A129">
            <v>35639</v>
          </cell>
          <cell r="G129">
            <v>1.3181818181818181</v>
          </cell>
        </row>
        <row r="130">
          <cell r="A130">
            <v>35640</v>
          </cell>
          <cell r="G130">
            <v>1.3125</v>
          </cell>
        </row>
        <row r="131">
          <cell r="A131">
            <v>35641</v>
          </cell>
          <cell r="G131">
            <v>1.3181818181818181</v>
          </cell>
        </row>
        <row r="132">
          <cell r="A132">
            <v>35642</v>
          </cell>
          <cell r="G132">
            <v>1.3181818181818181</v>
          </cell>
        </row>
        <row r="133">
          <cell r="A133">
            <v>35643</v>
          </cell>
          <cell r="G133">
            <v>1.3181818181818181</v>
          </cell>
        </row>
        <row r="134">
          <cell r="A134">
            <v>35646</v>
          </cell>
          <cell r="G134">
            <v>1.3181818181818181</v>
          </cell>
        </row>
        <row r="135">
          <cell r="A135">
            <v>35647</v>
          </cell>
          <cell r="G135">
            <v>1.3238636363636365</v>
          </cell>
        </row>
        <row r="136">
          <cell r="A136">
            <v>35648</v>
          </cell>
          <cell r="G136">
            <v>1.3125</v>
          </cell>
        </row>
        <row r="137">
          <cell r="A137">
            <v>35649</v>
          </cell>
          <cell r="G137">
            <v>1.2954545454545454</v>
          </cell>
        </row>
        <row r="138">
          <cell r="A138">
            <v>35650</v>
          </cell>
          <cell r="G138">
            <v>1.3125</v>
          </cell>
        </row>
        <row r="139">
          <cell r="A139">
            <v>35653</v>
          </cell>
          <cell r="G139">
            <v>1.3295454545454546</v>
          </cell>
        </row>
        <row r="140">
          <cell r="A140">
            <v>35654</v>
          </cell>
          <cell r="G140">
            <v>1.3295454545454546</v>
          </cell>
        </row>
        <row r="141">
          <cell r="A141">
            <v>35655</v>
          </cell>
          <cell r="G141">
            <v>1.3295454545454546</v>
          </cell>
        </row>
        <row r="142">
          <cell r="A142">
            <v>35656</v>
          </cell>
          <cell r="G142">
            <v>1.3295454545454546</v>
          </cell>
        </row>
        <row r="143">
          <cell r="A143">
            <v>35657</v>
          </cell>
          <cell r="G143">
            <v>1.3295454545454546</v>
          </cell>
        </row>
        <row r="144">
          <cell r="A144">
            <v>35660</v>
          </cell>
          <cell r="G144">
            <v>1.3352272727272727</v>
          </cell>
        </row>
        <row r="145">
          <cell r="A145">
            <v>35661</v>
          </cell>
          <cell r="G145">
            <v>1.3522727272727273</v>
          </cell>
        </row>
        <row r="146">
          <cell r="A146">
            <v>35662</v>
          </cell>
          <cell r="G146">
            <v>1.3522727272727273</v>
          </cell>
        </row>
        <row r="147">
          <cell r="A147">
            <v>35663</v>
          </cell>
          <cell r="G147">
            <v>1.3522727272727273</v>
          </cell>
        </row>
        <row r="148">
          <cell r="A148">
            <v>35664</v>
          </cell>
          <cell r="G148">
            <v>1.3522727272727273</v>
          </cell>
        </row>
        <row r="149">
          <cell r="A149">
            <v>35667</v>
          </cell>
          <cell r="G149">
            <v>1.3465909090909092</v>
          </cell>
        </row>
        <row r="150">
          <cell r="A150">
            <v>35668</v>
          </cell>
          <cell r="G150">
            <v>1.3465909090909092</v>
          </cell>
        </row>
        <row r="151">
          <cell r="A151">
            <v>35669</v>
          </cell>
          <cell r="G151">
            <v>1.3522727272727273</v>
          </cell>
        </row>
        <row r="152">
          <cell r="A152">
            <v>35670</v>
          </cell>
          <cell r="G152">
            <v>1.3522727272727273</v>
          </cell>
        </row>
        <row r="153">
          <cell r="A153">
            <v>35671</v>
          </cell>
          <cell r="G153">
            <v>1.3522727272727273</v>
          </cell>
        </row>
        <row r="154">
          <cell r="A154">
            <v>35674</v>
          </cell>
          <cell r="G154">
            <v>1.3522727272727273</v>
          </cell>
        </row>
        <row r="155">
          <cell r="A155">
            <v>35675</v>
          </cell>
          <cell r="G155">
            <v>1.3579545454545454</v>
          </cell>
        </row>
        <row r="156">
          <cell r="A156">
            <v>35676</v>
          </cell>
          <cell r="G156">
            <v>1.3636363636363635</v>
          </cell>
        </row>
        <row r="157">
          <cell r="A157">
            <v>35677</v>
          </cell>
          <cell r="G157">
            <v>1.3522727272727273</v>
          </cell>
        </row>
        <row r="158">
          <cell r="A158">
            <v>35678</v>
          </cell>
          <cell r="G158">
            <v>1.3522727272727273</v>
          </cell>
        </row>
        <row r="159">
          <cell r="A159">
            <v>35681</v>
          </cell>
          <cell r="G159">
            <v>1.3636363636363635</v>
          </cell>
        </row>
        <row r="160">
          <cell r="A160">
            <v>35682</v>
          </cell>
          <cell r="G160">
            <v>1.3579545454545454</v>
          </cell>
        </row>
        <row r="161">
          <cell r="A161">
            <v>35683</v>
          </cell>
          <cell r="G161">
            <v>1.3636363636363635</v>
          </cell>
        </row>
        <row r="162">
          <cell r="A162">
            <v>35684</v>
          </cell>
          <cell r="G162">
            <v>1.3579545454545454</v>
          </cell>
        </row>
        <row r="163">
          <cell r="A163">
            <v>35685</v>
          </cell>
          <cell r="G163">
            <v>1.3579545454545454</v>
          </cell>
        </row>
        <row r="164">
          <cell r="A164">
            <v>35688</v>
          </cell>
          <cell r="G164">
            <v>1.3522727272727273</v>
          </cell>
        </row>
        <row r="165">
          <cell r="A165">
            <v>35689</v>
          </cell>
          <cell r="G165">
            <v>1.3579545454545454</v>
          </cell>
        </row>
        <row r="166">
          <cell r="A166">
            <v>35690</v>
          </cell>
          <cell r="G166">
            <v>1.3636363636363635</v>
          </cell>
        </row>
        <row r="167">
          <cell r="A167">
            <v>35691</v>
          </cell>
          <cell r="G167">
            <v>1.3636363636363635</v>
          </cell>
        </row>
        <row r="168">
          <cell r="A168">
            <v>35692</v>
          </cell>
          <cell r="G168">
            <v>1.3636363636363635</v>
          </cell>
        </row>
        <row r="169">
          <cell r="A169">
            <v>35695</v>
          </cell>
          <cell r="G169">
            <v>1.3636363636363635</v>
          </cell>
        </row>
        <row r="170">
          <cell r="A170">
            <v>35696</v>
          </cell>
          <cell r="G170">
            <v>1.3636363636363635</v>
          </cell>
        </row>
        <row r="171">
          <cell r="A171">
            <v>35697</v>
          </cell>
          <cell r="G171">
            <v>1.3636363636363635</v>
          </cell>
        </row>
        <row r="172">
          <cell r="A172">
            <v>35698</v>
          </cell>
          <cell r="G172">
            <v>1.3636363636363635</v>
          </cell>
        </row>
        <row r="173">
          <cell r="A173">
            <v>35699</v>
          </cell>
          <cell r="G173">
            <v>1.3636363636363635</v>
          </cell>
        </row>
        <row r="174">
          <cell r="A174">
            <v>35702</v>
          </cell>
          <cell r="G174">
            <v>1.3636363636363635</v>
          </cell>
        </row>
        <row r="175">
          <cell r="A175">
            <v>35703</v>
          </cell>
          <cell r="G175">
            <v>1.3636363636363635</v>
          </cell>
        </row>
        <row r="176">
          <cell r="A176">
            <v>35704</v>
          </cell>
          <cell r="G176">
            <v>1.3636363636363635</v>
          </cell>
        </row>
        <row r="177">
          <cell r="A177">
            <v>35705</v>
          </cell>
          <cell r="G177">
            <v>1.3636363636363635</v>
          </cell>
        </row>
        <row r="178">
          <cell r="A178">
            <v>35706</v>
          </cell>
          <cell r="G178">
            <v>1.3636363636363635</v>
          </cell>
        </row>
        <row r="179">
          <cell r="A179">
            <v>35709</v>
          </cell>
          <cell r="G179">
            <v>1.3636363636363635</v>
          </cell>
        </row>
        <row r="180">
          <cell r="A180">
            <v>35710</v>
          </cell>
          <cell r="G180">
            <v>1.3636363636363635</v>
          </cell>
        </row>
        <row r="181">
          <cell r="A181">
            <v>35711</v>
          </cell>
          <cell r="G181">
            <v>1.3636363636363635</v>
          </cell>
        </row>
        <row r="182">
          <cell r="A182">
            <v>35712</v>
          </cell>
          <cell r="G182">
            <v>1.3636363636363635</v>
          </cell>
        </row>
        <row r="183">
          <cell r="A183">
            <v>35713</v>
          </cell>
          <cell r="G183">
            <v>1.3636363636363635</v>
          </cell>
        </row>
        <row r="184">
          <cell r="A184">
            <v>35716</v>
          </cell>
          <cell r="G184">
            <v>1.3636363636363635</v>
          </cell>
        </row>
        <row r="185">
          <cell r="A185">
            <v>35717</v>
          </cell>
          <cell r="G185">
            <v>1.3636363636363635</v>
          </cell>
        </row>
        <row r="186">
          <cell r="A186">
            <v>35718</v>
          </cell>
          <cell r="G186">
            <v>1.3636363636363635</v>
          </cell>
        </row>
        <row r="187">
          <cell r="A187">
            <v>35719</v>
          </cell>
          <cell r="G187">
            <v>1.3636363636363635</v>
          </cell>
        </row>
        <row r="188">
          <cell r="A188">
            <v>35720</v>
          </cell>
          <cell r="G188">
            <v>1.3636363636363635</v>
          </cell>
        </row>
        <row r="189">
          <cell r="A189">
            <v>35723</v>
          </cell>
          <cell r="G189">
            <v>1.3636363636363635</v>
          </cell>
        </row>
        <row r="190">
          <cell r="A190">
            <v>35724</v>
          </cell>
          <cell r="G190">
            <v>1.3636363636363635</v>
          </cell>
        </row>
        <row r="191">
          <cell r="A191">
            <v>35725</v>
          </cell>
          <cell r="G191">
            <v>1.3636363636363635</v>
          </cell>
        </row>
        <row r="192">
          <cell r="A192">
            <v>35726</v>
          </cell>
          <cell r="G192">
            <v>1.3636363636363635</v>
          </cell>
        </row>
        <row r="193">
          <cell r="A193">
            <v>35727</v>
          </cell>
          <cell r="G193">
            <v>1.3636363636363635</v>
          </cell>
        </row>
        <row r="194">
          <cell r="A194">
            <v>35730</v>
          </cell>
          <cell r="G194">
            <v>1.3636363636363635</v>
          </cell>
        </row>
        <row r="195">
          <cell r="A195">
            <v>35731</v>
          </cell>
          <cell r="G195">
            <v>1.3636363636363635</v>
          </cell>
        </row>
        <row r="196">
          <cell r="A196">
            <v>35732</v>
          </cell>
          <cell r="G196">
            <v>1.3636363636363635</v>
          </cell>
        </row>
        <row r="197">
          <cell r="A197">
            <v>35733</v>
          </cell>
          <cell r="G197">
            <v>1.3636363636363635</v>
          </cell>
        </row>
        <row r="198">
          <cell r="A198">
            <v>35734</v>
          </cell>
          <cell r="G198">
            <v>1.3636363636363635</v>
          </cell>
        </row>
        <row r="199">
          <cell r="A199">
            <v>35737</v>
          </cell>
          <cell r="G199">
            <v>1.3636363636363635</v>
          </cell>
        </row>
        <row r="200">
          <cell r="A200">
            <v>35738</v>
          </cell>
          <cell r="G200">
            <v>1.3636363636363635</v>
          </cell>
        </row>
        <row r="201">
          <cell r="A201">
            <v>35739</v>
          </cell>
          <cell r="G201">
            <v>1.3636363636363635</v>
          </cell>
        </row>
        <row r="202">
          <cell r="A202">
            <v>35740</v>
          </cell>
          <cell r="G202">
            <v>1.3636363636363635</v>
          </cell>
        </row>
        <row r="203">
          <cell r="A203">
            <v>35741</v>
          </cell>
          <cell r="G203">
            <v>1.3636363636363635</v>
          </cell>
        </row>
        <row r="204">
          <cell r="A204">
            <v>35744</v>
          </cell>
          <cell r="G204">
            <v>1.3636363636363635</v>
          </cell>
        </row>
        <row r="205">
          <cell r="A205">
            <v>35745</v>
          </cell>
          <cell r="G205">
            <v>1.3636363636363635</v>
          </cell>
        </row>
        <row r="206">
          <cell r="A206">
            <v>35746</v>
          </cell>
          <cell r="G206">
            <v>1.3636363636363635</v>
          </cell>
        </row>
        <row r="207">
          <cell r="A207">
            <v>35747</v>
          </cell>
          <cell r="G207">
            <v>1.3636363636363635</v>
          </cell>
        </row>
        <row r="208">
          <cell r="A208">
            <v>35748</v>
          </cell>
          <cell r="G208">
            <v>1.3636363636363635</v>
          </cell>
        </row>
        <row r="209">
          <cell r="A209">
            <v>35751</v>
          </cell>
          <cell r="G209">
            <v>1.3636363636363635</v>
          </cell>
        </row>
        <row r="210">
          <cell r="A210">
            <v>35752</v>
          </cell>
          <cell r="G210">
            <v>1.3636363636363635</v>
          </cell>
        </row>
        <row r="211">
          <cell r="A211">
            <v>35753</v>
          </cell>
          <cell r="G211">
            <v>1.3636363636363635</v>
          </cell>
        </row>
        <row r="212">
          <cell r="A212">
            <v>35754</v>
          </cell>
          <cell r="G212">
            <v>1.3636363636363635</v>
          </cell>
        </row>
        <row r="213">
          <cell r="A213">
            <v>35755</v>
          </cell>
          <cell r="G213">
            <v>1.3636363636363635</v>
          </cell>
        </row>
        <row r="214">
          <cell r="A214">
            <v>35758</v>
          </cell>
          <cell r="G214">
            <v>1.3636363636363635</v>
          </cell>
        </row>
        <row r="215">
          <cell r="A215">
            <v>35759</v>
          </cell>
          <cell r="G215">
            <v>1.3636363636363635</v>
          </cell>
        </row>
        <row r="216">
          <cell r="A216">
            <v>35760</v>
          </cell>
          <cell r="G216">
            <v>1.3636363636363635</v>
          </cell>
        </row>
        <row r="217">
          <cell r="A217">
            <v>35761</v>
          </cell>
          <cell r="G217">
            <v>1.3636363636363635</v>
          </cell>
        </row>
        <row r="218">
          <cell r="A218">
            <v>35762</v>
          </cell>
          <cell r="G218">
            <v>1.3636363636363635</v>
          </cell>
        </row>
        <row r="219">
          <cell r="A219">
            <v>35765</v>
          </cell>
          <cell r="G219">
            <v>1.3636363636363635</v>
          </cell>
        </row>
        <row r="220">
          <cell r="A220">
            <v>35766</v>
          </cell>
          <cell r="G220">
            <v>1.3636363636363635</v>
          </cell>
        </row>
        <row r="221">
          <cell r="A221">
            <v>35767</v>
          </cell>
          <cell r="G221">
            <v>1.3636363636363635</v>
          </cell>
        </row>
        <row r="222">
          <cell r="A222">
            <v>35768</v>
          </cell>
          <cell r="G222">
            <v>1.3636363636363635</v>
          </cell>
        </row>
        <row r="223">
          <cell r="A223">
            <v>35769</v>
          </cell>
          <cell r="G223">
            <v>1.3636363636363635</v>
          </cell>
        </row>
        <row r="224">
          <cell r="A224">
            <v>35772</v>
          </cell>
          <cell r="G224">
            <v>1.3636363636363635</v>
          </cell>
        </row>
        <row r="225">
          <cell r="A225">
            <v>35773</v>
          </cell>
          <cell r="G225">
            <v>1.3636363636363635</v>
          </cell>
        </row>
        <row r="226">
          <cell r="A226">
            <v>35774</v>
          </cell>
          <cell r="G226">
            <v>1.3636363636363635</v>
          </cell>
        </row>
        <row r="227">
          <cell r="A227">
            <v>35775</v>
          </cell>
          <cell r="G227">
            <v>1.3636363636363635</v>
          </cell>
        </row>
        <row r="228">
          <cell r="A228">
            <v>35776</v>
          </cell>
          <cell r="G228">
            <v>1.3636363636363635</v>
          </cell>
        </row>
        <row r="229">
          <cell r="A229">
            <v>35779</v>
          </cell>
          <cell r="G229">
            <v>1.3636363636363635</v>
          </cell>
        </row>
        <row r="230">
          <cell r="A230">
            <v>35780</v>
          </cell>
          <cell r="G230">
            <v>1.3636363636363635</v>
          </cell>
        </row>
        <row r="231">
          <cell r="A231">
            <v>35781</v>
          </cell>
          <cell r="G231">
            <v>1.3636363636363635</v>
          </cell>
        </row>
        <row r="232">
          <cell r="A232">
            <v>35782</v>
          </cell>
          <cell r="G232">
            <v>1.3636363636363635</v>
          </cell>
        </row>
        <row r="233">
          <cell r="A233">
            <v>35783</v>
          </cell>
          <cell r="G233">
            <v>1.3636363636363635</v>
          </cell>
        </row>
        <row r="234">
          <cell r="A234">
            <v>35786</v>
          </cell>
          <cell r="G234">
            <v>1.3636363636363635</v>
          </cell>
        </row>
        <row r="235">
          <cell r="A235">
            <v>35787</v>
          </cell>
          <cell r="G235">
            <v>1.3636363636363635</v>
          </cell>
        </row>
        <row r="236">
          <cell r="A236">
            <v>35788</v>
          </cell>
          <cell r="G236">
            <v>1.3636363636363635</v>
          </cell>
        </row>
        <row r="237">
          <cell r="A237">
            <v>35789</v>
          </cell>
          <cell r="G237">
            <v>1.3636363636363635</v>
          </cell>
        </row>
        <row r="238">
          <cell r="A238">
            <v>35790</v>
          </cell>
          <cell r="G238">
            <v>1.3636363636363635</v>
          </cell>
        </row>
        <row r="239">
          <cell r="A239">
            <v>35793</v>
          </cell>
          <cell r="G239">
            <v>1.3636363636363635</v>
          </cell>
        </row>
        <row r="240">
          <cell r="A240">
            <v>35794</v>
          </cell>
          <cell r="G240">
            <v>1.3636363636363635</v>
          </cell>
        </row>
        <row r="241">
          <cell r="A241">
            <v>35795</v>
          </cell>
          <cell r="G241">
            <v>1.3636363636363635</v>
          </cell>
        </row>
        <row r="242">
          <cell r="A242">
            <v>35796</v>
          </cell>
          <cell r="G242">
            <v>1.3636363636363635</v>
          </cell>
        </row>
        <row r="243">
          <cell r="A243">
            <v>35797</v>
          </cell>
          <cell r="G243">
            <v>1.3636363636363635</v>
          </cell>
        </row>
        <row r="244">
          <cell r="A244">
            <v>35800</v>
          </cell>
          <cell r="G244">
            <v>1.3636363636363635</v>
          </cell>
        </row>
        <row r="245">
          <cell r="A245">
            <v>35801</v>
          </cell>
          <cell r="G245">
            <v>1.3636363636363635</v>
          </cell>
        </row>
        <row r="246">
          <cell r="A246">
            <v>35802</v>
          </cell>
          <cell r="G246">
            <v>1.3636363636363635</v>
          </cell>
        </row>
        <row r="247">
          <cell r="A247">
            <v>35803</v>
          </cell>
          <cell r="G247">
            <v>1.3636363636363635</v>
          </cell>
        </row>
        <row r="248">
          <cell r="A248">
            <v>35804</v>
          </cell>
          <cell r="G248">
            <v>1.3636363636363635</v>
          </cell>
        </row>
        <row r="249">
          <cell r="A249">
            <v>35807</v>
          </cell>
          <cell r="G249">
            <v>1.3636363636363635</v>
          </cell>
        </row>
        <row r="250">
          <cell r="A250">
            <v>35808</v>
          </cell>
          <cell r="G250">
            <v>1.3636363636363635</v>
          </cell>
        </row>
        <row r="251">
          <cell r="A251">
            <v>35809</v>
          </cell>
          <cell r="G251">
            <v>1.3636363636363635</v>
          </cell>
        </row>
        <row r="252">
          <cell r="A252">
            <v>35810</v>
          </cell>
          <cell r="G252">
            <v>1.3636363636363635</v>
          </cell>
        </row>
        <row r="253">
          <cell r="A253">
            <v>35811</v>
          </cell>
          <cell r="G253">
            <v>1.3636363636363635</v>
          </cell>
        </row>
        <row r="254">
          <cell r="A254">
            <v>35814</v>
          </cell>
          <cell r="G254">
            <v>1.3636363636363635</v>
          </cell>
        </row>
        <row r="255">
          <cell r="A255">
            <v>35815</v>
          </cell>
          <cell r="G255">
            <v>1.3636363636363635</v>
          </cell>
        </row>
        <row r="256">
          <cell r="A256">
            <v>35816</v>
          </cell>
          <cell r="G256">
            <v>1.3636363636363635</v>
          </cell>
        </row>
        <row r="257">
          <cell r="A257">
            <v>35817</v>
          </cell>
          <cell r="G257">
            <v>1.3636363636363635</v>
          </cell>
        </row>
        <row r="258">
          <cell r="A258">
            <v>35818</v>
          </cell>
          <cell r="G258">
            <v>1.3636363636363635</v>
          </cell>
        </row>
        <row r="259">
          <cell r="A259">
            <v>35821</v>
          </cell>
          <cell r="G259">
            <v>1.3636363636363635</v>
          </cell>
        </row>
        <row r="260">
          <cell r="A260">
            <v>35822</v>
          </cell>
          <cell r="G260">
            <v>1.3636363636363635</v>
          </cell>
        </row>
        <row r="261">
          <cell r="A261">
            <v>35823</v>
          </cell>
          <cell r="G261">
            <v>1.3636363636363635</v>
          </cell>
        </row>
        <row r="262">
          <cell r="A262">
            <v>35824</v>
          </cell>
          <cell r="G262">
            <v>1.3636363636363635</v>
          </cell>
        </row>
        <row r="263">
          <cell r="A263">
            <v>35825</v>
          </cell>
          <cell r="G263">
            <v>1.3636363636363635</v>
          </cell>
        </row>
        <row r="264">
          <cell r="A264">
            <v>35828</v>
          </cell>
          <cell r="G264">
            <v>1.3636363636363635</v>
          </cell>
        </row>
        <row r="265">
          <cell r="A265">
            <v>35829</v>
          </cell>
          <cell r="G265">
            <v>1.3636363636363635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"/>
      <sheetName val="09"/>
      <sheetName val="10"/>
      <sheetName val="11"/>
      <sheetName val="Total"/>
      <sheetName val="DIV Y"/>
      <sheetName val="Europe"/>
      <sheetName val="US"/>
      <sheetName val="Sheet3"/>
      <sheetName val="Stock Price"/>
    </sheetNames>
    <sheetDataSet>
      <sheetData sheetId="0"/>
      <sheetData sheetId="1"/>
      <sheetData sheetId="2"/>
      <sheetData sheetId="3"/>
      <sheetData sheetId="4" refreshError="1">
        <row r="322">
          <cell r="C322" t="str">
            <v>Quality 1</v>
          </cell>
        </row>
        <row r="323">
          <cell r="C323" t="str">
            <v>Quality 2</v>
          </cell>
        </row>
        <row r="324">
          <cell r="C324" t="str">
            <v>Quality 3</v>
          </cell>
        </row>
        <row r="325">
          <cell r="C325" t="str">
            <v>Quality 4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HCO v01"/>
      <sheetName val="#REF"/>
      <sheetName val="Main Menu"/>
      <sheetName val="Assumptions"/>
      <sheetName val="Profit &amp; Loss"/>
      <sheetName val="Instructions"/>
      <sheetName val="DO NOT USE PRINT! Macro Dat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Output"/>
      <sheetName val="USInputs"/>
      <sheetName val="USNotes"/>
      <sheetName val="EuroInputs"/>
      <sheetName val="EuroNotes"/>
      <sheetName val="Regression data"/>
      <sheetName val="pg25"/>
      <sheetName val="pg29"/>
      <sheetName val="pg.31"/>
      <sheetName val="pg32"/>
      <sheetName val="pg34"/>
      <sheetName val="Benchmarking"/>
      <sheetName val="#R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Operating statistics for selected quoted European pharmaceutical companies</v>
          </cell>
          <cell r="AB1" t="str">
            <v>Market trading statistics for selected quoted European pharmaceutical companies</v>
          </cell>
        </row>
        <row r="4">
          <cell r="F4" t="str">
            <v>Latest</v>
          </cell>
        </row>
        <row r="5">
          <cell r="D5" t="str">
            <v>Current</v>
          </cell>
          <cell r="F5" t="str">
            <v>available</v>
          </cell>
          <cell r="H5" t="str">
            <v>Latest</v>
          </cell>
          <cell r="J5" t="str">
            <v>Latest</v>
          </cell>
          <cell r="K5" t="str">
            <v>Latest</v>
          </cell>
          <cell r="Q5" t="str">
            <v>Net</v>
          </cell>
          <cell r="AZ5" t="str">
            <v>Market</v>
          </cell>
        </row>
        <row r="6">
          <cell r="C6" t="str">
            <v>Current</v>
          </cell>
          <cell r="D6" t="str">
            <v>no. of</v>
          </cell>
          <cell r="E6" t="str">
            <v>Current</v>
          </cell>
          <cell r="F6" t="str">
            <v>net</v>
          </cell>
          <cell r="G6" t="str">
            <v>Current</v>
          </cell>
          <cell r="H6" t="str">
            <v>available</v>
          </cell>
          <cell r="I6" t="str">
            <v>Latest</v>
          </cell>
          <cell r="J6" t="str">
            <v>available</v>
          </cell>
          <cell r="K6" t="str">
            <v>available</v>
          </cell>
          <cell r="Q6" t="str">
            <v>interest</v>
          </cell>
          <cell r="S6" t="str">
            <v>Tax</v>
          </cell>
          <cell r="AD6" t="str">
            <v>Gross cap. multiple of:</v>
          </cell>
          <cell r="AL6" t="str">
            <v>Margin as per cent. of sales:</v>
          </cell>
          <cell r="AQ6" t="str">
            <v>Growth rate analysis:</v>
          </cell>
          <cell r="AV6" t="str">
            <v>Sales</v>
          </cell>
          <cell r="AW6" t="str">
            <v>EBIT</v>
          </cell>
          <cell r="AX6" t="str">
            <v>R&amp;D</v>
          </cell>
          <cell r="AY6" t="str">
            <v>EBIT</v>
          </cell>
          <cell r="AZ6" t="str">
            <v>cap.</v>
          </cell>
        </row>
        <row r="7">
          <cell r="C7" t="str">
            <v>share</v>
          </cell>
          <cell r="D7" t="str">
            <v>shares</v>
          </cell>
          <cell r="E7" t="str">
            <v>market</v>
          </cell>
          <cell r="F7" t="str">
            <v>(debt)/</v>
          </cell>
          <cell r="G7" t="str">
            <v>gross</v>
          </cell>
          <cell r="H7" t="str">
            <v>S'Holders</v>
          </cell>
          <cell r="I7" t="str">
            <v>available</v>
          </cell>
          <cell r="J7" t="str">
            <v>capital</v>
          </cell>
          <cell r="K7" t="str">
            <v>net</v>
          </cell>
          <cell r="N7" t="str">
            <v>EBIT</v>
          </cell>
          <cell r="Q7" t="str">
            <v>(paid)/</v>
          </cell>
          <cell r="S7" t="str">
            <v>(charged)/</v>
          </cell>
          <cell r="T7" t="str">
            <v>Net</v>
          </cell>
          <cell r="V7" t="str">
            <v>Net</v>
          </cell>
          <cell r="AE7" t="str">
            <v>EBIT</v>
          </cell>
          <cell r="AH7" t="str">
            <v>Net</v>
          </cell>
          <cell r="AI7" t="str">
            <v>Dividend</v>
          </cell>
          <cell r="AJ7" t="str">
            <v>Interest</v>
          </cell>
          <cell r="AK7" t="str">
            <v>Tax</v>
          </cell>
          <cell r="AL7" t="str">
            <v>EBIT</v>
          </cell>
          <cell r="AM7" t="str">
            <v>R&amp;D</v>
          </cell>
          <cell r="AN7" t="str">
            <v>EBIT</v>
          </cell>
          <cell r="AO7" t="str">
            <v>PBT</v>
          </cell>
          <cell r="AP7" t="str">
            <v>Earnings</v>
          </cell>
          <cell r="AQ7" t="str">
            <v>Sales</v>
          </cell>
          <cell r="AR7" t="str">
            <v>EBIT</v>
          </cell>
          <cell r="AS7" t="str">
            <v>EBIT</v>
          </cell>
          <cell r="AT7" t="str">
            <v>EPS</v>
          </cell>
          <cell r="AU7" t="str">
            <v>DPS</v>
          </cell>
          <cell r="AW7" t="str">
            <v>Pre R&amp;D</v>
          </cell>
          <cell r="AZ7" t="str">
            <v>mult. of:</v>
          </cell>
        </row>
        <row r="8">
          <cell r="B8" t="str">
            <v>Company</v>
          </cell>
          <cell r="C8" t="str">
            <v>price</v>
          </cell>
          <cell r="D8" t="str">
            <v>in issue</v>
          </cell>
          <cell r="E8" t="str">
            <v>cap.</v>
          </cell>
          <cell r="F8" t="str">
            <v>cash</v>
          </cell>
          <cell r="G8" t="str">
            <v>cap.</v>
          </cell>
          <cell r="H8" t="str">
            <v>Funds</v>
          </cell>
          <cell r="I8" t="str">
            <v>Mins.</v>
          </cell>
          <cell r="J8" t="str">
            <v>employed</v>
          </cell>
          <cell r="K8" t="str">
            <v>gearing</v>
          </cell>
          <cell r="L8" t="str">
            <v>Year end</v>
          </cell>
          <cell r="M8" t="str">
            <v>Sales</v>
          </cell>
          <cell r="N8" t="str">
            <v>Pre R&amp;D</v>
          </cell>
          <cell r="O8" t="str">
            <v>R&amp;D</v>
          </cell>
          <cell r="P8" t="str">
            <v>EBIT</v>
          </cell>
          <cell r="Q8" t="str">
            <v>received</v>
          </cell>
          <cell r="R8" t="str">
            <v>PBT</v>
          </cell>
          <cell r="S8" t="str">
            <v>received</v>
          </cell>
          <cell r="T8" t="str">
            <v>earnings</v>
          </cell>
          <cell r="U8" t="str">
            <v>EPS</v>
          </cell>
          <cell r="V8" t="str">
            <v>DPS</v>
          </cell>
          <cell r="AB8" t="str">
            <v>Company</v>
          </cell>
          <cell r="AC8" t="str">
            <v>Year end</v>
          </cell>
          <cell r="AD8" t="str">
            <v>Sales</v>
          </cell>
          <cell r="AE8" t="str">
            <v>Pre R&amp;D</v>
          </cell>
          <cell r="AF8" t="str">
            <v>EBIT</v>
          </cell>
          <cell r="AG8" t="str">
            <v>PER</v>
          </cell>
          <cell r="AH8" t="str">
            <v>Yield</v>
          </cell>
          <cell r="AI8" t="str">
            <v>cover</v>
          </cell>
          <cell r="AJ8" t="str">
            <v>Cover</v>
          </cell>
          <cell r="AK8" t="str">
            <v>Rate</v>
          </cell>
          <cell r="AL8" t="str">
            <v>Pre R&amp;D</v>
          </cell>
          <cell r="AR8" t="str">
            <v>Pre R&amp;D</v>
          </cell>
          <cell r="AV8" t="str">
            <v>Average</v>
          </cell>
          <cell r="AW8" t="str">
            <v>Average</v>
          </cell>
          <cell r="AX8" t="str">
            <v>Average</v>
          </cell>
          <cell r="AY8" t="str">
            <v>Average</v>
          </cell>
          <cell r="AZ8" t="str">
            <v>Book</v>
          </cell>
        </row>
        <row r="9">
          <cell r="D9" t="str">
            <v>(m)</v>
          </cell>
          <cell r="K9" t="str">
            <v>(%)</v>
          </cell>
          <cell r="AD9" t="str">
            <v>(x)</v>
          </cell>
          <cell r="AE9" t="str">
            <v>(x)</v>
          </cell>
          <cell r="AF9" t="str">
            <v>(x)</v>
          </cell>
          <cell r="AG9" t="str">
            <v>(x)</v>
          </cell>
          <cell r="AH9" t="str">
            <v>(%)</v>
          </cell>
          <cell r="AI9" t="str">
            <v>(x)</v>
          </cell>
          <cell r="AJ9" t="str">
            <v>(x)</v>
          </cell>
          <cell r="AK9" t="str">
            <v>(%)</v>
          </cell>
          <cell r="AL9" t="str">
            <v>(%)</v>
          </cell>
          <cell r="AM9" t="str">
            <v>(%)</v>
          </cell>
          <cell r="AN9" t="str">
            <v>(%)</v>
          </cell>
          <cell r="AO9" t="str">
            <v>(%)</v>
          </cell>
          <cell r="AP9" t="str">
            <v>(%)</v>
          </cell>
          <cell r="AQ9" t="str">
            <v>(%)</v>
          </cell>
          <cell r="AR9" t="str">
            <v>(%)</v>
          </cell>
          <cell r="AS9" t="str">
            <v>(%)</v>
          </cell>
          <cell r="AT9" t="str">
            <v>(%)</v>
          </cell>
          <cell r="AU9" t="str">
            <v>(%)</v>
          </cell>
          <cell r="AV9" t="str">
            <v>CAGR</v>
          </cell>
          <cell r="AW9" t="str">
            <v>CAGR</v>
          </cell>
          <cell r="AX9" t="str">
            <v>CAGR</v>
          </cell>
          <cell r="AY9" t="str">
            <v>CAGR</v>
          </cell>
          <cell r="AZ9" t="str">
            <v>(x)</v>
          </cell>
        </row>
        <row r="10">
          <cell r="C10" t="str">
            <v>(Skr)</v>
          </cell>
          <cell r="E10" t="str">
            <v>(Skr m)</v>
          </cell>
          <cell r="F10" t="str">
            <v>(Skr m)</v>
          </cell>
          <cell r="G10" t="str">
            <v>(Skr m)</v>
          </cell>
          <cell r="H10" t="str">
            <v>(Skr m)</v>
          </cell>
          <cell r="I10" t="str">
            <v>(Skr m)</v>
          </cell>
          <cell r="J10" t="str">
            <v>(Skr m)</v>
          </cell>
          <cell r="M10" t="str">
            <v>(Skr m)</v>
          </cell>
          <cell r="N10" t="str">
            <v>(Skr m)</v>
          </cell>
          <cell r="O10" t="str">
            <v>(Skr m)</v>
          </cell>
          <cell r="P10" t="str">
            <v>(Skr m)</v>
          </cell>
          <cell r="Q10" t="str">
            <v>(Skr m)</v>
          </cell>
          <cell r="R10" t="str">
            <v>(Skr m)</v>
          </cell>
          <cell r="S10" t="str">
            <v>(Skr m)</v>
          </cell>
          <cell r="T10" t="str">
            <v>(Skr m)</v>
          </cell>
          <cell r="U10" t="str">
            <v>(Skr)</v>
          </cell>
          <cell r="V10" t="str">
            <v>(Skr)</v>
          </cell>
        </row>
        <row r="12">
          <cell r="B12" t="str">
            <v>Astra</v>
          </cell>
          <cell r="C12">
            <v>361.23220892945238</v>
          </cell>
          <cell r="D12">
            <v>616.20799999999997</v>
          </cell>
          <cell r="E12">
            <v>222594.177</v>
          </cell>
          <cell r="F12">
            <v>11221</v>
          </cell>
          <cell r="G12">
            <v>211373.177</v>
          </cell>
          <cell r="H12">
            <v>30679</v>
          </cell>
          <cell r="I12">
            <v>12</v>
          </cell>
          <cell r="J12">
            <v>19470</v>
          </cell>
          <cell r="K12" t="str">
            <v>Cash pos.</v>
          </cell>
          <cell r="L12" t="str">
            <v>Dec 92A</v>
          </cell>
          <cell r="M12">
            <v>15568</v>
          </cell>
          <cell r="N12">
            <v>8569</v>
          </cell>
          <cell r="O12">
            <v>2069</v>
          </cell>
          <cell r="P12">
            <v>6500</v>
          </cell>
          <cell r="Q12">
            <v>1080</v>
          </cell>
          <cell r="R12">
            <v>5120</v>
          </cell>
          <cell r="S12">
            <v>-1593</v>
          </cell>
          <cell r="T12">
            <v>3527</v>
          </cell>
          <cell r="U12">
            <v>5.7602482443246776</v>
          </cell>
          <cell r="V12">
            <v>1</v>
          </cell>
          <cell r="AB12" t="str">
            <v>Astra</v>
          </cell>
          <cell r="AC12" t="str">
            <v>Dec 92A</v>
          </cell>
          <cell r="AD12">
            <v>13.577413733299075</v>
          </cell>
          <cell r="AE12">
            <v>24.667193021356052</v>
          </cell>
          <cell r="AF12">
            <v>32.518950307692307</v>
          </cell>
          <cell r="AG12">
            <v>63.111476325489086</v>
          </cell>
          <cell r="AH12">
            <v>2.7683024250899431E-3</v>
          </cell>
          <cell r="AI12">
            <v>5.7602482443246776</v>
          </cell>
          <cell r="AJ12" t="str">
            <v>N.A.</v>
          </cell>
          <cell r="AK12">
            <v>0.31113281250000002</v>
          </cell>
          <cell r="AL12">
            <v>0.55042394655704008</v>
          </cell>
          <cell r="AM12">
            <v>0.13290082219938334</v>
          </cell>
          <cell r="AN12">
            <v>0.41752312435765671</v>
          </cell>
          <cell r="AO12">
            <v>0.32887975334018499</v>
          </cell>
          <cell r="AP12">
            <v>0.22655447070914697</v>
          </cell>
          <cell r="AQ12" t="str">
            <v>N.A.</v>
          </cell>
          <cell r="AR12" t="str">
            <v>N.A.</v>
          </cell>
          <cell r="AS12" t="str">
            <v>N.A.</v>
          </cell>
          <cell r="AT12" t="str">
            <v>N.A.</v>
          </cell>
          <cell r="AU12" t="str">
            <v>N.A.</v>
          </cell>
          <cell r="AV12">
            <v>0.22142804047718601</v>
          </cell>
          <cell r="AW12">
            <v>0.19085499167784148</v>
          </cell>
          <cell r="AX12">
            <v>0.25281876403395565</v>
          </cell>
          <cell r="AY12">
            <v>0.16724047808263598</v>
          </cell>
          <cell r="AZ12">
            <v>7.2555877636168065</v>
          </cell>
        </row>
        <row r="13">
          <cell r="B13" t="str">
            <v>(Sweden)</v>
          </cell>
          <cell r="L13" t="str">
            <v>Dec 93A</v>
          </cell>
          <cell r="M13">
            <v>22600</v>
          </cell>
          <cell r="N13">
            <v>9637</v>
          </cell>
          <cell r="O13">
            <v>2810</v>
          </cell>
          <cell r="P13">
            <v>6827</v>
          </cell>
          <cell r="Q13">
            <v>941</v>
          </cell>
          <cell r="R13">
            <v>7868</v>
          </cell>
          <cell r="S13">
            <v>-1726</v>
          </cell>
          <cell r="T13">
            <v>6092</v>
          </cell>
          <cell r="U13">
            <v>9.9202084351082878</v>
          </cell>
          <cell r="V13">
            <v>1.6</v>
          </cell>
          <cell r="AB13" t="str">
            <v>(Sweden)</v>
          </cell>
          <cell r="AC13" t="str">
            <v>Dec 93A</v>
          </cell>
          <cell r="AD13">
            <v>9.3527954424778752</v>
          </cell>
          <cell r="AE13">
            <v>21.933503891252464</v>
          </cell>
          <cell r="AF13">
            <v>30.961355939651384</v>
          </cell>
          <cell r="AG13">
            <v>36.538768384766904</v>
          </cell>
          <cell r="AH13">
            <v>4.4292838801439091E-3</v>
          </cell>
          <cell r="AI13">
            <v>6.2001302719426796</v>
          </cell>
          <cell r="AJ13" t="str">
            <v>N.A.</v>
          </cell>
          <cell r="AK13">
            <v>0.21936959837315709</v>
          </cell>
          <cell r="AL13">
            <v>0.42641592920353982</v>
          </cell>
          <cell r="AM13">
            <v>0.12433628318584071</v>
          </cell>
          <cell r="AN13">
            <v>0.3020796460176991</v>
          </cell>
          <cell r="AO13">
            <v>0.34814159292035396</v>
          </cell>
          <cell r="AP13">
            <v>0.26955752212389378</v>
          </cell>
          <cell r="AQ13">
            <v>0.45169578622816031</v>
          </cell>
          <cell r="AR13">
            <v>0.12463531333877932</v>
          </cell>
          <cell r="AS13">
            <v>5.030769230769231E-2</v>
          </cell>
          <cell r="AT13">
            <v>0.72218418622534852</v>
          </cell>
          <cell r="AU13">
            <v>0.60000000000000009</v>
          </cell>
        </row>
        <row r="14">
          <cell r="B14" t="str">
            <v>(see note 1)</v>
          </cell>
          <cell r="F14">
            <v>1677.5302735834953</v>
          </cell>
          <cell r="H14">
            <v>4586.4852743309912</v>
          </cell>
          <cell r="I14">
            <v>1.7939901330542682</v>
          </cell>
          <cell r="L14" t="str">
            <v>Dec 94A</v>
          </cell>
          <cell r="M14">
            <v>28030</v>
          </cell>
          <cell r="N14">
            <v>12476</v>
          </cell>
          <cell r="O14">
            <v>3361</v>
          </cell>
          <cell r="P14">
            <v>9115</v>
          </cell>
          <cell r="Q14">
            <v>498</v>
          </cell>
          <cell r="R14">
            <v>9619</v>
          </cell>
          <cell r="S14">
            <v>-2821</v>
          </cell>
          <cell r="T14">
            <v>6795</v>
          </cell>
          <cell r="U14">
            <v>11.050577329647098</v>
          </cell>
          <cell r="V14">
            <v>2.25</v>
          </cell>
          <cell r="AB14" t="str">
            <v>(see note 1)</v>
          </cell>
          <cell r="AC14" t="str">
            <v>Dec 94A</v>
          </cell>
          <cell r="AD14">
            <v>7.540962433107385</v>
          </cell>
          <cell r="AE14">
            <v>16.942383536389869</v>
          </cell>
          <cell r="AF14">
            <v>23.189597037849698</v>
          </cell>
          <cell r="AG14">
            <v>32.758524944812365</v>
          </cell>
          <cell r="AH14">
            <v>6.2286804564523719E-3</v>
          </cell>
          <cell r="AI14">
            <v>4.9113677020653768</v>
          </cell>
          <cell r="AJ14" t="str">
            <v>N.A.</v>
          </cell>
          <cell r="AK14">
            <v>0.2932737290778667</v>
          </cell>
          <cell r="AL14">
            <v>0.44509454156261147</v>
          </cell>
          <cell r="AM14">
            <v>0.11990724224045665</v>
          </cell>
          <cell r="AN14">
            <v>0.32518729932215484</v>
          </cell>
          <cell r="AO14">
            <v>0.34316803424901893</v>
          </cell>
          <cell r="AP14">
            <v>0.24241883696039956</v>
          </cell>
          <cell r="AQ14">
            <v>0.24026548672566372</v>
          </cell>
          <cell r="AR14">
            <v>0.29459375324271037</v>
          </cell>
          <cell r="AS14">
            <v>0.33513988574776621</v>
          </cell>
          <cell r="AT14">
            <v>0.11394608308212134</v>
          </cell>
          <cell r="AU14">
            <v>0.40624999999999994</v>
          </cell>
        </row>
        <row r="15">
          <cell r="L15" t="str">
            <v>Dec 95A</v>
          </cell>
          <cell r="M15">
            <v>35800</v>
          </cell>
          <cell r="N15">
            <v>16899</v>
          </cell>
          <cell r="O15">
            <v>5784</v>
          </cell>
          <cell r="P15">
            <v>11115</v>
          </cell>
          <cell r="Q15">
            <v>995</v>
          </cell>
          <cell r="R15">
            <v>12065</v>
          </cell>
          <cell r="S15">
            <v>-3297</v>
          </cell>
          <cell r="T15">
            <v>8764</v>
          </cell>
          <cell r="U15">
            <v>14.220347233490184</v>
          </cell>
          <cell r="V15">
            <v>3</v>
          </cell>
          <cell r="AC15" t="str">
            <v>Dec 95A</v>
          </cell>
          <cell r="AD15">
            <v>5.9042786871508381</v>
          </cell>
          <cell r="AE15">
            <v>12.508028699923072</v>
          </cell>
          <cell r="AF15">
            <v>19.016930004498427</v>
          </cell>
          <cell r="AG15">
            <v>25.398696599726151</v>
          </cell>
          <cell r="AH15">
            <v>8.3049072752698298E-3</v>
          </cell>
          <cell r="AI15">
            <v>4.7401157444967277</v>
          </cell>
          <cell r="AJ15" t="str">
            <v>N.A.</v>
          </cell>
          <cell r="AK15">
            <v>0.27326978864484047</v>
          </cell>
          <cell r="AL15">
            <v>0.47203910614525141</v>
          </cell>
          <cell r="AM15">
            <v>0.16156424581005588</v>
          </cell>
          <cell r="AN15">
            <v>0.31047486033519556</v>
          </cell>
          <cell r="AO15">
            <v>0.33701117318435753</v>
          </cell>
          <cell r="AP15">
            <v>0.24480446927374303</v>
          </cell>
          <cell r="AQ15">
            <v>0.2772029967891545</v>
          </cell>
          <cell r="AR15">
            <v>0.35452067970503365</v>
          </cell>
          <cell r="AS15">
            <v>0.21941854086670323</v>
          </cell>
          <cell r="AT15">
            <v>0.2868420182300388</v>
          </cell>
          <cell r="AU15">
            <v>0.33333333333333331</v>
          </cell>
        </row>
        <row r="16">
          <cell r="B16" t="str">
            <v>Astra A</v>
          </cell>
          <cell r="C16">
            <v>363</v>
          </cell>
          <cell r="D16">
            <v>501.54199999999997</v>
          </cell>
          <cell r="L16" t="str">
            <v>Dec 96E</v>
          </cell>
          <cell r="M16">
            <v>38311</v>
          </cell>
          <cell r="N16">
            <v>18830</v>
          </cell>
          <cell r="O16">
            <v>6800</v>
          </cell>
          <cell r="P16">
            <v>12030</v>
          </cell>
          <cell r="Q16">
            <v>1022</v>
          </cell>
          <cell r="R16">
            <v>13052</v>
          </cell>
          <cell r="S16">
            <v>-3719.8199999999997</v>
          </cell>
          <cell r="T16">
            <v>9332.18</v>
          </cell>
          <cell r="U16">
            <v>15.142268375791012</v>
          </cell>
          <cell r="V16">
            <v>3.3</v>
          </cell>
          <cell r="AC16" t="str">
            <v>Dec 96E</v>
          </cell>
          <cell r="AD16">
            <v>5.5172973036464725</v>
          </cell>
          <cell r="AE16">
            <v>11.225341317047265</v>
          </cell>
          <cell r="AF16">
            <v>17.570505153782211</v>
          </cell>
          <cell r="AG16">
            <v>23.852323572841499</v>
          </cell>
          <cell r="AH16">
            <v>9.1353980027968108E-3</v>
          </cell>
          <cell r="AI16">
            <v>4.5885661744821249</v>
          </cell>
          <cell r="AJ16" t="str">
            <v>N.A.</v>
          </cell>
          <cell r="AK16">
            <v>0.28499999999999998</v>
          </cell>
          <cell r="AL16">
            <v>0.49150374566051525</v>
          </cell>
          <cell r="AM16">
            <v>0.17749471431181646</v>
          </cell>
          <cell r="AN16">
            <v>0.31400903134869879</v>
          </cell>
          <cell r="AO16">
            <v>0.34068544282321006</v>
          </cell>
          <cell r="AP16">
            <v>0.24359009161859518</v>
          </cell>
          <cell r="AQ16">
            <v>7.0139664804469273E-2</v>
          </cell>
          <cell r="AR16">
            <v>0.11426711639741996</v>
          </cell>
          <cell r="AS16">
            <v>8.2321187584345479E-2</v>
          </cell>
          <cell r="AT16">
            <v>6.48311273391146E-2</v>
          </cell>
          <cell r="AU16">
            <v>9.9999999999999936E-2</v>
          </cell>
        </row>
        <row r="17">
          <cell r="B17" t="str">
            <v>Astra B</v>
          </cell>
          <cell r="C17">
            <v>353.5</v>
          </cell>
          <cell r="D17">
            <v>114.666</v>
          </cell>
          <cell r="L17" t="str">
            <v>Dec 97E</v>
          </cell>
          <cell r="M17">
            <v>45322</v>
          </cell>
          <cell r="N17">
            <v>21867</v>
          </cell>
          <cell r="O17">
            <v>7500</v>
          </cell>
          <cell r="P17">
            <v>14367</v>
          </cell>
          <cell r="Q17">
            <v>1360</v>
          </cell>
          <cell r="R17">
            <v>15727</v>
          </cell>
          <cell r="S17">
            <v>-4560.83</v>
          </cell>
          <cell r="T17">
            <v>11166.17</v>
          </cell>
          <cell r="U17">
            <v>18.126899350649349</v>
          </cell>
          <cell r="V17">
            <v>3.9</v>
          </cell>
          <cell r="AC17" t="str">
            <v>Dec 97E</v>
          </cell>
          <cell r="AD17">
            <v>4.6638095626847891</v>
          </cell>
          <cell r="AE17">
            <v>9.6663089129738875</v>
          </cell>
          <cell r="AF17">
            <v>14.712408784018931</v>
          </cell>
          <cell r="AG17">
            <v>19.934693543085945</v>
          </cell>
          <cell r="AH17">
            <v>1.0796379457850778E-2</v>
          </cell>
          <cell r="AI17">
            <v>4.6479229104229098</v>
          </cell>
          <cell r="AJ17" t="str">
            <v>N.A.</v>
          </cell>
          <cell r="AK17">
            <v>0.28999999999999998</v>
          </cell>
          <cell r="AL17">
            <v>0.48248091434623364</v>
          </cell>
          <cell r="AM17">
            <v>0.16548254710736507</v>
          </cell>
          <cell r="AN17">
            <v>0.31699836723886854</v>
          </cell>
          <cell r="AO17">
            <v>0.3470058691143374</v>
          </cell>
          <cell r="AP17">
            <v>0.24637416707117957</v>
          </cell>
          <cell r="AQ17">
            <v>0.18300227088825663</v>
          </cell>
          <cell r="AR17">
            <v>0.16128518321826871</v>
          </cell>
          <cell r="AS17">
            <v>0.19426433915211971</v>
          </cell>
          <cell r="AT17">
            <v>0.19710593556973752</v>
          </cell>
          <cell r="AU17">
            <v>0.18181818181818185</v>
          </cell>
        </row>
        <row r="18">
          <cell r="L18" t="str">
            <v>Dec 98E</v>
          </cell>
          <cell r="M18">
            <v>51694</v>
          </cell>
          <cell r="N18">
            <v>24439</v>
          </cell>
          <cell r="O18">
            <v>8000</v>
          </cell>
          <cell r="P18">
            <v>16439</v>
          </cell>
          <cell r="Q18">
            <v>1503</v>
          </cell>
          <cell r="R18">
            <v>17941</v>
          </cell>
          <cell r="S18">
            <v>-5382.3</v>
          </cell>
          <cell r="T18">
            <v>12558.7</v>
          </cell>
          <cell r="U18">
            <v>20.387500000000003</v>
          </cell>
          <cell r="V18">
            <v>4.4000000000000004</v>
          </cell>
          <cell r="AC18" t="str">
            <v>Dec 98E</v>
          </cell>
          <cell r="AD18">
            <v>4.0889305722134095</v>
          </cell>
          <cell r="AE18">
            <v>8.6490108842423989</v>
          </cell>
          <cell r="AF18">
            <v>12.858031327939656</v>
          </cell>
          <cell r="AG18">
            <v>17.724300843240144</v>
          </cell>
          <cell r="AH18">
            <v>1.218053067039575E-2</v>
          </cell>
          <cell r="AI18">
            <v>4.6335227272727275</v>
          </cell>
          <cell r="AJ18" t="str">
            <v>N.A.</v>
          </cell>
          <cell r="AK18">
            <v>0.3</v>
          </cell>
          <cell r="AL18">
            <v>0.47276279645606839</v>
          </cell>
          <cell r="AM18">
            <v>0.15475683831779316</v>
          </cell>
          <cell r="AN18">
            <v>0.31800595813827526</v>
          </cell>
          <cell r="AO18">
            <v>0.34706155453244092</v>
          </cell>
          <cell r="AP18">
            <v>0.24294308817270865</v>
          </cell>
          <cell r="AQ18">
            <v>0.14059397202241736</v>
          </cell>
          <cell r="AR18">
            <v>0.11762015822929528</v>
          </cell>
          <cell r="AS18">
            <v>0.14421939166144637</v>
          </cell>
          <cell r="AT18">
            <v>0.12470972589527139</v>
          </cell>
          <cell r="AU18">
            <v>0.12820512820512833</v>
          </cell>
        </row>
        <row r="20">
          <cell r="C20" t="str">
            <v>(DM)</v>
          </cell>
          <cell r="E20" t="str">
            <v>(DM m)</v>
          </cell>
          <cell r="F20" t="str">
            <v>(DM m)</v>
          </cell>
          <cell r="G20" t="str">
            <v>(DM m)</v>
          </cell>
          <cell r="H20" t="str">
            <v>(DM m)</v>
          </cell>
          <cell r="I20" t="str">
            <v>(DM m)</v>
          </cell>
          <cell r="J20" t="str">
            <v>(DM m)</v>
          </cell>
          <cell r="M20" t="str">
            <v>(DM m)</v>
          </cell>
          <cell r="N20" t="str">
            <v>(DM m)</v>
          </cell>
          <cell r="O20" t="str">
            <v>(DM m)</v>
          </cell>
          <cell r="P20" t="str">
            <v>(DM m)</v>
          </cell>
          <cell r="Q20" t="str">
            <v>(DM m)</v>
          </cell>
          <cell r="R20" t="str">
            <v>(DM m)</v>
          </cell>
          <cell r="S20" t="str">
            <v>(DM m)</v>
          </cell>
          <cell r="T20" t="str">
            <v>(DM m)</v>
          </cell>
          <cell r="U20" t="str">
            <v>(DM)</v>
          </cell>
          <cell r="V20" t="str">
            <v>(DM)</v>
          </cell>
        </row>
        <row r="22">
          <cell r="B22" t="str">
            <v>Bayer</v>
          </cell>
          <cell r="C22">
            <v>70.72</v>
          </cell>
          <cell r="D22">
            <v>69.3</v>
          </cell>
          <cell r="E22">
            <v>4900.8959999999997</v>
          </cell>
          <cell r="F22">
            <v>-496</v>
          </cell>
          <cell r="G22">
            <v>5396.8959999999997</v>
          </cell>
          <cell r="H22">
            <v>16602</v>
          </cell>
          <cell r="I22">
            <v>453</v>
          </cell>
          <cell r="J22">
            <v>17551</v>
          </cell>
          <cell r="K22">
            <v>2.9875918564028429E-2</v>
          </cell>
          <cell r="L22" t="str">
            <v>Dec 92A</v>
          </cell>
          <cell r="M22">
            <v>41195</v>
          </cell>
          <cell r="N22">
            <v>5872</v>
          </cell>
          <cell r="O22">
            <v>3096</v>
          </cell>
          <cell r="P22">
            <v>2776</v>
          </cell>
          <cell r="Q22">
            <v>-83</v>
          </cell>
          <cell r="R22">
            <v>2693</v>
          </cell>
          <cell r="S22">
            <v>-1130</v>
          </cell>
          <cell r="T22">
            <v>1516</v>
          </cell>
          <cell r="U22">
            <v>23.287250384024581</v>
          </cell>
          <cell r="V22">
            <v>12.872503840245777</v>
          </cell>
          <cell r="AB22" t="str">
            <v>Bayer</v>
          </cell>
          <cell r="AC22" t="str">
            <v>Dec 92A</v>
          </cell>
          <cell r="AD22">
            <v>0.1310085204515111</v>
          </cell>
          <cell r="AE22">
            <v>0.91908991825613073</v>
          </cell>
          <cell r="AF22">
            <v>1.9441268011527377</v>
          </cell>
          <cell r="AG22">
            <v>3.0368548812664904</v>
          </cell>
          <cell r="AH22">
            <v>0.18202069909849797</v>
          </cell>
          <cell r="AI22">
            <v>1.8090692124105012</v>
          </cell>
          <cell r="AJ22">
            <v>33.445783132530117</v>
          </cell>
          <cell r="AK22">
            <v>0.41960638692907537</v>
          </cell>
          <cell r="AL22">
            <v>0.14254157057895375</v>
          </cell>
          <cell r="AM22">
            <v>7.5154751790265803E-2</v>
          </cell>
          <cell r="AN22">
            <v>6.7386818788687949E-2</v>
          </cell>
          <cell r="AO22">
            <v>6.537201116640369E-2</v>
          </cell>
          <cell r="AP22">
            <v>3.6800582594975116E-2</v>
          </cell>
          <cell r="AQ22" t="str">
            <v>N.A.</v>
          </cell>
          <cell r="AR22" t="str">
            <v>N.A.</v>
          </cell>
          <cell r="AS22" t="str">
            <v>N.A.</v>
          </cell>
          <cell r="AT22" t="str">
            <v>N.A.</v>
          </cell>
          <cell r="AU22" t="str">
            <v>N.A.</v>
          </cell>
          <cell r="AV22">
            <v>3.1049096557195233E-2</v>
          </cell>
          <cell r="AW22">
            <v>6.3535881005537753E-2</v>
          </cell>
          <cell r="AX22">
            <v>6.6298516241534156E-3</v>
          </cell>
          <cell r="AY22">
            <v>0.11527819245931448</v>
          </cell>
          <cell r="AZ22">
            <v>0.29519913263462233</v>
          </cell>
        </row>
        <row r="23">
          <cell r="B23" t="str">
            <v>(Germany)</v>
          </cell>
          <cell r="L23" t="str">
            <v>Dec 93A</v>
          </cell>
          <cell r="M23">
            <v>41007</v>
          </cell>
          <cell r="N23">
            <v>5504</v>
          </cell>
          <cell r="O23">
            <v>3157</v>
          </cell>
          <cell r="P23">
            <v>2347</v>
          </cell>
          <cell r="Q23">
            <v>7</v>
          </cell>
          <cell r="R23">
            <v>2354</v>
          </cell>
          <cell r="S23">
            <v>-982</v>
          </cell>
          <cell r="T23">
            <v>1327</v>
          </cell>
          <cell r="U23">
            <v>19.984939759036141</v>
          </cell>
          <cell r="V23">
            <v>11.1144578313253</v>
          </cell>
          <cell r="AB23" t="str">
            <v>(Germany)</v>
          </cell>
          <cell r="AC23" t="str">
            <v>Dec 93A</v>
          </cell>
          <cell r="AD23">
            <v>0.1316091399029434</v>
          </cell>
          <cell r="AE23">
            <v>0.98054069767441854</v>
          </cell>
          <cell r="AF23">
            <v>2.2994870046868341</v>
          </cell>
          <cell r="AG23">
            <v>3.5386646571213269</v>
          </cell>
          <cell r="AH23">
            <v>0.15716145123480346</v>
          </cell>
          <cell r="AI23">
            <v>1.7981029810298101</v>
          </cell>
          <cell r="AJ23">
            <v>-335.28571428571428</v>
          </cell>
          <cell r="AK23">
            <v>0.41716227697536107</v>
          </cell>
          <cell r="AL23">
            <v>0.134220986660814</v>
          </cell>
          <cell r="AM23">
            <v>7.6986855902650767E-2</v>
          </cell>
          <cell r="AN23">
            <v>5.7234130758163242E-2</v>
          </cell>
          <cell r="AO23">
            <v>5.740483332114029E-2</v>
          </cell>
          <cell r="AP23">
            <v>3.2360328724364132E-2</v>
          </cell>
          <cell r="AQ23">
            <v>-4.5636606384269933E-3</v>
          </cell>
          <cell r="AR23">
            <v>-6.2670299727520432E-2</v>
          </cell>
          <cell r="AS23">
            <v>-0.15453890489913544</v>
          </cell>
          <cell r="AT23">
            <v>-0.14180766602028194</v>
          </cell>
          <cell r="AU23">
            <v>-0.13657374126577929</v>
          </cell>
        </row>
        <row r="24">
          <cell r="B24" t="str">
            <v>(see note 2)</v>
          </cell>
          <cell r="L24" t="str">
            <v>Dec 94A</v>
          </cell>
          <cell r="M24">
            <v>43420</v>
          </cell>
          <cell r="N24">
            <v>6415</v>
          </cell>
          <cell r="O24">
            <v>3177</v>
          </cell>
          <cell r="P24">
            <v>3238</v>
          </cell>
          <cell r="Q24">
            <v>88</v>
          </cell>
          <cell r="R24">
            <v>3293</v>
          </cell>
          <cell r="S24">
            <v>-1281</v>
          </cell>
          <cell r="T24">
            <v>2012</v>
          </cell>
          <cell r="U24">
            <v>29.033189033189036</v>
          </cell>
          <cell r="V24">
            <v>13.001443001443002</v>
          </cell>
          <cell r="AB24" t="str">
            <v>(see note 2)</v>
          </cell>
          <cell r="AC24" t="str">
            <v>Dec 94A</v>
          </cell>
          <cell r="AD24">
            <v>0.12429516351911561</v>
          </cell>
          <cell r="AE24">
            <v>0.84129321901792664</v>
          </cell>
          <cell r="AF24">
            <v>1.6667374922791847</v>
          </cell>
          <cell r="AG24">
            <v>2.4358330019880712</v>
          </cell>
          <cell r="AH24">
            <v>0.18384393384393385</v>
          </cell>
          <cell r="AI24">
            <v>2.2330743618201998</v>
          </cell>
          <cell r="AJ24">
            <v>-36.795454545454547</v>
          </cell>
          <cell r="AK24">
            <v>0.38900698451260252</v>
          </cell>
          <cell r="AL24">
            <v>0.14774297558728697</v>
          </cell>
          <cell r="AM24">
            <v>7.3169046522339937E-2</v>
          </cell>
          <cell r="AN24">
            <v>7.4573929064947031E-2</v>
          </cell>
          <cell r="AO24">
            <v>7.5840626439428835E-2</v>
          </cell>
          <cell r="AP24">
            <v>4.6338093044679868E-2</v>
          </cell>
          <cell r="AQ24">
            <v>5.8843612066232592E-2</v>
          </cell>
          <cell r="AR24">
            <v>0.16551598837209303</v>
          </cell>
          <cell r="AS24">
            <v>0.37963357477631016</v>
          </cell>
          <cell r="AT24">
            <v>0.45275339246703261</v>
          </cell>
          <cell r="AU24">
            <v>0.16977752750110495</v>
          </cell>
        </row>
        <row r="25">
          <cell r="L25" t="str">
            <v>Dec 95E</v>
          </cell>
          <cell r="M25">
            <v>44500</v>
          </cell>
          <cell r="N25">
            <v>7220</v>
          </cell>
          <cell r="O25">
            <v>3200</v>
          </cell>
          <cell r="P25">
            <v>4020</v>
          </cell>
          <cell r="Q25">
            <v>-30</v>
          </cell>
          <cell r="R25">
            <v>4000</v>
          </cell>
          <cell r="S25">
            <v>-1760</v>
          </cell>
          <cell r="T25">
            <v>2240</v>
          </cell>
          <cell r="U25">
            <v>31.773049645390071</v>
          </cell>
          <cell r="V25">
            <v>15</v>
          </cell>
          <cell r="AC25" t="str">
            <v>Dec 95E</v>
          </cell>
          <cell r="AD25">
            <v>0.1212785617977528</v>
          </cell>
          <cell r="AE25">
            <v>0.74749252077562323</v>
          </cell>
          <cell r="AF25">
            <v>1.3425114427860696</v>
          </cell>
          <cell r="AG25">
            <v>2.2257857142857143</v>
          </cell>
          <cell r="AH25">
            <v>0.21210407239819004</v>
          </cell>
          <cell r="AI25">
            <v>2.1182033096926713</v>
          </cell>
          <cell r="AJ25">
            <v>134</v>
          </cell>
          <cell r="AK25">
            <v>0.44</v>
          </cell>
          <cell r="AL25">
            <v>0.16224719101123594</v>
          </cell>
          <cell r="AM25">
            <v>7.1910112359550568E-2</v>
          </cell>
          <cell r="AN25">
            <v>9.0337078651685387E-2</v>
          </cell>
          <cell r="AO25">
            <v>8.98876404494382E-2</v>
          </cell>
          <cell r="AP25">
            <v>5.0337078651685394E-2</v>
          </cell>
          <cell r="AQ25">
            <v>2.487333026255182E-2</v>
          </cell>
          <cell r="AR25">
            <v>0.12548713951675761</v>
          </cell>
          <cell r="AS25">
            <v>0.24150710315009266</v>
          </cell>
          <cell r="AT25">
            <v>9.4369950509707604E-2</v>
          </cell>
          <cell r="AU25">
            <v>0.15371809100998882</v>
          </cell>
        </row>
        <row r="26">
          <cell r="L26" t="str">
            <v>Dec 96E</v>
          </cell>
          <cell r="M26">
            <v>45900</v>
          </cell>
          <cell r="N26">
            <v>7570</v>
          </cell>
          <cell r="O26">
            <v>3200</v>
          </cell>
          <cell r="P26">
            <v>4370</v>
          </cell>
          <cell r="Q26">
            <v>0</v>
          </cell>
          <cell r="R26">
            <v>4420</v>
          </cell>
          <cell r="S26">
            <v>-1900.6</v>
          </cell>
          <cell r="T26">
            <v>2520</v>
          </cell>
          <cell r="U26">
            <v>35.744680851063826</v>
          </cell>
          <cell r="V26">
            <v>16</v>
          </cell>
          <cell r="AC26" t="str">
            <v>Dec 96E</v>
          </cell>
          <cell r="AD26">
            <v>0.11757943355119825</v>
          </cell>
          <cell r="AE26">
            <v>0.71293210039630117</v>
          </cell>
          <cell r="AF26">
            <v>1.2349876430205948</v>
          </cell>
          <cell r="AG26">
            <v>1.9784761904761907</v>
          </cell>
          <cell r="AH26">
            <v>0.22624434389140272</v>
          </cell>
          <cell r="AI26">
            <v>2.2340425531914891</v>
          </cell>
          <cell r="AJ26" t="str">
            <v>N.M.</v>
          </cell>
          <cell r="AK26">
            <v>0.43</v>
          </cell>
          <cell r="AL26">
            <v>0.16492374727668846</v>
          </cell>
          <cell r="AM26">
            <v>6.9716775599128547E-2</v>
          </cell>
          <cell r="AN26">
            <v>9.5206971677559912E-2</v>
          </cell>
          <cell r="AO26">
            <v>9.6296296296296297E-2</v>
          </cell>
          <cell r="AP26">
            <v>5.4901960784313725E-2</v>
          </cell>
          <cell r="AQ26">
            <v>3.1460674157303373E-2</v>
          </cell>
          <cell r="AR26">
            <v>4.8476454293628811E-2</v>
          </cell>
          <cell r="AS26">
            <v>8.7064676616915429E-2</v>
          </cell>
          <cell r="AT26">
            <v>0.1249999999999999</v>
          </cell>
          <cell r="AU26">
            <v>6.6666666666666666E-2</v>
          </cell>
        </row>
        <row r="27">
          <cell r="L27" t="str">
            <v>Dec 97E</v>
          </cell>
          <cell r="M27">
            <v>48000</v>
          </cell>
          <cell r="N27">
            <v>7990</v>
          </cell>
          <cell r="O27">
            <v>3200</v>
          </cell>
          <cell r="P27">
            <v>4790</v>
          </cell>
          <cell r="Q27">
            <v>10</v>
          </cell>
          <cell r="R27">
            <v>4880</v>
          </cell>
          <cell r="S27">
            <v>-2147.1999999999998</v>
          </cell>
          <cell r="T27">
            <v>2740</v>
          </cell>
          <cell r="U27">
            <v>38.002773925104023</v>
          </cell>
          <cell r="V27">
            <v>16</v>
          </cell>
          <cell r="AC27" t="str">
            <v>Dec 97E</v>
          </cell>
          <cell r="AD27">
            <v>0.11243533333333333</v>
          </cell>
          <cell r="AE27">
            <v>0.67545632040050063</v>
          </cell>
          <cell r="AF27">
            <v>1.1267006263048016</v>
          </cell>
          <cell r="AG27">
            <v>1.8609167883211679</v>
          </cell>
          <cell r="AH27">
            <v>0.22624434389140272</v>
          </cell>
          <cell r="AI27">
            <v>2.3751733703190014</v>
          </cell>
          <cell r="AJ27">
            <v>-479</v>
          </cell>
          <cell r="AK27">
            <v>0.43999999999999995</v>
          </cell>
          <cell r="AL27">
            <v>0.16645833333333335</v>
          </cell>
          <cell r="AM27">
            <v>6.6666666666666666E-2</v>
          </cell>
          <cell r="AN27">
            <v>9.9791666666666667E-2</v>
          </cell>
          <cell r="AO27">
            <v>0.10166666666666667</v>
          </cell>
          <cell r="AP27">
            <v>5.7083333333333333E-2</v>
          </cell>
          <cell r="AQ27">
            <v>4.5751633986928102E-2</v>
          </cell>
          <cell r="AR27">
            <v>5.5482166446499337E-2</v>
          </cell>
          <cell r="AS27">
            <v>9.6109839816933634E-2</v>
          </cell>
          <cell r="AT27">
            <v>6.317284195231504E-2</v>
          </cell>
          <cell r="AU27">
            <v>0</v>
          </cell>
        </row>
        <row r="29">
          <cell r="C29" t="str">
            <v>(SFr)</v>
          </cell>
          <cell r="E29" t="str">
            <v>(SFr m)</v>
          </cell>
          <cell r="F29" t="str">
            <v>(SFr m)</v>
          </cell>
          <cell r="G29" t="str">
            <v>(SFr m)</v>
          </cell>
          <cell r="H29" t="str">
            <v>(SFr m)</v>
          </cell>
          <cell r="I29" t="str">
            <v>(SFr m)</v>
          </cell>
          <cell r="J29" t="str">
            <v>(SFr m)</v>
          </cell>
          <cell r="M29" t="str">
            <v>(SFr m)</v>
          </cell>
          <cell r="N29" t="str">
            <v>(SFr m)</v>
          </cell>
          <cell r="O29" t="str">
            <v>(SFr m)</v>
          </cell>
          <cell r="P29" t="str">
            <v>(SFr m)</v>
          </cell>
          <cell r="Q29" t="str">
            <v>(SFr m)</v>
          </cell>
          <cell r="R29" t="str">
            <v>(SFr m)</v>
          </cell>
          <cell r="S29" t="str">
            <v>(SFr m)</v>
          </cell>
          <cell r="T29" t="str">
            <v>(SFr m)</v>
          </cell>
          <cell r="U29" t="str">
            <v>(SFr)</v>
          </cell>
          <cell r="V29" t="str">
            <v>(SFr)</v>
          </cell>
        </row>
        <row r="31">
          <cell r="B31" t="str">
            <v>Weighted avge.</v>
          </cell>
          <cell r="C31" t="e">
            <v>#VALUE!</v>
          </cell>
          <cell r="D31">
            <v>29.351865</v>
          </cell>
          <cell r="E31" t="e">
            <v>#VALUE!</v>
          </cell>
          <cell r="F31">
            <v>2511</v>
          </cell>
          <cell r="G31" t="e">
            <v>#VALUE!</v>
          </cell>
          <cell r="H31">
            <v>15480</v>
          </cell>
          <cell r="I31">
            <v>246</v>
          </cell>
          <cell r="J31">
            <v>13215</v>
          </cell>
          <cell r="K31">
            <v>-0.16220930232558139</v>
          </cell>
          <cell r="L31" t="str">
            <v>Dec 92A</v>
          </cell>
          <cell r="M31">
            <v>22204</v>
          </cell>
          <cell r="N31">
            <v>3900</v>
          </cell>
          <cell r="O31">
            <v>2350</v>
          </cell>
          <cell r="P31">
            <v>1550</v>
          </cell>
          <cell r="Q31">
            <v>-32</v>
          </cell>
          <cell r="R31">
            <v>2215</v>
          </cell>
          <cell r="S31">
            <v>-600</v>
          </cell>
          <cell r="T31">
            <v>1520</v>
          </cell>
          <cell r="U31">
            <v>51.800051800051804</v>
          </cell>
          <cell r="V31">
            <v>12.950012950012951</v>
          </cell>
          <cell r="AB31" t="str">
            <v>Ciba</v>
          </cell>
          <cell r="AC31" t="str">
            <v>Dec 92A</v>
          </cell>
          <cell r="AD31" t="e">
            <v>#VALUE!</v>
          </cell>
          <cell r="AE31" t="e">
            <v>#VALUE!</v>
          </cell>
          <cell r="AF31" t="e">
            <v>#VALUE!</v>
          </cell>
          <cell r="AG31" t="e">
            <v>#VALUE!</v>
          </cell>
          <cell r="AH31" t="e">
            <v>#VALUE!</v>
          </cell>
          <cell r="AI31">
            <v>4</v>
          </cell>
          <cell r="AJ31">
            <v>48.4375</v>
          </cell>
          <cell r="AK31">
            <v>0.27088036117381492</v>
          </cell>
          <cell r="AL31">
            <v>0.1756440281030445</v>
          </cell>
          <cell r="AM31">
            <v>0.10583678616465501</v>
          </cell>
          <cell r="AN31">
            <v>6.9807241938389483E-2</v>
          </cell>
          <cell r="AO31">
            <v>9.9756800576472709E-2</v>
          </cell>
          <cell r="AP31">
            <v>6.8456134029904525E-2</v>
          </cell>
          <cell r="AQ31" t="str">
            <v>N.A.</v>
          </cell>
          <cell r="AR31" t="str">
            <v>N.A.</v>
          </cell>
          <cell r="AS31" t="str">
            <v>N.A.</v>
          </cell>
          <cell r="AT31" t="str">
            <v>N.A.</v>
          </cell>
          <cell r="AU31" t="str">
            <v>N.A.</v>
          </cell>
          <cell r="AV31">
            <v>6.1919831046346463E-3</v>
          </cell>
          <cell r="AW31">
            <v>8.3170995965590633E-2</v>
          </cell>
          <cell r="AX31">
            <v>-1.0516762790447554E-2</v>
          </cell>
          <cell r="AY31">
            <v>0.18264858746364898</v>
          </cell>
          <cell r="AZ31" t="e">
            <v>#VALUE!</v>
          </cell>
        </row>
        <row r="32">
          <cell r="B32" t="str">
            <v>Ciba</v>
          </cell>
          <cell r="L32" t="str">
            <v>Dec 93A</v>
          </cell>
          <cell r="M32">
            <v>22647</v>
          </cell>
          <cell r="N32">
            <v>4565</v>
          </cell>
          <cell r="O32">
            <v>2202</v>
          </cell>
          <cell r="P32">
            <v>2363</v>
          </cell>
          <cell r="Q32">
            <v>-190</v>
          </cell>
          <cell r="R32">
            <v>2411</v>
          </cell>
          <cell r="S32">
            <v>-632</v>
          </cell>
          <cell r="T32">
            <v>1779</v>
          </cell>
          <cell r="U32">
            <v>63.821085711825731</v>
          </cell>
          <cell r="V32">
            <v>13.811758290642445</v>
          </cell>
          <cell r="AB32" t="str">
            <v>(Switzerland)</v>
          </cell>
          <cell r="AC32" t="str">
            <v>Dec 93A</v>
          </cell>
          <cell r="AD32" t="e">
            <v>#VALUE!</v>
          </cell>
          <cell r="AE32" t="e">
            <v>#VALUE!</v>
          </cell>
          <cell r="AF32" t="e">
            <v>#VALUE!</v>
          </cell>
          <cell r="AG32" t="e">
            <v>#VALUE!</v>
          </cell>
          <cell r="AH32" t="e">
            <v>#VALUE!</v>
          </cell>
          <cell r="AI32">
            <v>4.6207792207792204</v>
          </cell>
          <cell r="AJ32">
            <v>12.436842105263159</v>
          </cell>
          <cell r="AK32">
            <v>0.26213189547905436</v>
          </cell>
          <cell r="AL32">
            <v>0.20157195213494061</v>
          </cell>
          <cell r="AM32">
            <v>9.7231421380315278E-2</v>
          </cell>
          <cell r="AN32">
            <v>0.10434053075462534</v>
          </cell>
          <cell r="AO32">
            <v>0.10646001677926437</v>
          </cell>
          <cell r="AP32">
            <v>7.8553450788183862E-2</v>
          </cell>
          <cell r="AQ32">
            <v>1.9951360115294543E-2</v>
          </cell>
          <cell r="AR32">
            <v>0.17051282051282052</v>
          </cell>
          <cell r="AS32">
            <v>0.52451612903225808</v>
          </cell>
          <cell r="AT32">
            <v>0.23206605966679564</v>
          </cell>
          <cell r="AU32">
            <v>6.6543975203409475E-2</v>
          </cell>
        </row>
        <row r="33">
          <cell r="B33" t="str">
            <v>(Switzerland)</v>
          </cell>
          <cell r="L33" t="str">
            <v>Dec 94A</v>
          </cell>
          <cell r="M33">
            <v>22049</v>
          </cell>
          <cell r="N33">
            <v>4880</v>
          </cell>
          <cell r="O33">
            <v>2151</v>
          </cell>
          <cell r="P33">
            <v>2729</v>
          </cell>
          <cell r="Q33">
            <v>-247</v>
          </cell>
          <cell r="R33">
            <v>2576</v>
          </cell>
          <cell r="S33">
            <v>-660</v>
          </cell>
          <cell r="T33">
            <v>1913</v>
          </cell>
          <cell r="U33">
            <v>68.080956905786351</v>
          </cell>
          <cell r="V33">
            <v>17.758702297954724</v>
          </cell>
          <cell r="AB33" t="str">
            <v>(see note 3)</v>
          </cell>
          <cell r="AC33" t="str">
            <v>Dec 94A</v>
          </cell>
          <cell r="AD33" t="e">
            <v>#VALUE!</v>
          </cell>
          <cell r="AE33" t="e">
            <v>#VALUE!</v>
          </cell>
          <cell r="AF33" t="e">
            <v>#VALUE!</v>
          </cell>
          <cell r="AG33" t="e">
            <v>#VALUE!</v>
          </cell>
          <cell r="AH33" t="e">
            <v>#VALUE!</v>
          </cell>
          <cell r="AI33">
            <v>3.8336673346693391</v>
          </cell>
          <cell r="AJ33">
            <v>11.048582995951417</v>
          </cell>
          <cell r="AK33">
            <v>0.25621118012422361</v>
          </cell>
          <cell r="AL33">
            <v>0.22132523016916866</v>
          </cell>
          <cell r="AM33">
            <v>9.7555444691369217E-2</v>
          </cell>
          <cell r="AN33">
            <v>0.12376978547779945</v>
          </cell>
          <cell r="AO33">
            <v>0.11683069526962674</v>
          </cell>
          <cell r="AP33">
            <v>8.676130436754502E-2</v>
          </cell>
          <cell r="AQ33">
            <v>-2.6405263390294521E-2</v>
          </cell>
          <cell r="AR33">
            <v>6.9003285870755757E-2</v>
          </cell>
          <cell r="AS33">
            <v>0.15488785442234448</v>
          </cell>
          <cell r="AT33">
            <v>6.6747081257680446E-2</v>
          </cell>
          <cell r="AU33">
            <v>0.28576694757150212</v>
          </cell>
        </row>
        <row r="34">
          <cell r="B34" t="str">
            <v>(see note 3)</v>
          </cell>
          <cell r="L34" t="str">
            <v>Dec 95E</v>
          </cell>
          <cell r="M34">
            <v>20699</v>
          </cell>
          <cell r="N34">
            <v>4936</v>
          </cell>
          <cell r="O34">
            <v>2022</v>
          </cell>
          <cell r="P34">
            <v>2914</v>
          </cell>
          <cell r="Q34">
            <v>-4</v>
          </cell>
          <cell r="R34">
            <v>2910</v>
          </cell>
          <cell r="S34">
            <v>-742.1</v>
          </cell>
          <cell r="T34">
            <v>2120</v>
          </cell>
          <cell r="U34">
            <v>72.354948805460751</v>
          </cell>
          <cell r="V34">
            <v>19</v>
          </cell>
          <cell r="AC34" t="str">
            <v>Dec 95E</v>
          </cell>
          <cell r="AD34" t="e">
            <v>#VALUE!</v>
          </cell>
          <cell r="AE34" t="e">
            <v>#VALUE!</v>
          </cell>
          <cell r="AF34" t="e">
            <v>#VALUE!</v>
          </cell>
          <cell r="AG34" t="e">
            <v>#VALUE!</v>
          </cell>
          <cell r="AH34" t="e">
            <v>#VALUE!</v>
          </cell>
          <cell r="AI34">
            <v>3.8081552002874077</v>
          </cell>
          <cell r="AJ34">
            <v>728.5</v>
          </cell>
          <cell r="AK34">
            <v>0.25501718213058422</v>
          </cell>
          <cell r="AL34">
            <v>0.23846562635876128</v>
          </cell>
          <cell r="AM34">
            <v>9.7685878544857246E-2</v>
          </cell>
          <cell r="AN34">
            <v>0.14077974781390407</v>
          </cell>
          <cell r="AO34">
            <v>0.1405865017633702</v>
          </cell>
          <cell r="AP34">
            <v>0.10242040678293637</v>
          </cell>
          <cell r="AQ34">
            <v>-6.1227266542700352E-2</v>
          </cell>
          <cell r="AR34">
            <v>1.1475409836065573E-2</v>
          </cell>
          <cell r="AS34">
            <v>6.7790399413704655E-2</v>
          </cell>
          <cell r="AT34">
            <v>6.2778082064694707E-2</v>
          </cell>
          <cell r="AU34">
            <v>6.9897995991984013E-2</v>
          </cell>
        </row>
        <row r="35">
          <cell r="B35" t="str">
            <v>Bearer</v>
          </cell>
          <cell r="C35">
            <v>0</v>
          </cell>
          <cell r="D35">
            <v>3.7450000000000001</v>
          </cell>
          <cell r="L35" t="str">
            <v>Dec 96E</v>
          </cell>
          <cell r="M35">
            <v>21540</v>
          </cell>
          <cell r="N35">
            <v>5294</v>
          </cell>
          <cell r="O35">
            <v>2103</v>
          </cell>
          <cell r="P35">
            <v>3191</v>
          </cell>
          <cell r="Q35">
            <v>53</v>
          </cell>
          <cell r="R35">
            <v>3244</v>
          </cell>
          <cell r="S35">
            <v>-843.4</v>
          </cell>
          <cell r="T35">
            <v>2376</v>
          </cell>
          <cell r="U35">
            <v>81.092150170648466</v>
          </cell>
          <cell r="V35">
            <v>22</v>
          </cell>
          <cell r="AC35" t="str">
            <v>Dec 96E</v>
          </cell>
          <cell r="AD35" t="e">
            <v>#VALUE!</v>
          </cell>
          <cell r="AE35" t="e">
            <v>#VALUE!</v>
          </cell>
          <cell r="AF35" t="e">
            <v>#VALUE!</v>
          </cell>
          <cell r="AG35" t="e">
            <v>#VALUE!</v>
          </cell>
          <cell r="AH35" t="e">
            <v>#VALUE!</v>
          </cell>
          <cell r="AI35">
            <v>3.6860068259385668</v>
          </cell>
          <cell r="AJ35">
            <v>-60.20754716981132</v>
          </cell>
          <cell r="AK35">
            <v>0.25998766954377311</v>
          </cell>
          <cell r="AL35">
            <v>0.24577530176415971</v>
          </cell>
          <cell r="AM35">
            <v>9.763231197771588E-2</v>
          </cell>
          <cell r="AN35">
            <v>0.14814298978644383</v>
          </cell>
          <cell r="AO35">
            <v>0.15060352831940577</v>
          </cell>
          <cell r="AP35">
            <v>0.11030640668523677</v>
          </cell>
          <cell r="AQ35">
            <v>4.0629982124740324E-2</v>
          </cell>
          <cell r="AR35">
            <v>7.2528363047001623E-2</v>
          </cell>
          <cell r="AS35">
            <v>9.5058339052848315E-2</v>
          </cell>
          <cell r="AT35">
            <v>0.1207547169811321</v>
          </cell>
          <cell r="AU35">
            <v>0.15789473684210525</v>
          </cell>
        </row>
        <row r="36">
          <cell r="B36" t="str">
            <v>Other</v>
          </cell>
          <cell r="C36" t="str">
            <v>#N/A N/A</v>
          </cell>
          <cell r="D36">
            <v>25.606864999999999</v>
          </cell>
          <cell r="L36" t="str">
            <v>Dec 97E</v>
          </cell>
          <cell r="M36">
            <v>22900</v>
          </cell>
          <cell r="N36">
            <v>5815</v>
          </cell>
          <cell r="O36">
            <v>2229</v>
          </cell>
          <cell r="P36">
            <v>3586</v>
          </cell>
          <cell r="Q36">
            <v>108</v>
          </cell>
          <cell r="R36">
            <v>3694</v>
          </cell>
          <cell r="S36">
            <v>-960.4</v>
          </cell>
          <cell r="T36">
            <v>2736</v>
          </cell>
          <cell r="U36">
            <v>93.37883959044369</v>
          </cell>
          <cell r="V36">
            <v>26</v>
          </cell>
          <cell r="AC36" t="str">
            <v>Dec 97E</v>
          </cell>
          <cell r="AD36" t="e">
            <v>#VALUE!</v>
          </cell>
          <cell r="AE36" t="e">
            <v>#VALUE!</v>
          </cell>
          <cell r="AF36" t="e">
            <v>#VALUE!</v>
          </cell>
          <cell r="AG36" t="e">
            <v>#VALUE!</v>
          </cell>
          <cell r="AH36" t="e">
            <v>#VALUE!</v>
          </cell>
          <cell r="AI36">
            <v>3.5914938304016806</v>
          </cell>
          <cell r="AJ36">
            <v>-33.203703703703702</v>
          </cell>
          <cell r="AK36">
            <v>0.25998917162966972</v>
          </cell>
          <cell r="AL36">
            <v>0.25393013100436679</v>
          </cell>
          <cell r="AM36">
            <v>9.733624454148472E-2</v>
          </cell>
          <cell r="AN36">
            <v>0.15659388646288211</v>
          </cell>
          <cell r="AO36">
            <v>0.16131004366812227</v>
          </cell>
          <cell r="AP36">
            <v>0.11947598253275109</v>
          </cell>
          <cell r="AQ36">
            <v>6.313834726090993E-2</v>
          </cell>
          <cell r="AR36">
            <v>9.8413298073290523E-2</v>
          </cell>
          <cell r="AS36">
            <v>0.12378564713256032</v>
          </cell>
          <cell r="AT36">
            <v>0.15151515151515152</v>
          </cell>
          <cell r="AU36">
            <v>0.18181818181818182</v>
          </cell>
        </row>
        <row r="38">
          <cell r="C38" t="str">
            <v>(U.K.£)</v>
          </cell>
          <cell r="E38" t="str">
            <v>(U.K.£ m)</v>
          </cell>
          <cell r="F38" t="str">
            <v>(U.K.£ m)</v>
          </cell>
          <cell r="G38" t="str">
            <v>(U.K.£ m)</v>
          </cell>
          <cell r="H38" t="str">
            <v>(U.K.£ m)</v>
          </cell>
          <cell r="I38" t="str">
            <v>(U.K.£ m)</v>
          </cell>
          <cell r="J38" t="str">
            <v>(U.K.£ m)</v>
          </cell>
          <cell r="M38" t="str">
            <v>(U.K.£ m)</v>
          </cell>
          <cell r="N38" t="str">
            <v>(U.K.£ m)</v>
          </cell>
          <cell r="O38" t="str">
            <v>(U.K.£ m)</v>
          </cell>
          <cell r="P38" t="str">
            <v>(U.K.£ m)</v>
          </cell>
          <cell r="Q38" t="str">
            <v>(U.K.£ m)</v>
          </cell>
          <cell r="R38" t="str">
            <v>(U.K.£ m)</v>
          </cell>
          <cell r="S38" t="str">
            <v>(U.K.£ m)</v>
          </cell>
          <cell r="T38" t="str">
            <v>(U.K.£ m)</v>
          </cell>
          <cell r="U38" t="str">
            <v>(U.K.£)</v>
          </cell>
          <cell r="V38" t="str">
            <v>(U.K.£)</v>
          </cell>
        </row>
        <row r="40">
          <cell r="B40" t="str">
            <v>Glaxo Wellcome</v>
          </cell>
          <cell r="C40">
            <v>10.25</v>
          </cell>
          <cell r="D40">
            <v>3542</v>
          </cell>
          <cell r="E40">
            <v>36305.5</v>
          </cell>
          <cell r="F40">
            <v>-3196</v>
          </cell>
          <cell r="G40">
            <v>39501.5</v>
          </cell>
          <cell r="H40">
            <v>91</v>
          </cell>
          <cell r="I40">
            <v>130</v>
          </cell>
          <cell r="J40">
            <v>3417</v>
          </cell>
          <cell r="K40">
            <v>36.549450549450547</v>
          </cell>
          <cell r="L40" t="str">
            <v>Dec 92A</v>
          </cell>
          <cell r="M40">
            <v>4416</v>
          </cell>
          <cell r="N40" t="str">
            <v>N.A.</v>
          </cell>
          <cell r="O40" t="str">
            <v>N.A.</v>
          </cell>
          <cell r="P40">
            <v>1395</v>
          </cell>
          <cell r="Q40">
            <v>142</v>
          </cell>
          <cell r="R40">
            <v>1537</v>
          </cell>
          <cell r="S40">
            <v>-413</v>
          </cell>
          <cell r="T40">
            <v>1118</v>
          </cell>
          <cell r="U40">
            <v>0.37</v>
          </cell>
          <cell r="V40">
            <v>0.17</v>
          </cell>
          <cell r="AB40" t="str">
            <v>Glaxo Wellcome</v>
          </cell>
          <cell r="AC40" t="str">
            <v>Dec 92A</v>
          </cell>
          <cell r="AD40">
            <v>8.9450860507246368</v>
          </cell>
          <cell r="AE40" t="str">
            <v>N.A.</v>
          </cell>
          <cell r="AF40">
            <v>28.316487455197134</v>
          </cell>
          <cell r="AG40">
            <v>32.473613595706617</v>
          </cell>
          <cell r="AH40">
            <v>1.6585365853658537E-2</v>
          </cell>
          <cell r="AI40">
            <v>2.1764705882352939</v>
          </cell>
          <cell r="AJ40" t="str">
            <v>N.A.</v>
          </cell>
          <cell r="AK40">
            <v>0.26870527000650618</v>
          </cell>
          <cell r="AL40" t="str">
            <v>N.A.</v>
          </cell>
          <cell r="AM40" t="str">
            <v>N.A.</v>
          </cell>
          <cell r="AN40">
            <v>0.31589673913043476</v>
          </cell>
          <cell r="AO40">
            <v>0.34805253623188404</v>
          </cell>
          <cell r="AP40">
            <v>0.25317028985507245</v>
          </cell>
          <cell r="AQ40" t="str">
            <v>N.A.</v>
          </cell>
          <cell r="AR40" t="str">
            <v>N.A.</v>
          </cell>
          <cell r="AS40" t="str">
            <v>N.A.</v>
          </cell>
          <cell r="AT40" t="str">
            <v>N.A.</v>
          </cell>
          <cell r="AU40" t="str">
            <v>N.A.</v>
          </cell>
          <cell r="AV40">
            <v>0.11770968584542563</v>
          </cell>
          <cell r="AW40" t="str">
            <v>N.A.</v>
          </cell>
          <cell r="AX40" t="str">
            <v>N.A.</v>
          </cell>
          <cell r="AY40">
            <v>0.14600227339316407</v>
          </cell>
          <cell r="AZ40">
            <v>398.96153846153845</v>
          </cell>
        </row>
        <row r="41">
          <cell r="B41" t="str">
            <v>(U.K.)</v>
          </cell>
          <cell r="L41" t="str">
            <v>Dec 93A</v>
          </cell>
          <cell r="M41">
            <v>5437</v>
          </cell>
          <cell r="N41" t="str">
            <v>N.A.</v>
          </cell>
          <cell r="O41" t="str">
            <v>N.A.</v>
          </cell>
          <cell r="P41">
            <v>1710</v>
          </cell>
          <cell r="Q41">
            <v>144</v>
          </cell>
          <cell r="R41">
            <v>1854</v>
          </cell>
          <cell r="S41">
            <v>-520</v>
          </cell>
          <cell r="T41">
            <v>1328</v>
          </cell>
          <cell r="U41">
            <v>0.439</v>
          </cell>
          <cell r="V41">
            <v>0.24</v>
          </cell>
          <cell r="AB41" t="str">
            <v>(U.K.)</v>
          </cell>
          <cell r="AC41" t="str">
            <v>Dec 93A</v>
          </cell>
          <cell r="AD41">
            <v>7.2653117528048554</v>
          </cell>
          <cell r="AE41" t="str">
            <v>N.A.</v>
          </cell>
          <cell r="AF41">
            <v>23.100292397660819</v>
          </cell>
          <cell r="AG41">
            <v>27.338478915662652</v>
          </cell>
          <cell r="AH41">
            <v>2.3414634146341463E-2</v>
          </cell>
          <cell r="AI41">
            <v>1.8291666666666668</v>
          </cell>
          <cell r="AJ41" t="str">
            <v>N.A.</v>
          </cell>
          <cell r="AK41">
            <v>0.28047464940668826</v>
          </cell>
          <cell r="AL41" t="str">
            <v>N.A.</v>
          </cell>
          <cell r="AM41" t="str">
            <v>N.A.</v>
          </cell>
          <cell r="AN41">
            <v>0.31451167923487217</v>
          </cell>
          <cell r="AO41">
            <v>0.34099687327570349</v>
          </cell>
          <cell r="AP41">
            <v>0.24425234504322235</v>
          </cell>
          <cell r="AQ41">
            <v>0.23120471014492755</v>
          </cell>
          <cell r="AR41" t="str">
            <v>N.A.</v>
          </cell>
          <cell r="AS41">
            <v>0.22580645161290322</v>
          </cell>
          <cell r="AT41">
            <v>0.1864864864864865</v>
          </cell>
          <cell r="AU41">
            <v>0.41176470588235281</v>
          </cell>
        </row>
        <row r="42">
          <cell r="B42" t="str">
            <v>(see note 2)</v>
          </cell>
          <cell r="F42">
            <v>-4963.5036496350367</v>
          </cell>
          <cell r="H42">
            <v>141.32629290262463</v>
          </cell>
          <cell r="I42">
            <v>201.89470414660661</v>
          </cell>
          <cell r="L42" t="str">
            <v>Dec 94A</v>
          </cell>
          <cell r="M42">
            <v>5705</v>
          </cell>
          <cell r="N42">
            <v>2758</v>
          </cell>
          <cell r="O42">
            <v>851</v>
          </cell>
          <cell r="P42">
            <v>1907</v>
          </cell>
          <cell r="Q42">
            <v>-3</v>
          </cell>
          <cell r="R42">
            <v>1934</v>
          </cell>
          <cell r="S42">
            <v>-570</v>
          </cell>
          <cell r="T42">
            <v>1335</v>
          </cell>
          <cell r="U42">
            <v>0.439</v>
          </cell>
          <cell r="V42">
            <v>0.28000000000000003</v>
          </cell>
          <cell r="AB42" t="str">
            <v>(see note 2)</v>
          </cell>
          <cell r="AC42" t="str">
            <v>Dec 94A</v>
          </cell>
          <cell r="AD42">
            <v>6.9240140227870288</v>
          </cell>
          <cell r="AE42" t="str">
            <v>N.A.</v>
          </cell>
          <cell r="AF42">
            <v>20.713948610382801</v>
          </cell>
          <cell r="AG42">
            <v>27.195131086142322</v>
          </cell>
          <cell r="AH42">
            <v>2.7317073170731711E-2</v>
          </cell>
          <cell r="AI42">
            <v>1.5678571428571426</v>
          </cell>
          <cell r="AJ42">
            <v>635.66666666666663</v>
          </cell>
          <cell r="AK42">
            <v>0.29472595656670114</v>
          </cell>
          <cell r="AL42" t="str">
            <v>N.A.</v>
          </cell>
          <cell r="AM42" t="str">
            <v>N.A.</v>
          </cell>
          <cell r="AN42">
            <v>0.33426818580192813</v>
          </cell>
          <cell r="AO42">
            <v>0.3390008764241893</v>
          </cell>
          <cell r="AP42">
            <v>0.23400525854513585</v>
          </cell>
          <cell r="AQ42">
            <v>4.9291888909324996E-2</v>
          </cell>
          <cell r="AR42" t="str">
            <v>N.A.</v>
          </cell>
          <cell r="AS42">
            <v>0.1152046783625731</v>
          </cell>
          <cell r="AT42">
            <v>0</v>
          </cell>
          <cell r="AU42">
            <v>0.16666666666666682</v>
          </cell>
        </row>
        <row r="43">
          <cell r="L43" t="str">
            <v>Dec 95A</v>
          </cell>
          <cell r="M43">
            <v>7973</v>
          </cell>
          <cell r="N43">
            <v>3771</v>
          </cell>
          <cell r="O43">
            <v>1130</v>
          </cell>
          <cell r="P43">
            <v>2641</v>
          </cell>
          <cell r="Q43">
            <v>-219</v>
          </cell>
          <cell r="R43">
            <v>2494</v>
          </cell>
          <cell r="S43">
            <v>-732</v>
          </cell>
          <cell r="T43">
            <v>1725</v>
          </cell>
          <cell r="U43">
            <v>0.49370349170005723</v>
          </cell>
          <cell r="V43">
            <v>0.35</v>
          </cell>
          <cell r="AC43" t="str">
            <v>Dec 95A</v>
          </cell>
          <cell r="AD43">
            <v>4.9544086291232912</v>
          </cell>
          <cell r="AE43">
            <v>10.475072924953594</v>
          </cell>
          <cell r="AF43">
            <v>14.95702385460053</v>
          </cell>
          <cell r="AG43">
            <v>21.046666666666667</v>
          </cell>
          <cell r="AH43">
            <v>3.414634146341463E-2</v>
          </cell>
          <cell r="AI43">
            <v>1.4105814048573064</v>
          </cell>
          <cell r="AJ43">
            <v>12.059360730593607</v>
          </cell>
          <cell r="AK43">
            <v>0.293504410585405</v>
          </cell>
          <cell r="AL43">
            <v>0.47297127806346417</v>
          </cell>
          <cell r="AM43">
            <v>0.1417283331242945</v>
          </cell>
          <cell r="AN43">
            <v>0.33124294493916967</v>
          </cell>
          <cell r="AO43">
            <v>0.31280571930264645</v>
          </cell>
          <cell r="AP43">
            <v>0.21635519879593629</v>
          </cell>
          <cell r="AQ43">
            <v>0.39754601226993863</v>
          </cell>
          <cell r="AR43" t="str">
            <v>N.A.</v>
          </cell>
          <cell r="AS43">
            <v>0.38489774514944941</v>
          </cell>
          <cell r="AT43">
            <v>0.12460932050126931</v>
          </cell>
          <cell r="AU43">
            <v>0.24999999999999981</v>
          </cell>
        </row>
        <row r="44">
          <cell r="L44" t="str">
            <v>Dec 96E</v>
          </cell>
          <cell r="M44">
            <v>8400</v>
          </cell>
          <cell r="N44">
            <v>4345</v>
          </cell>
          <cell r="O44">
            <v>1200</v>
          </cell>
          <cell r="P44">
            <v>3145</v>
          </cell>
          <cell r="Q44">
            <v>-175</v>
          </cell>
          <cell r="R44">
            <v>3000</v>
          </cell>
          <cell r="S44">
            <v>-944</v>
          </cell>
          <cell r="T44">
            <v>2021</v>
          </cell>
          <cell r="U44">
            <v>0.57578347578347577</v>
          </cell>
          <cell r="V44">
            <v>0.33</v>
          </cell>
          <cell r="AC44" t="str">
            <v>Dec 96E</v>
          </cell>
          <cell r="AD44">
            <v>4.7025595238095237</v>
          </cell>
          <cell r="AE44">
            <v>9.0912543153049477</v>
          </cell>
          <cell r="AF44">
            <v>12.560095389507154</v>
          </cell>
          <cell r="AG44">
            <v>17.964126669965363</v>
          </cell>
          <cell r="AH44">
            <v>3.2195121951219513E-2</v>
          </cell>
          <cell r="AI44">
            <v>1.7447984114650781</v>
          </cell>
          <cell r="AJ44">
            <v>17.971428571428572</v>
          </cell>
          <cell r="AK44">
            <v>0.31466666666666665</v>
          </cell>
          <cell r="AL44">
            <v>0.51726190476190481</v>
          </cell>
          <cell r="AM44">
            <v>0.14285714285714285</v>
          </cell>
          <cell r="AN44">
            <v>0.37440476190476191</v>
          </cell>
          <cell r="AO44">
            <v>0.35714285714285715</v>
          </cell>
          <cell r="AP44">
            <v>0.24059523809523808</v>
          </cell>
          <cell r="AQ44">
            <v>5.3555750658472345E-2</v>
          </cell>
          <cell r="AR44">
            <v>0.15221426677273933</v>
          </cell>
          <cell r="AS44">
            <v>0.19083680424081786</v>
          </cell>
          <cell r="AT44">
            <v>0.16625360254345761</v>
          </cell>
          <cell r="AU44">
            <v>-5.7142857142857037E-2</v>
          </cell>
        </row>
        <row r="45">
          <cell r="L45" t="str">
            <v>Dec 97E</v>
          </cell>
          <cell r="M45">
            <v>8520</v>
          </cell>
          <cell r="N45">
            <v>4360</v>
          </cell>
          <cell r="O45">
            <v>1200</v>
          </cell>
          <cell r="P45">
            <v>3160</v>
          </cell>
          <cell r="Q45">
            <v>-110</v>
          </cell>
          <cell r="R45">
            <v>3050</v>
          </cell>
          <cell r="S45">
            <v>-961</v>
          </cell>
          <cell r="T45">
            <v>2054</v>
          </cell>
          <cell r="U45">
            <v>0.58485193621867881</v>
          </cell>
          <cell r="V45">
            <v>0.34499999999999997</v>
          </cell>
          <cell r="AC45" t="str">
            <v>Dec 97E</v>
          </cell>
          <cell r="AD45">
            <v>4.6363262910798122</v>
          </cell>
          <cell r="AE45">
            <v>9.0599770642201829</v>
          </cell>
          <cell r="AF45">
            <v>12.500474683544304</v>
          </cell>
          <cell r="AG45">
            <v>17.675511197663095</v>
          </cell>
          <cell r="AH45">
            <v>3.3658536585365849E-2</v>
          </cell>
          <cell r="AI45">
            <v>1.6952230035324025</v>
          </cell>
          <cell r="AJ45">
            <v>28.727272727272727</v>
          </cell>
          <cell r="AK45">
            <v>0.31508196721311477</v>
          </cell>
          <cell r="AL45">
            <v>0.51173708920187788</v>
          </cell>
          <cell r="AM45">
            <v>0.14084507042253522</v>
          </cell>
          <cell r="AN45">
            <v>0.37089201877934275</v>
          </cell>
          <cell r="AO45">
            <v>0.357981220657277</v>
          </cell>
          <cell r="AP45">
            <v>0.24107981220657276</v>
          </cell>
          <cell r="AQ45">
            <v>1.4285714285714285E-2</v>
          </cell>
          <cell r="AR45">
            <v>3.4522439585730723E-3</v>
          </cell>
          <cell r="AS45">
            <v>4.7694753577106515E-3</v>
          </cell>
          <cell r="AT45">
            <v>1.5749775421851891E-2</v>
          </cell>
          <cell r="AU45">
            <v>4.5454545454545324E-2</v>
          </cell>
        </row>
        <row r="46">
          <cell r="L46" t="str">
            <v>Dec 98E</v>
          </cell>
          <cell r="M46">
            <v>8610</v>
          </cell>
          <cell r="N46">
            <v>4360</v>
          </cell>
          <cell r="O46">
            <v>1200</v>
          </cell>
          <cell r="P46">
            <v>3160</v>
          </cell>
          <cell r="Q46">
            <v>-60</v>
          </cell>
          <cell r="R46">
            <v>3100</v>
          </cell>
          <cell r="S46">
            <v>-986</v>
          </cell>
          <cell r="T46">
            <v>2079</v>
          </cell>
          <cell r="U46">
            <v>0.59197038724373574</v>
          </cell>
          <cell r="V46">
            <v>0.36499999999999999</v>
          </cell>
          <cell r="AC46" t="str">
            <v>Dec 98E</v>
          </cell>
          <cell r="AD46">
            <v>4.5878629500580717</v>
          </cell>
          <cell r="AE46">
            <v>9.0599770642201829</v>
          </cell>
          <cell r="AF46">
            <v>12.500474683544304</v>
          </cell>
          <cell r="AG46">
            <v>17.462962962962962</v>
          </cell>
          <cell r="AH46">
            <v>3.5609756097560973E-2</v>
          </cell>
          <cell r="AI46">
            <v>1.6218366773800981</v>
          </cell>
          <cell r="AJ46">
            <v>52.666666666666664</v>
          </cell>
          <cell r="AK46">
            <v>0.31806451612903225</v>
          </cell>
          <cell r="AL46">
            <v>0.50638792102206731</v>
          </cell>
          <cell r="AM46">
            <v>0.13937282229965156</v>
          </cell>
          <cell r="AN46">
            <v>0.36701509872241578</v>
          </cell>
          <cell r="AO46">
            <v>0.3600464576074332</v>
          </cell>
          <cell r="AP46">
            <v>0.24146341463414633</v>
          </cell>
          <cell r="AQ46">
            <v>1.0563380281690141E-2</v>
          </cell>
          <cell r="AR46">
            <v>0</v>
          </cell>
          <cell r="AS46">
            <v>0</v>
          </cell>
          <cell r="AT46">
            <v>1.2171372930866566E-2</v>
          </cell>
          <cell r="AU46">
            <v>5.7971014492753679E-2</v>
          </cell>
        </row>
        <row r="48">
          <cell r="C48" t="str">
            <v>(DM)</v>
          </cell>
          <cell r="E48" t="str">
            <v>(DM m)</v>
          </cell>
          <cell r="F48" t="str">
            <v>(DM m)</v>
          </cell>
          <cell r="G48" t="str">
            <v>(DM m)</v>
          </cell>
          <cell r="H48" t="str">
            <v>(DM m)</v>
          </cell>
          <cell r="I48" t="str">
            <v>(DM m)</v>
          </cell>
          <cell r="J48" t="str">
            <v>(DM m)</v>
          </cell>
          <cell r="M48" t="str">
            <v>(DM m)</v>
          </cell>
          <cell r="N48" t="str">
            <v>(DM m)</v>
          </cell>
          <cell r="O48" t="str">
            <v>(DM m)</v>
          </cell>
          <cell r="P48" t="str">
            <v>(DM m)</v>
          </cell>
          <cell r="Q48" t="str">
            <v>(DM m)</v>
          </cell>
          <cell r="R48" t="str">
            <v>(DM m)</v>
          </cell>
          <cell r="S48" t="str">
            <v>(DM m)</v>
          </cell>
          <cell r="T48" t="str">
            <v>(DM m)</v>
          </cell>
          <cell r="U48" t="str">
            <v>(DM)</v>
          </cell>
          <cell r="V48" t="str">
            <v>(DM)</v>
          </cell>
        </row>
        <row r="50">
          <cell r="B50" t="str">
            <v>Hoechst</v>
          </cell>
          <cell r="C50">
            <v>76.900000000000006</v>
          </cell>
          <cell r="D50">
            <v>58.795369000000001</v>
          </cell>
          <cell r="E50">
            <v>4521.3638761000002</v>
          </cell>
          <cell r="F50">
            <v>-5443</v>
          </cell>
          <cell r="G50">
            <v>9964.3638761000002</v>
          </cell>
          <cell r="H50">
            <v>11221</v>
          </cell>
          <cell r="I50">
            <v>2569</v>
          </cell>
          <cell r="J50">
            <v>19233</v>
          </cell>
          <cell r="K50">
            <v>0.48507263167275644</v>
          </cell>
          <cell r="L50" t="str">
            <v>Dec 92A</v>
          </cell>
          <cell r="M50">
            <v>45870</v>
          </cell>
          <cell r="N50">
            <v>5056</v>
          </cell>
          <cell r="O50">
            <v>2904</v>
          </cell>
          <cell r="P50">
            <v>2152</v>
          </cell>
          <cell r="Q50">
            <v>-488</v>
          </cell>
          <cell r="R50">
            <v>2108</v>
          </cell>
          <cell r="S50">
            <v>-925.41200000000003</v>
          </cell>
          <cell r="T50">
            <v>987</v>
          </cell>
          <cell r="U50">
            <v>16.871794871794872</v>
          </cell>
          <cell r="V50">
            <v>14</v>
          </cell>
          <cell r="AB50" t="str">
            <v>Hoechst</v>
          </cell>
          <cell r="AC50" t="str">
            <v>Dec 92A</v>
          </cell>
          <cell r="AD50">
            <v>0.21723051833660345</v>
          </cell>
          <cell r="AE50">
            <v>1.9707998172666139</v>
          </cell>
          <cell r="AF50">
            <v>4.6302806115706323</v>
          </cell>
          <cell r="AG50">
            <v>4.5579027355623101</v>
          </cell>
          <cell r="AH50">
            <v>0.18205461638491546</v>
          </cell>
          <cell r="AI50">
            <v>1.2051282051282051</v>
          </cell>
          <cell r="AJ50">
            <v>4.4098360655737707</v>
          </cell>
          <cell r="AK50">
            <v>0.439</v>
          </cell>
          <cell r="AL50">
            <v>0.11022454763461957</v>
          </cell>
          <cell r="AM50">
            <v>6.3309352517985612E-2</v>
          </cell>
          <cell r="AN50">
            <v>4.6915195116633966E-2</v>
          </cell>
          <cell r="AO50">
            <v>4.5955962502725094E-2</v>
          </cell>
          <cell r="AP50">
            <v>2.1517331589274036E-2</v>
          </cell>
          <cell r="AQ50" t="str">
            <v>N.A.</v>
          </cell>
          <cell r="AR50" t="str">
            <v>N.A.</v>
          </cell>
          <cell r="AS50" t="str">
            <v>N.A.</v>
          </cell>
          <cell r="AT50" t="str">
            <v>N.A.</v>
          </cell>
          <cell r="AU50" t="str">
            <v>N.A.</v>
          </cell>
          <cell r="AV50">
            <v>4.8044807661928424E-2</v>
          </cell>
          <cell r="AW50">
            <v>0.14956040149829697</v>
          </cell>
          <cell r="AX50">
            <v>7.1414325661768974E-2</v>
          </cell>
          <cell r="AY50">
            <v>0.22965313549183719</v>
          </cell>
          <cell r="AZ50">
            <v>0.40293769504500493</v>
          </cell>
        </row>
        <row r="51">
          <cell r="B51" t="str">
            <v>(Germany)</v>
          </cell>
          <cell r="L51" t="str">
            <v>Dec 93A</v>
          </cell>
          <cell r="M51">
            <v>46047</v>
          </cell>
          <cell r="N51">
            <v>4515</v>
          </cell>
          <cell r="O51">
            <v>3039</v>
          </cell>
          <cell r="P51">
            <v>1476</v>
          </cell>
          <cell r="Q51">
            <v>-449</v>
          </cell>
          <cell r="R51">
            <v>1227</v>
          </cell>
          <cell r="S51">
            <v>-471</v>
          </cell>
          <cell r="T51">
            <v>466</v>
          </cell>
          <cell r="U51">
            <v>7.9386712095400336</v>
          </cell>
          <cell r="V51">
            <v>11.533219761499147</v>
          </cell>
          <cell r="AB51" t="str">
            <v>(Germany)</v>
          </cell>
          <cell r="AC51" t="str">
            <v>Dec 93A</v>
          </cell>
          <cell r="AD51">
            <v>0.21639550624579235</v>
          </cell>
          <cell r="AE51">
            <v>2.2069465949280178</v>
          </cell>
          <cell r="AF51">
            <v>6.7509240352981035</v>
          </cell>
          <cell r="AG51">
            <v>9.6867596566523613</v>
          </cell>
          <cell r="AH51">
            <v>0.14997684995447524</v>
          </cell>
          <cell r="AI51">
            <v>0.688330871491876</v>
          </cell>
          <cell r="AJ51">
            <v>3.2873051224944319</v>
          </cell>
          <cell r="AK51">
            <v>0.38386308068459657</v>
          </cell>
          <cell r="AL51">
            <v>9.8051990357678018E-2</v>
          </cell>
          <cell r="AM51">
            <v>6.5997784871978632E-2</v>
          </cell>
          <cell r="AN51">
            <v>3.2054205485699393E-2</v>
          </cell>
          <cell r="AO51">
            <v>2.664668708059157E-2</v>
          </cell>
          <cell r="AP51">
            <v>1.0120094685864443E-2</v>
          </cell>
          <cell r="AQ51">
            <v>3.8587311968606933E-3</v>
          </cell>
          <cell r="AR51">
            <v>-0.10700158227848101</v>
          </cell>
          <cell r="AS51">
            <v>-0.31412639405204462</v>
          </cell>
          <cell r="AT51">
            <v>-0.52947085536160898</v>
          </cell>
          <cell r="AU51">
            <v>-0.17619858846434663</v>
          </cell>
        </row>
        <row r="52">
          <cell r="B52" t="str">
            <v>(see note 5)</v>
          </cell>
          <cell r="L52" t="str">
            <v>Dec 94A</v>
          </cell>
          <cell r="M52">
            <v>49637</v>
          </cell>
          <cell r="N52">
            <v>5687</v>
          </cell>
          <cell r="O52">
            <v>3369</v>
          </cell>
          <cell r="P52">
            <v>2318</v>
          </cell>
          <cell r="Q52">
            <v>-456</v>
          </cell>
          <cell r="R52">
            <v>2350</v>
          </cell>
          <cell r="S52">
            <v>-910</v>
          </cell>
          <cell r="T52">
            <v>1090</v>
          </cell>
          <cell r="U52">
            <v>18.474576271186439</v>
          </cell>
          <cell r="V52">
            <v>9.6440677966101696</v>
          </cell>
          <cell r="AB52" t="str">
            <v>(see note 5)</v>
          </cell>
          <cell r="AC52" t="str">
            <v>Dec 94A</v>
          </cell>
          <cell r="AD52">
            <v>0.20074468392731229</v>
          </cell>
          <cell r="AE52">
            <v>1.7521300995428171</v>
          </cell>
          <cell r="AF52">
            <v>4.2986901967644524</v>
          </cell>
          <cell r="AG52">
            <v>4.1624770642201838</v>
          </cell>
          <cell r="AH52">
            <v>0.12541050450728439</v>
          </cell>
          <cell r="AI52">
            <v>1.9156414762741651</v>
          </cell>
          <cell r="AJ52">
            <v>5.083333333333333</v>
          </cell>
          <cell r="AK52">
            <v>0.38723404255319149</v>
          </cell>
          <cell r="AL52">
            <v>0.11457179120414207</v>
          </cell>
          <cell r="AM52">
            <v>6.7872756210085219E-2</v>
          </cell>
          <cell r="AN52">
            <v>4.6699034994056851E-2</v>
          </cell>
          <cell r="AO52">
            <v>4.7343715373612427E-2</v>
          </cell>
          <cell r="AP52">
            <v>2.195942542861172E-2</v>
          </cell>
          <cell r="AQ52">
            <v>7.7963819575650961E-2</v>
          </cell>
          <cell r="AR52">
            <v>0.25957918050941309</v>
          </cell>
          <cell r="AS52">
            <v>0.57046070460704612</v>
          </cell>
          <cell r="AT52">
            <v>1.327162289954172</v>
          </cell>
          <cell r="AU52">
            <v>-0.16380091630573559</v>
          </cell>
        </row>
        <row r="53">
          <cell r="L53" t="str">
            <v>Dec 95E</v>
          </cell>
          <cell r="M53">
            <v>53100</v>
          </cell>
          <cell r="N53">
            <v>8450</v>
          </cell>
          <cell r="O53">
            <v>3900</v>
          </cell>
          <cell r="P53">
            <v>4550</v>
          </cell>
          <cell r="Q53">
            <v>-750</v>
          </cell>
          <cell r="R53">
            <v>4150</v>
          </cell>
          <cell r="S53">
            <v>-1747</v>
          </cell>
          <cell r="T53">
            <v>2403</v>
          </cell>
          <cell r="U53">
            <v>40.728813559322035</v>
          </cell>
          <cell r="V53">
            <v>12</v>
          </cell>
          <cell r="AC53" t="str">
            <v>Dec 95E</v>
          </cell>
          <cell r="AD53">
            <v>0.18765280369303203</v>
          </cell>
          <cell r="AE53">
            <v>1.1792146598934912</v>
          </cell>
          <cell r="AF53">
            <v>2.1899700826593409</v>
          </cell>
          <cell r="AG53">
            <v>1.8880982105701207</v>
          </cell>
          <cell r="AH53">
            <v>0.15604681404421325</v>
          </cell>
          <cell r="AI53">
            <v>3.3940677966101696</v>
          </cell>
          <cell r="AJ53">
            <v>6.0666666666666664</v>
          </cell>
          <cell r="AK53">
            <v>0.42096385542168674</v>
          </cell>
          <cell r="AL53">
            <v>0.1591337099811676</v>
          </cell>
          <cell r="AM53">
            <v>7.3446327683615822E-2</v>
          </cell>
          <cell r="AN53">
            <v>8.5687382297551795E-2</v>
          </cell>
          <cell r="AO53">
            <v>7.8154425612052728E-2</v>
          </cell>
          <cell r="AP53">
            <v>4.5254237288135594E-2</v>
          </cell>
          <cell r="AQ53">
            <v>6.9766504825029718E-2</v>
          </cell>
          <cell r="AR53">
            <v>0.48584490944258835</v>
          </cell>
          <cell r="AS53">
            <v>0.9628990509059534</v>
          </cell>
          <cell r="AT53">
            <v>1.204587155963303</v>
          </cell>
          <cell r="AU53">
            <v>0.24428822495606325</v>
          </cell>
        </row>
        <row r="54">
          <cell r="L54" t="str">
            <v>Dec 96E</v>
          </cell>
          <cell r="M54">
            <v>56700</v>
          </cell>
          <cell r="N54">
            <v>9020</v>
          </cell>
          <cell r="O54">
            <v>4000</v>
          </cell>
          <cell r="P54">
            <v>5020</v>
          </cell>
          <cell r="Q54">
            <v>-1000</v>
          </cell>
          <cell r="R54">
            <v>4370</v>
          </cell>
          <cell r="S54">
            <v>-1788</v>
          </cell>
          <cell r="T54">
            <v>2582</v>
          </cell>
          <cell r="U54">
            <v>43.762711864406782</v>
          </cell>
          <cell r="V54">
            <v>13</v>
          </cell>
          <cell r="AC54" t="str">
            <v>Dec 96E</v>
          </cell>
          <cell r="AD54">
            <v>0.1757383399664903</v>
          </cell>
          <cell r="AE54">
            <v>1.1046966603215078</v>
          </cell>
          <cell r="AF54">
            <v>1.9849330430478087</v>
          </cell>
          <cell r="AG54">
            <v>1.7572037180480249</v>
          </cell>
          <cell r="AH54">
            <v>0.16905071521456436</v>
          </cell>
          <cell r="AI54">
            <v>3.366362451108214</v>
          </cell>
          <cell r="AJ54">
            <v>5.0199999999999996</v>
          </cell>
          <cell r="AK54">
            <v>0.4091533180778032</v>
          </cell>
          <cell r="AL54">
            <v>0.15908289241622575</v>
          </cell>
          <cell r="AM54">
            <v>7.0546737213403876E-2</v>
          </cell>
          <cell r="AN54">
            <v>8.8536155202821876E-2</v>
          </cell>
          <cell r="AO54">
            <v>7.7072310405643746E-2</v>
          </cell>
          <cell r="AP54">
            <v>4.5537918871252206E-2</v>
          </cell>
          <cell r="AQ54">
            <v>6.7796610169491525E-2</v>
          </cell>
          <cell r="AR54">
            <v>6.7455621301775154E-2</v>
          </cell>
          <cell r="AS54">
            <v>0.10329670329670329</v>
          </cell>
          <cell r="AT54">
            <v>7.4490220557636322E-2</v>
          </cell>
          <cell r="AU54">
            <v>8.3333333333333329E-2</v>
          </cell>
        </row>
        <row r="55">
          <cell r="L55" t="str">
            <v>Dec 97E</v>
          </cell>
          <cell r="M55">
            <v>58000</v>
          </cell>
          <cell r="N55">
            <v>10150</v>
          </cell>
          <cell r="O55">
            <v>4100</v>
          </cell>
          <cell r="P55">
            <v>6050</v>
          </cell>
          <cell r="Q55">
            <v>-900</v>
          </cell>
          <cell r="R55">
            <v>5500</v>
          </cell>
          <cell r="S55">
            <v>-2200</v>
          </cell>
          <cell r="T55">
            <v>3300</v>
          </cell>
          <cell r="U55">
            <v>55.932203389830505</v>
          </cell>
          <cell r="V55">
            <v>14</v>
          </cell>
          <cell r="AC55" t="str">
            <v>Dec 97E</v>
          </cell>
          <cell r="AD55">
            <v>0.17179937717413793</v>
          </cell>
          <cell r="AE55">
            <v>0.98171072670935966</v>
          </cell>
          <cell r="AF55">
            <v>1.647002293570248</v>
          </cell>
          <cell r="AG55">
            <v>1.374878787878788</v>
          </cell>
          <cell r="AH55">
            <v>0.18205461638491546</v>
          </cell>
          <cell r="AI55">
            <v>3.9951573849878934</v>
          </cell>
          <cell r="AJ55">
            <v>6.7222222222222223</v>
          </cell>
          <cell r="AK55">
            <v>0.4</v>
          </cell>
          <cell r="AL55">
            <v>0.17499999999999999</v>
          </cell>
          <cell r="AM55">
            <v>7.0689655172413796E-2</v>
          </cell>
          <cell r="AN55">
            <v>0.10431034482758621</v>
          </cell>
          <cell r="AO55">
            <v>9.4827586206896547E-2</v>
          </cell>
          <cell r="AP55">
            <v>5.6896551724137934E-2</v>
          </cell>
          <cell r="AQ55">
            <v>2.292768959435626E-2</v>
          </cell>
          <cell r="AR55">
            <v>0.12527716186252771</v>
          </cell>
          <cell r="AS55">
            <v>0.20517928286852591</v>
          </cell>
          <cell r="AT55">
            <v>0.27807900852052658</v>
          </cell>
          <cell r="AU55">
            <v>7.6923076923076927E-2</v>
          </cell>
        </row>
        <row r="57">
          <cell r="C57" t="str">
            <v>(DM)</v>
          </cell>
          <cell r="E57" t="str">
            <v>(DM m)</v>
          </cell>
          <cell r="F57" t="str">
            <v>(DM m)</v>
          </cell>
          <cell r="G57" t="str">
            <v>(DM m)</v>
          </cell>
          <cell r="H57" t="str">
            <v>(DM m)</v>
          </cell>
          <cell r="I57" t="str">
            <v>(DM m)</v>
          </cell>
          <cell r="J57" t="str">
            <v>(DM m)</v>
          </cell>
          <cell r="M57" t="str">
            <v>(DM m)</v>
          </cell>
          <cell r="N57" t="str">
            <v>(DM m)</v>
          </cell>
          <cell r="O57" t="str">
            <v>(DM m)</v>
          </cell>
          <cell r="P57" t="str">
            <v>(DM m)</v>
          </cell>
          <cell r="Q57" t="str">
            <v>(DM m)</v>
          </cell>
          <cell r="R57" t="str">
            <v>(DM m)</v>
          </cell>
          <cell r="S57" t="str">
            <v>(DM m)</v>
          </cell>
          <cell r="T57" t="str">
            <v>(DM m)</v>
          </cell>
          <cell r="U57" t="str">
            <v>(DM)</v>
          </cell>
          <cell r="V57" t="str">
            <v>(DM)</v>
          </cell>
        </row>
        <row r="59">
          <cell r="B59" t="str">
            <v>Merck KGaA</v>
          </cell>
          <cell r="C59">
            <v>62.15</v>
          </cell>
          <cell r="D59">
            <v>172</v>
          </cell>
          <cell r="E59">
            <v>10689.8</v>
          </cell>
          <cell r="F59">
            <v>-1317.4999999999998</v>
          </cell>
          <cell r="G59">
            <v>12007.3</v>
          </cell>
          <cell r="H59">
            <v>2449.6</v>
          </cell>
          <cell r="I59">
            <v>47.6</v>
          </cell>
          <cell r="J59">
            <v>3814.7</v>
          </cell>
          <cell r="K59">
            <v>0.55727465708687118</v>
          </cell>
          <cell r="L59" t="str">
            <v>Dec 92A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Q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AB59" t="str">
            <v>Merck KGaA</v>
          </cell>
          <cell r="AC59" t="str">
            <v>Dec 92A</v>
          </cell>
          <cell r="AD59" t="str">
            <v>N.A.</v>
          </cell>
          <cell r="AE59" t="str">
            <v>N.A.</v>
          </cell>
          <cell r="AF59" t="str">
            <v>N.A.</v>
          </cell>
          <cell r="AG59" t="str">
            <v>N.A.</v>
          </cell>
          <cell r="AH59" t="str">
            <v>N.A.</v>
          </cell>
          <cell r="AI59" t="str">
            <v>N.A.</v>
          </cell>
          <cell r="AJ59" t="str">
            <v>N.A.</v>
          </cell>
          <cell r="AK59" t="str">
            <v>N.A.</v>
          </cell>
          <cell r="AL59" t="str">
            <v>N.A.</v>
          </cell>
          <cell r="AM59" t="str">
            <v>N.A.</v>
          </cell>
          <cell r="AN59" t="str">
            <v>N.A.</v>
          </cell>
          <cell r="AO59" t="str">
            <v>N.A.</v>
          </cell>
          <cell r="AP59" t="str">
            <v>N.A.</v>
          </cell>
          <cell r="AQ59" t="str">
            <v>N.A.</v>
          </cell>
          <cell r="AR59" t="str">
            <v>N.A.</v>
          </cell>
          <cell r="AS59" t="str">
            <v>N.A.</v>
          </cell>
          <cell r="AT59" t="str">
            <v>N.A.</v>
          </cell>
          <cell r="AU59" t="str">
            <v>N.A.</v>
          </cell>
          <cell r="AV59">
            <v>7.6477719029070856E-2</v>
          </cell>
          <cell r="AW59">
            <v>7.30356003205066E-2</v>
          </cell>
          <cell r="AX59">
            <v>5.5852435102994535E-2</v>
          </cell>
          <cell r="AY59">
            <v>8.4677936354166317E-2</v>
          </cell>
          <cell r="AZ59">
            <v>4.3638961463096013</v>
          </cell>
        </row>
        <row r="60">
          <cell r="B60" t="str">
            <v>(Germany)</v>
          </cell>
          <cell r="L60" t="str">
            <v>Dec 93A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Q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AB60" t="str">
            <v>(Germany)</v>
          </cell>
          <cell r="AC60" t="str">
            <v>Dec 93A</v>
          </cell>
          <cell r="AD60" t="str">
            <v>N.A.</v>
          </cell>
          <cell r="AE60" t="str">
            <v>N.A.</v>
          </cell>
          <cell r="AF60" t="str">
            <v>N.A.</v>
          </cell>
          <cell r="AG60" t="str">
            <v>N.A.</v>
          </cell>
          <cell r="AH60" t="str">
            <v>N.A.</v>
          </cell>
          <cell r="AI60" t="str">
            <v>N.A.</v>
          </cell>
          <cell r="AJ60" t="str">
            <v>N.A.</v>
          </cell>
          <cell r="AK60" t="str">
            <v>N.A.</v>
          </cell>
          <cell r="AL60" t="str">
            <v>N.A.</v>
          </cell>
          <cell r="AM60" t="str">
            <v>N.A.</v>
          </cell>
          <cell r="AN60" t="str">
            <v>N.A.</v>
          </cell>
          <cell r="AO60" t="str">
            <v>N.A.</v>
          </cell>
          <cell r="AP60" t="str">
            <v>N.A.</v>
          </cell>
          <cell r="AQ60" t="str">
            <v>N.A.</v>
          </cell>
          <cell r="AR60" t="str">
            <v>N.A.</v>
          </cell>
          <cell r="AS60" t="str">
            <v>N.A.</v>
          </cell>
          <cell r="AT60" t="str">
            <v>N.A.</v>
          </cell>
          <cell r="AU60" t="str">
            <v>N.A.</v>
          </cell>
        </row>
        <row r="61">
          <cell r="B61" t="str">
            <v>(see note 3)</v>
          </cell>
          <cell r="F61">
            <v>-917.15976331360923</v>
          </cell>
          <cell r="H61">
            <v>1705.2558301427077</v>
          </cell>
          <cell r="I61">
            <v>33.136094674556212</v>
          </cell>
          <cell r="L61" t="str">
            <v>Dec 94A</v>
          </cell>
          <cell r="M61">
            <v>5659.7</v>
          </cell>
          <cell r="N61">
            <v>1307.2</v>
          </cell>
          <cell r="O61">
            <v>540.70000000000005</v>
          </cell>
          <cell r="P61">
            <v>766.5</v>
          </cell>
          <cell r="Q61">
            <v>-200.3</v>
          </cell>
          <cell r="R61">
            <v>566.20000000000005</v>
          </cell>
          <cell r="S61">
            <v>-248.4</v>
          </cell>
          <cell r="T61">
            <v>292</v>
          </cell>
          <cell r="U61">
            <v>1.825</v>
          </cell>
          <cell r="V61" t="str">
            <v>N.A.</v>
          </cell>
          <cell r="AB61" t="str">
            <v>(see note 3)</v>
          </cell>
          <cell r="AC61" t="str">
            <v>Dec 94A</v>
          </cell>
          <cell r="AD61">
            <v>2.1215435447108502</v>
          </cell>
          <cell r="AE61">
            <v>9.1855110159118727</v>
          </cell>
          <cell r="AF61">
            <v>15.665101108936724</v>
          </cell>
          <cell r="AG61">
            <v>36.608904109589041</v>
          </cell>
          <cell r="AH61" t="str">
            <v>N.A.</v>
          </cell>
          <cell r="AI61" t="str">
            <v>N.A.</v>
          </cell>
          <cell r="AJ61">
            <v>3.8267598602096853</v>
          </cell>
          <cell r="AK61">
            <v>0.43871423525256092</v>
          </cell>
          <cell r="AL61">
            <v>0.23096630563457429</v>
          </cell>
          <cell r="AM61">
            <v>9.5535099033517687E-2</v>
          </cell>
          <cell r="AN61">
            <v>0.13543120660105659</v>
          </cell>
          <cell r="AO61">
            <v>0.10004063819637084</v>
          </cell>
          <cell r="AP61">
            <v>5.1592840609926326E-2</v>
          </cell>
          <cell r="AQ61" t="str">
            <v>N.A.</v>
          </cell>
          <cell r="AR61" t="str">
            <v>N.A.</v>
          </cell>
          <cell r="AS61" t="str">
            <v>N.A.</v>
          </cell>
          <cell r="AT61" t="str">
            <v>N.A.</v>
          </cell>
          <cell r="AU61" t="str">
            <v>N.A.</v>
          </cell>
        </row>
        <row r="62">
          <cell r="L62" t="str">
            <v>Dec 95A</v>
          </cell>
          <cell r="M62">
            <v>6268.6</v>
          </cell>
          <cell r="N62">
            <v>1452.7</v>
          </cell>
          <cell r="O62">
            <v>564.5</v>
          </cell>
          <cell r="P62">
            <v>888.2</v>
          </cell>
          <cell r="Q62">
            <v>-221.5</v>
          </cell>
          <cell r="R62">
            <v>666.7</v>
          </cell>
          <cell r="S62">
            <v>-192.8</v>
          </cell>
          <cell r="T62">
            <v>289</v>
          </cell>
          <cell r="U62">
            <v>1.680232558139535</v>
          </cell>
          <cell r="V62">
            <v>0.2</v>
          </cell>
          <cell r="AC62" t="str">
            <v>Dec 95A</v>
          </cell>
          <cell r="AD62">
            <v>1.9154675685160958</v>
          </cell>
          <cell r="AE62">
            <v>8.2655056102429949</v>
          </cell>
          <cell r="AF62">
            <v>13.51868948435037</v>
          </cell>
          <cell r="AG62">
            <v>36.988927335640135</v>
          </cell>
          <cell r="AH62">
            <v>3.2180209171359616E-3</v>
          </cell>
          <cell r="AI62">
            <v>8.4011627906976738</v>
          </cell>
          <cell r="AJ62">
            <v>4.009932279909707</v>
          </cell>
          <cell r="AK62">
            <v>0.28918554072296387</v>
          </cell>
          <cell r="AL62">
            <v>0.23174233481160067</v>
          </cell>
          <cell r="AM62">
            <v>9.0052005232428289E-2</v>
          </cell>
          <cell r="AN62">
            <v>0.14169032957917238</v>
          </cell>
          <cell r="AO62">
            <v>0.10635548607344543</v>
          </cell>
          <cell r="AP62">
            <v>4.6102798072934943E-2</v>
          </cell>
          <cell r="AQ62">
            <v>0.10758520769652112</v>
          </cell>
          <cell r="AR62">
            <v>0.11130660954712362</v>
          </cell>
          <cell r="AS62">
            <v>0.15877364644487937</v>
          </cell>
          <cell r="AT62">
            <v>-7.9324625676967117E-2</v>
          </cell>
          <cell r="AU62" t="str">
            <v>N.A.</v>
          </cell>
        </row>
        <row r="63">
          <cell r="L63" t="str">
            <v>Dec 96E</v>
          </cell>
          <cell r="M63">
            <v>6770</v>
          </cell>
          <cell r="N63">
            <v>1454</v>
          </cell>
          <cell r="O63">
            <v>610</v>
          </cell>
          <cell r="P63">
            <v>844</v>
          </cell>
          <cell r="Q63">
            <v>-105</v>
          </cell>
          <cell r="R63">
            <v>754</v>
          </cell>
          <cell r="S63">
            <v>-279</v>
          </cell>
          <cell r="T63">
            <v>459</v>
          </cell>
          <cell r="U63">
            <v>2.6686046511627906</v>
          </cell>
          <cell r="V63">
            <v>0.9</v>
          </cell>
          <cell r="AC63" t="str">
            <v>Dec 96E</v>
          </cell>
          <cell r="AD63">
            <v>1.7736041358936483</v>
          </cell>
          <cell r="AE63">
            <v>8.2581155433287474</v>
          </cell>
          <cell r="AF63">
            <v>14.226658767772511</v>
          </cell>
          <cell r="AG63">
            <v>23.289324618736384</v>
          </cell>
          <cell r="AH63">
            <v>1.4481094127111826E-2</v>
          </cell>
          <cell r="AI63">
            <v>2.9651162790697674</v>
          </cell>
          <cell r="AJ63">
            <v>8.038095238095238</v>
          </cell>
          <cell r="AK63">
            <v>0.37002652519893897</v>
          </cell>
          <cell r="AL63">
            <v>0.21477104874446085</v>
          </cell>
          <cell r="AM63">
            <v>9.0103397341211228E-2</v>
          </cell>
          <cell r="AN63">
            <v>0.12466765140324963</v>
          </cell>
          <cell r="AO63">
            <v>0.11137370753323486</v>
          </cell>
          <cell r="AP63">
            <v>6.7799113737075326E-2</v>
          </cell>
          <cell r="AQ63">
            <v>7.9985961777749359E-2</v>
          </cell>
          <cell r="AR63">
            <v>8.9488538583324469E-4</v>
          </cell>
          <cell r="AS63">
            <v>-4.9763566764242338E-2</v>
          </cell>
          <cell r="AT63">
            <v>0.58823529411764686</v>
          </cell>
          <cell r="AU63">
            <v>3.4999999999999996</v>
          </cell>
        </row>
        <row r="64">
          <cell r="L64" t="str">
            <v>Dec 97E</v>
          </cell>
          <cell r="M64">
            <v>7170</v>
          </cell>
          <cell r="N64">
            <v>1564</v>
          </cell>
          <cell r="O64">
            <v>640</v>
          </cell>
          <cell r="P64">
            <v>924</v>
          </cell>
          <cell r="Q64">
            <v>-91</v>
          </cell>
          <cell r="R64">
            <v>845</v>
          </cell>
          <cell r="S64">
            <v>-313</v>
          </cell>
          <cell r="T64">
            <v>514</v>
          </cell>
          <cell r="U64">
            <v>2.9883720930232558</v>
          </cell>
          <cell r="V64">
            <v>1.1000000000000001</v>
          </cell>
          <cell r="AC64" t="str">
            <v>Dec 97E</v>
          </cell>
          <cell r="AD64">
            <v>1.6746582984658298</v>
          </cell>
          <cell r="AE64">
            <v>7.6773017902813292</v>
          </cell>
          <cell r="AF64">
            <v>12.99491341991342</v>
          </cell>
          <cell r="AG64">
            <v>20.797276264591439</v>
          </cell>
          <cell r="AH64">
            <v>1.7699115044247791E-2</v>
          </cell>
          <cell r="AI64">
            <v>2.7167019027484143</v>
          </cell>
          <cell r="AJ64">
            <v>10.153846153846153</v>
          </cell>
          <cell r="AK64">
            <v>0.37041420118343193</v>
          </cell>
          <cell r="AL64">
            <v>0.21813110181311018</v>
          </cell>
          <cell r="AM64">
            <v>8.926080892608089E-2</v>
          </cell>
          <cell r="AN64">
            <v>0.12887029288702928</v>
          </cell>
          <cell r="AO64">
            <v>0.11785216178521618</v>
          </cell>
          <cell r="AP64">
            <v>7.1687587168758712E-2</v>
          </cell>
          <cell r="AQ64">
            <v>5.9084194977843424E-2</v>
          </cell>
          <cell r="AR64">
            <v>7.5653370013755161E-2</v>
          </cell>
          <cell r="AS64">
            <v>9.4786729857819899E-2</v>
          </cell>
          <cell r="AT64">
            <v>0.11982570806100223</v>
          </cell>
          <cell r="AU64">
            <v>0.22222222222222229</v>
          </cell>
        </row>
        <row r="65">
          <cell r="L65" t="str">
            <v>Dec 98E</v>
          </cell>
          <cell r="M65">
            <v>7600</v>
          </cell>
          <cell r="N65">
            <v>1733</v>
          </cell>
          <cell r="O65">
            <v>672</v>
          </cell>
          <cell r="P65">
            <v>1061</v>
          </cell>
          <cell r="Q65">
            <v>-74</v>
          </cell>
          <cell r="R65">
            <v>1003</v>
          </cell>
          <cell r="S65">
            <v>-371</v>
          </cell>
          <cell r="T65">
            <v>612</v>
          </cell>
          <cell r="U65">
            <v>3.558139534883721</v>
          </cell>
          <cell r="V65">
            <v>1.2</v>
          </cell>
          <cell r="AC65" t="str">
            <v>Dec 98E</v>
          </cell>
          <cell r="AD65">
            <v>1.5799078947368419</v>
          </cell>
          <cell r="AE65">
            <v>6.9286208886324285</v>
          </cell>
          <cell r="AF65">
            <v>11.316965127238454</v>
          </cell>
          <cell r="AG65">
            <v>17.466993464052287</v>
          </cell>
          <cell r="AH65">
            <v>1.9308125502815767E-2</v>
          </cell>
          <cell r="AI65">
            <v>2.9651162790697678</v>
          </cell>
          <cell r="AJ65">
            <v>14.337837837837839</v>
          </cell>
          <cell r="AK65">
            <v>0.36989032901296109</v>
          </cell>
          <cell r="AL65">
            <v>0.22802631578947369</v>
          </cell>
          <cell r="AM65">
            <v>8.8421052631578942E-2</v>
          </cell>
          <cell r="AN65">
            <v>0.13960526315789473</v>
          </cell>
          <cell r="AO65">
            <v>0.13197368421052633</v>
          </cell>
          <cell r="AP65">
            <v>8.0526315789473682E-2</v>
          </cell>
          <cell r="AQ65">
            <v>5.9972105997210597E-2</v>
          </cell>
          <cell r="AR65">
            <v>0.10805626598465473</v>
          </cell>
          <cell r="AS65">
            <v>0.14826839826839827</v>
          </cell>
          <cell r="AT65">
            <v>0.19066147859922183</v>
          </cell>
          <cell r="AU65">
            <v>9.0909090909090787E-2</v>
          </cell>
        </row>
        <row r="67">
          <cell r="C67" t="str">
            <v>(SFr)</v>
          </cell>
          <cell r="E67" t="str">
            <v>(SFr m)</v>
          </cell>
          <cell r="F67" t="str">
            <v>(SFr m)</v>
          </cell>
          <cell r="G67" t="str">
            <v>(SFr m)</v>
          </cell>
          <cell r="H67" t="str">
            <v>(SFr m)</v>
          </cell>
          <cell r="I67" t="str">
            <v>(SFr m)</v>
          </cell>
          <cell r="J67" t="str">
            <v>(SFr m)</v>
          </cell>
          <cell r="M67" t="str">
            <v>(SFr m)</v>
          </cell>
          <cell r="N67" t="str">
            <v>(SFr m)</v>
          </cell>
          <cell r="O67" t="str">
            <v>(SFr m)</v>
          </cell>
          <cell r="P67" t="str">
            <v>(SFr m)</v>
          </cell>
          <cell r="Q67" t="str">
            <v>(SFr m)</v>
          </cell>
          <cell r="R67" t="str">
            <v>(SFr m)</v>
          </cell>
          <cell r="S67" t="str">
            <v>(SFr m)</v>
          </cell>
          <cell r="T67" t="str">
            <v>(SFr m)</v>
          </cell>
          <cell r="U67" t="str">
            <v>(SFr)</v>
          </cell>
          <cell r="V67" t="str">
            <v>(SFr)</v>
          </cell>
        </row>
        <row r="69">
          <cell r="B69" t="str">
            <v>Novartis</v>
          </cell>
          <cell r="C69">
            <v>1757</v>
          </cell>
          <cell r="D69">
            <v>69.179000000000002</v>
          </cell>
          <cell r="E69">
            <v>121547.503</v>
          </cell>
          <cell r="F69">
            <v>3619</v>
          </cell>
          <cell r="G69">
            <v>117928.503</v>
          </cell>
          <cell r="H69">
            <v>25526</v>
          </cell>
          <cell r="I69">
            <v>371</v>
          </cell>
          <cell r="J69">
            <v>22278</v>
          </cell>
          <cell r="K69" t="str">
            <v>Cash pos.</v>
          </cell>
          <cell r="L69" t="str">
            <v>Dec 93A</v>
          </cell>
          <cell r="M69">
            <v>37747</v>
          </cell>
          <cell r="N69">
            <v>8399</v>
          </cell>
          <cell r="O69">
            <v>3946</v>
          </cell>
          <cell r="P69">
            <v>4453</v>
          </cell>
          <cell r="Q69">
            <v>171</v>
          </cell>
          <cell r="R69">
            <v>4624</v>
          </cell>
          <cell r="S69">
            <v>-1113</v>
          </cell>
          <cell r="T69">
            <v>3485</v>
          </cell>
          <cell r="U69" t="str">
            <v>N.A.</v>
          </cell>
          <cell r="V69" t="str">
            <v>N.A.</v>
          </cell>
          <cell r="AB69" t="str">
            <v>Novartis</v>
          </cell>
          <cell r="AC69" t="str">
            <v>Dec 93A</v>
          </cell>
          <cell r="AD69">
            <v>3.1241821336794975</v>
          </cell>
          <cell r="AE69">
            <v>14.04077902131206</v>
          </cell>
          <cell r="AF69">
            <v>26.482933527958679</v>
          </cell>
          <cell r="AG69">
            <v>34.877332281205163</v>
          </cell>
          <cell r="AH69" t="str">
            <v>N.A.</v>
          </cell>
          <cell r="AI69" t="str">
            <v>N.A.</v>
          </cell>
          <cell r="AJ69" t="str">
            <v>N.A.</v>
          </cell>
          <cell r="AK69">
            <v>0.2407006920415225</v>
          </cell>
          <cell r="AL69">
            <v>0.22250774896018227</v>
          </cell>
          <cell r="AM69">
            <v>0.10453810898879382</v>
          </cell>
          <cell r="AN69">
            <v>0.11796963997138846</v>
          </cell>
          <cell r="AO69">
            <v>0.12249980130871327</v>
          </cell>
          <cell r="AP69">
            <v>9.2325217898111114E-2</v>
          </cell>
          <cell r="AQ69" t="str">
            <v>N.A.</v>
          </cell>
          <cell r="AR69" t="str">
            <v>N.A.</v>
          </cell>
          <cell r="AS69" t="str">
            <v>N.A.</v>
          </cell>
          <cell r="AT69" t="str">
            <v>N.A.</v>
          </cell>
          <cell r="AU69" t="str">
            <v>N.A.</v>
          </cell>
          <cell r="AV69">
            <v>-3.098732997856124E-2</v>
          </cell>
          <cell r="AW69">
            <v>6.5455732772221165E-2</v>
          </cell>
          <cell r="AX69">
            <v>-3.8243696233408953E-2</v>
          </cell>
          <cell r="AY69">
            <v>0.13221254743528688</v>
          </cell>
          <cell r="AZ69">
            <v>4.7617136644989424</v>
          </cell>
        </row>
        <row r="70">
          <cell r="B70" t="str">
            <v>(Switzerland)</v>
          </cell>
          <cell r="L70" t="str">
            <v>Dec 94A</v>
          </cell>
          <cell r="M70">
            <v>37919</v>
          </cell>
          <cell r="N70">
            <v>8879</v>
          </cell>
          <cell r="O70">
            <v>3786</v>
          </cell>
          <cell r="P70">
            <v>5093</v>
          </cell>
          <cell r="Q70">
            <v>-205</v>
          </cell>
          <cell r="R70">
            <v>4888</v>
          </cell>
          <cell r="S70">
            <v>-1192</v>
          </cell>
          <cell r="T70">
            <v>3647</v>
          </cell>
          <cell r="U70" t="str">
            <v>N.A.</v>
          </cell>
          <cell r="V70" t="str">
            <v>N.A.</v>
          </cell>
          <cell r="AB70" t="str">
            <v>(Switzerland)</v>
          </cell>
          <cell r="AC70" t="str">
            <v>Dec 94A</v>
          </cell>
          <cell r="AD70">
            <v>3.1100108916374376</v>
          </cell>
          <cell r="AE70">
            <v>13.281732514922851</v>
          </cell>
          <cell r="AF70">
            <v>23.155017278617709</v>
          </cell>
          <cell r="AG70">
            <v>33.328078694817656</v>
          </cell>
          <cell r="AH70" t="str">
            <v>N.A.</v>
          </cell>
          <cell r="AI70" t="str">
            <v>N.A.</v>
          </cell>
          <cell r="AJ70">
            <v>24.84390243902439</v>
          </cell>
          <cell r="AK70">
            <v>0.24386252045826515</v>
          </cell>
          <cell r="AL70">
            <v>0.23415701890872651</v>
          </cell>
          <cell r="AM70">
            <v>9.9844405179461485E-2</v>
          </cell>
          <cell r="AN70">
            <v>0.13431261372926501</v>
          </cell>
          <cell r="AO70">
            <v>0.1289063530156386</v>
          </cell>
          <cell r="AP70">
            <v>9.617869669558797E-2</v>
          </cell>
          <cell r="AQ70">
            <v>4.5566535088881234E-3</v>
          </cell>
          <cell r="AR70">
            <v>5.7149660673889748E-2</v>
          </cell>
          <cell r="AS70">
            <v>0.14372333258477432</v>
          </cell>
          <cell r="AT70" t="str">
            <v>N.A.</v>
          </cell>
          <cell r="AU70" t="str">
            <v>N.A.</v>
          </cell>
        </row>
        <row r="71">
          <cell r="B71" t="str">
            <v>(see note 4)</v>
          </cell>
          <cell r="F71">
            <v>3137.4078890333767</v>
          </cell>
          <cell r="H71">
            <v>22129.17208495882</v>
          </cell>
          <cell r="I71">
            <v>321.62982228001732</v>
          </cell>
          <cell r="L71" t="str">
            <v>Dec 95A</v>
          </cell>
          <cell r="M71">
            <v>35943</v>
          </cell>
          <cell r="N71">
            <v>9241</v>
          </cell>
          <cell r="O71">
            <v>3527</v>
          </cell>
          <cell r="P71">
            <v>5714</v>
          </cell>
          <cell r="Q71">
            <v>-288</v>
          </cell>
          <cell r="R71">
            <v>5426</v>
          </cell>
          <cell r="S71">
            <v>-1311.7</v>
          </cell>
          <cell r="T71">
            <v>4102.3</v>
          </cell>
          <cell r="U71">
            <v>56.897364771151189</v>
          </cell>
          <cell r="V71" t="str">
            <v>N.A.</v>
          </cell>
          <cell r="AB71" t="str">
            <v>(see note 4)</v>
          </cell>
          <cell r="AC71" t="str">
            <v>Dec 95A</v>
          </cell>
          <cell r="AD71">
            <v>3.2809866455220766</v>
          </cell>
          <cell r="AE71">
            <v>12.76144389135375</v>
          </cell>
          <cell r="AF71">
            <v>20.638519950997548</v>
          </cell>
          <cell r="AG71">
            <v>29.629111230285446</v>
          </cell>
          <cell r="AH71" t="str">
            <v>N.A.</v>
          </cell>
          <cell r="AI71" t="str">
            <v>N.A.</v>
          </cell>
          <cell r="AJ71">
            <v>19.840277777777779</v>
          </cell>
          <cell r="AK71">
            <v>0.24174345742720238</v>
          </cell>
          <cell r="AL71">
            <v>0.25710152185404667</v>
          </cell>
          <cell r="AM71">
            <v>9.8127590907826287E-2</v>
          </cell>
          <cell r="AN71">
            <v>0.15897393094622039</v>
          </cell>
          <cell r="AO71">
            <v>0.1509612441921932</v>
          </cell>
          <cell r="AP71">
            <v>0.11413348913557578</v>
          </cell>
          <cell r="AQ71">
            <v>-5.2111078878662412E-2</v>
          </cell>
          <cell r="AR71">
            <v>4.0770357022187183E-2</v>
          </cell>
          <cell r="AS71">
            <v>0.12193206361672884</v>
          </cell>
          <cell r="AT71" t="str">
            <v>N.A.</v>
          </cell>
          <cell r="AU71" t="str">
            <v>N.A.</v>
          </cell>
        </row>
        <row r="72">
          <cell r="B72" t="str">
            <v>Novartis B</v>
          </cell>
          <cell r="C72">
            <v>1757</v>
          </cell>
          <cell r="D72">
            <v>6.8250000000000002</v>
          </cell>
          <cell r="E72">
            <v>11991.525</v>
          </cell>
          <cell r="L72" t="str">
            <v>Dec 96E</v>
          </cell>
          <cell r="M72">
            <v>36693</v>
          </cell>
          <cell r="N72">
            <v>7882</v>
          </cell>
          <cell r="O72">
            <v>3562</v>
          </cell>
          <cell r="P72">
            <v>4320</v>
          </cell>
          <cell r="Q72">
            <v>-94</v>
          </cell>
          <cell r="R72">
            <v>5226</v>
          </cell>
          <cell r="S72">
            <v>-1254</v>
          </cell>
          <cell r="T72">
            <v>3958</v>
          </cell>
          <cell r="U72">
            <v>54.873145709136288</v>
          </cell>
          <cell r="V72">
            <v>20</v>
          </cell>
          <cell r="AC72" t="str">
            <v>Dec 96E</v>
          </cell>
          <cell r="AD72">
            <v>3.213923718420407</v>
          </cell>
          <cell r="AE72">
            <v>14.961748667850799</v>
          </cell>
          <cell r="AF72">
            <v>27.298264583333332</v>
          </cell>
          <cell r="AG72">
            <v>30.709323648307226</v>
          </cell>
          <cell r="AH72">
            <v>1.1383039271485486E-2</v>
          </cell>
          <cell r="AI72">
            <v>2.7436572854568144</v>
          </cell>
          <cell r="AJ72">
            <v>45.957446808510639</v>
          </cell>
          <cell r="AK72">
            <v>0.2399540757749713</v>
          </cell>
          <cell r="AL72">
            <v>0.21480936418390428</v>
          </cell>
          <cell r="AM72">
            <v>9.7075736516501782E-2</v>
          </cell>
          <cell r="AN72">
            <v>0.1177336276674025</v>
          </cell>
          <cell r="AO72">
            <v>0.14242498569209386</v>
          </cell>
          <cell r="AP72">
            <v>0.10786798571934701</v>
          </cell>
          <cell r="AQ72">
            <v>2.0866371755279191E-2</v>
          </cell>
          <cell r="AR72">
            <v>-0.14706200627637703</v>
          </cell>
          <cell r="AS72">
            <v>-0.24396219810990549</v>
          </cell>
          <cell r="AT72">
            <v>-3.5576675126459373E-2</v>
          </cell>
          <cell r="AU72" t="str">
            <v>N.A.</v>
          </cell>
        </row>
        <row r="73">
          <cell r="B73" t="str">
            <v>Novartis Reg.</v>
          </cell>
          <cell r="C73">
            <v>1757</v>
          </cell>
          <cell r="D73">
            <v>62.353999999999999</v>
          </cell>
          <cell r="E73">
            <v>109555.978</v>
          </cell>
          <cell r="L73" t="str">
            <v>Dec 97E</v>
          </cell>
          <cell r="M73">
            <v>31700</v>
          </cell>
          <cell r="N73">
            <v>10223</v>
          </cell>
          <cell r="O73">
            <v>3153</v>
          </cell>
          <cell r="P73">
            <v>7070</v>
          </cell>
          <cell r="Q73">
            <v>175</v>
          </cell>
          <cell r="R73">
            <v>7245</v>
          </cell>
          <cell r="S73">
            <v>-1739</v>
          </cell>
          <cell r="T73">
            <v>5506</v>
          </cell>
          <cell r="U73">
            <v>76.334396229030915</v>
          </cell>
          <cell r="V73">
            <v>24</v>
          </cell>
          <cell r="AC73" t="str">
            <v>Dec 97E</v>
          </cell>
          <cell r="AD73">
            <v>3.7201420504731861</v>
          </cell>
          <cell r="AE73">
            <v>11.53560627995696</v>
          </cell>
          <cell r="AF73">
            <v>16.680127722772276</v>
          </cell>
          <cell r="AG73">
            <v>22.07546367598983</v>
          </cell>
          <cell r="AH73">
            <v>1.3659647125782584E-2</v>
          </cell>
          <cell r="AI73">
            <v>3.1805998428762883</v>
          </cell>
          <cell r="AJ73" t="str">
            <v>N.A.</v>
          </cell>
          <cell r="AK73">
            <v>0.24002760524499656</v>
          </cell>
          <cell r="AL73">
            <v>0.32249211356466878</v>
          </cell>
          <cell r="AM73">
            <v>9.9463722397476334E-2</v>
          </cell>
          <cell r="AN73">
            <v>0.22302839116719242</v>
          </cell>
          <cell r="AO73">
            <v>0.22854889589905364</v>
          </cell>
          <cell r="AP73">
            <v>0.17369085173501578</v>
          </cell>
          <cell r="AQ73">
            <v>-0.13607500068132886</v>
          </cell>
          <cell r="AR73">
            <v>0.29700583608221265</v>
          </cell>
          <cell r="AS73">
            <v>0.63657407407407407</v>
          </cell>
          <cell r="AT73">
            <v>0.39110661950480019</v>
          </cell>
          <cell r="AU73">
            <v>0.2</v>
          </cell>
        </row>
        <row r="74">
          <cell r="L74" t="str">
            <v>Dec 98E</v>
          </cell>
          <cell r="M74">
            <v>32250</v>
          </cell>
          <cell r="N74">
            <v>11532</v>
          </cell>
          <cell r="O74">
            <v>3247</v>
          </cell>
          <cell r="P74">
            <v>8285</v>
          </cell>
          <cell r="Q74">
            <v>419</v>
          </cell>
          <cell r="R74">
            <v>8704</v>
          </cell>
          <cell r="S74">
            <v>-2089</v>
          </cell>
          <cell r="T74">
            <v>6615</v>
          </cell>
          <cell r="U74">
            <v>91.709413558852077</v>
          </cell>
          <cell r="V74">
            <v>29</v>
          </cell>
          <cell r="AC74" t="str">
            <v>Dec 98E</v>
          </cell>
          <cell r="AD74">
            <v>3.6566977674418606</v>
          </cell>
          <cell r="AE74">
            <v>10.226196930280958</v>
          </cell>
          <cell r="AF74">
            <v>14.233977429088714</v>
          </cell>
          <cell r="AG74">
            <v>18.374528042328041</v>
          </cell>
          <cell r="AH74">
            <v>1.6505406943653957E-2</v>
          </cell>
          <cell r="AI74">
            <v>3.1623935709948992</v>
          </cell>
          <cell r="AJ74" t="str">
            <v>N.A.</v>
          </cell>
          <cell r="AK74">
            <v>0.24000459558823528</v>
          </cell>
          <cell r="AL74">
            <v>0.35758139534883721</v>
          </cell>
          <cell r="AM74">
            <v>0.10068217054263566</v>
          </cell>
          <cell r="AN74">
            <v>0.25689922480620153</v>
          </cell>
          <cell r="AO74">
            <v>0.26989147286821707</v>
          </cell>
          <cell r="AP74">
            <v>0.20511627906976745</v>
          </cell>
          <cell r="AQ74">
            <v>1.7350157728706624E-2</v>
          </cell>
          <cell r="AR74">
            <v>0.12804460530177053</v>
          </cell>
          <cell r="AS74">
            <v>0.17185289957567185</v>
          </cell>
          <cell r="AT74">
            <v>0.20141663639665827</v>
          </cell>
          <cell r="AU74">
            <v>0.20833333333333334</v>
          </cell>
        </row>
        <row r="75">
          <cell r="L75" t="str">
            <v>Dec 99E</v>
          </cell>
          <cell r="M75">
            <v>34700</v>
          </cell>
          <cell r="N75">
            <v>12722</v>
          </cell>
          <cell r="O75">
            <v>3507</v>
          </cell>
          <cell r="P75">
            <v>9215</v>
          </cell>
          <cell r="Q75">
            <v>630</v>
          </cell>
          <cell r="R75">
            <v>9845</v>
          </cell>
          <cell r="S75">
            <v>-2363</v>
          </cell>
          <cell r="T75">
            <v>7482</v>
          </cell>
          <cell r="U75">
            <v>103.77253814147019</v>
          </cell>
          <cell r="V75">
            <v>33</v>
          </cell>
        </row>
        <row r="76">
          <cell r="C76" t="str">
            <v>(SFr)</v>
          </cell>
          <cell r="E76" t="str">
            <v>(SFr m)</v>
          </cell>
          <cell r="F76" t="str">
            <v>(SFr m)</v>
          </cell>
          <cell r="G76" t="str">
            <v>(SFr m)</v>
          </cell>
          <cell r="H76" t="str">
            <v>(SFr m)</v>
          </cell>
          <cell r="I76" t="str">
            <v>(SFr m)</v>
          </cell>
          <cell r="J76" t="str">
            <v>(SFr m)</v>
          </cell>
          <cell r="M76" t="str">
            <v>(SFr m)</v>
          </cell>
          <cell r="N76" t="str">
            <v>(SFr m)</v>
          </cell>
          <cell r="O76" t="str">
            <v>(SFr m)</v>
          </cell>
          <cell r="P76" t="str">
            <v>(SFr m)</v>
          </cell>
          <cell r="Q76" t="str">
            <v>(SFr m)</v>
          </cell>
          <cell r="R76" t="str">
            <v>(SFr m)</v>
          </cell>
          <cell r="S76" t="str">
            <v>(SFr m)</v>
          </cell>
          <cell r="T76" t="str">
            <v>(SFr m)</v>
          </cell>
          <cell r="U76" t="str">
            <v>(SFr)</v>
          </cell>
          <cell r="V76" t="str">
            <v>(SFr)</v>
          </cell>
        </row>
        <row r="78">
          <cell r="B78" t="str">
            <v>Weighted avge.</v>
          </cell>
          <cell r="C78">
            <v>13558.681750323773</v>
          </cell>
          <cell r="D78">
            <v>8.6256269999999997</v>
          </cell>
          <cell r="E78">
            <v>116952.13138999998</v>
          </cell>
          <cell r="F78">
            <v>6172</v>
          </cell>
          <cell r="G78">
            <v>110780.13138999998</v>
          </cell>
          <cell r="H78">
            <v>17554</v>
          </cell>
          <cell r="I78">
            <v>799</v>
          </cell>
          <cell r="J78">
            <v>12181</v>
          </cell>
          <cell r="K78" t="str">
            <v>Cash pos.</v>
          </cell>
          <cell r="L78" t="str">
            <v>Dec 92A</v>
          </cell>
          <cell r="M78">
            <v>12953</v>
          </cell>
          <cell r="N78">
            <v>4143</v>
          </cell>
          <cell r="O78">
            <v>1998</v>
          </cell>
          <cell r="P78">
            <v>2145</v>
          </cell>
          <cell r="Q78">
            <v>597</v>
          </cell>
          <cell r="R78">
            <v>2676</v>
          </cell>
          <cell r="S78">
            <v>-539</v>
          </cell>
          <cell r="T78">
            <v>1916</v>
          </cell>
          <cell r="U78">
            <v>222.12877973972212</v>
          </cell>
          <cell r="V78">
            <v>36.171283548430743</v>
          </cell>
          <cell r="AB78" t="str">
            <v>Roche</v>
          </cell>
          <cell r="AC78" t="str">
            <v>Dec 92A</v>
          </cell>
          <cell r="AD78">
            <v>8.5524690334285474</v>
          </cell>
          <cell r="AE78">
            <v>26.739109676562872</v>
          </cell>
          <cell r="AF78">
            <v>51.645748899766893</v>
          </cell>
          <cell r="AG78">
            <v>61.039734545929008</v>
          </cell>
          <cell r="AH78">
            <v>2.6677581356732557E-3</v>
          </cell>
          <cell r="AI78">
            <v>6.1410256410256405</v>
          </cell>
          <cell r="AJ78" t="str">
            <v>N.A.</v>
          </cell>
          <cell r="AK78">
            <v>0.20142002989536623</v>
          </cell>
          <cell r="AL78">
            <v>0.31984868370261715</v>
          </cell>
          <cell r="AM78">
            <v>0.15424998069945187</v>
          </cell>
          <cell r="AN78">
            <v>0.16559870300316529</v>
          </cell>
          <cell r="AO78">
            <v>0.20659306724310972</v>
          </cell>
          <cell r="AP78">
            <v>0.14791940091098588</v>
          </cell>
          <cell r="AQ78" t="str">
            <v>N.A.</v>
          </cell>
          <cell r="AR78" t="str">
            <v>N.A.</v>
          </cell>
          <cell r="AS78" t="str">
            <v>N.A.</v>
          </cell>
          <cell r="AT78" t="str">
            <v>N.A.</v>
          </cell>
          <cell r="AU78" t="str">
            <v>N.A.</v>
          </cell>
          <cell r="AV78">
            <v>6.0431484873165742E-2</v>
          </cell>
          <cell r="AW78">
            <v>9.8380997319442942E-2</v>
          </cell>
          <cell r="AX78">
            <v>4.9901213126391175E-2</v>
          </cell>
          <cell r="AY78">
            <v>0.13554936519385308</v>
          </cell>
          <cell r="AZ78">
            <v>6.6624206101173513</v>
          </cell>
        </row>
        <row r="79">
          <cell r="B79" t="str">
            <v>Roche</v>
          </cell>
          <cell r="L79" t="str">
            <v>Dec 93A</v>
          </cell>
          <cell r="M79">
            <v>14315</v>
          </cell>
          <cell r="N79">
            <v>4511</v>
          </cell>
          <cell r="O79">
            <v>2163</v>
          </cell>
          <cell r="P79">
            <v>2348</v>
          </cell>
          <cell r="Q79">
            <v>271</v>
          </cell>
          <cell r="R79">
            <v>3134</v>
          </cell>
          <cell r="S79">
            <v>-622</v>
          </cell>
          <cell r="T79">
            <v>2478</v>
          </cell>
          <cell r="U79">
            <v>287.28346356734414</v>
          </cell>
          <cell r="V79">
            <v>46.837174851173138</v>
          </cell>
          <cell r="AB79" t="str">
            <v>(Switzerland)</v>
          </cell>
          <cell r="AC79" t="str">
            <v>Dec 93A</v>
          </cell>
          <cell r="AD79">
            <v>7.738744770520432</v>
          </cell>
          <cell r="AE79">
            <v>24.557776854356014</v>
          </cell>
          <cell r="AF79">
            <v>47.18063517461669</v>
          </cell>
          <cell r="AG79">
            <v>47.196178930589177</v>
          </cell>
          <cell r="AH79">
            <v>3.4544047654230616E-3</v>
          </cell>
          <cell r="AI79">
            <v>6.1336633663366333</v>
          </cell>
          <cell r="AJ79" t="str">
            <v>N.A.</v>
          </cell>
          <cell r="AK79">
            <v>0.19846841097638801</v>
          </cell>
          <cell r="AL79">
            <v>0.31512399580859241</v>
          </cell>
          <cell r="AM79">
            <v>0.15110024449877751</v>
          </cell>
          <cell r="AN79">
            <v>0.16402375130981489</v>
          </cell>
          <cell r="AO79">
            <v>0.21893119105833042</v>
          </cell>
          <cell r="AP79">
            <v>0.17310513447432763</v>
          </cell>
          <cell r="AQ79">
            <v>0.1051493862425693</v>
          </cell>
          <cell r="AR79">
            <v>8.882452329230027E-2</v>
          </cell>
          <cell r="AS79">
            <v>9.4638694638694634E-2</v>
          </cell>
          <cell r="AT79">
            <v>0.29331941544885171</v>
          </cell>
          <cell r="AU79">
            <v>0.29487179487179477</v>
          </cell>
        </row>
        <row r="80">
          <cell r="B80" t="str">
            <v>(Switzerland)</v>
          </cell>
          <cell r="F80">
            <v>5350.6718682271348</v>
          </cell>
          <cell r="H80">
            <v>15218.032076289554</v>
          </cell>
          <cell r="I80">
            <v>692.67446900736888</v>
          </cell>
          <cell r="L80" t="str">
            <v>Dec 94A</v>
          </cell>
          <cell r="M80">
            <v>14748</v>
          </cell>
          <cell r="N80">
            <v>4988</v>
          </cell>
          <cell r="O80">
            <v>2332</v>
          </cell>
          <cell r="P80">
            <v>2656</v>
          </cell>
          <cell r="Q80">
            <v>40</v>
          </cell>
          <cell r="R80">
            <v>3592</v>
          </cell>
          <cell r="S80">
            <v>-674</v>
          </cell>
          <cell r="T80">
            <v>2860</v>
          </cell>
          <cell r="U80">
            <v>331.57009919394847</v>
          </cell>
          <cell r="V80">
            <v>54.952526929346703</v>
          </cell>
          <cell r="AB80" t="str">
            <v>(see note 5)</v>
          </cell>
          <cell r="AC80" t="str">
            <v>Dec 94A</v>
          </cell>
          <cell r="AD80">
            <v>7.5115358957146716</v>
          </cell>
          <cell r="AE80">
            <v>22.209328666800317</v>
          </cell>
          <cell r="AF80">
            <v>41.709386818524088</v>
          </cell>
          <cell r="AG80">
            <v>40.892353632867128</v>
          </cell>
          <cell r="AH80">
            <v>4.052940244580523E-3</v>
          </cell>
          <cell r="AI80">
            <v>6.0337552742616039</v>
          </cell>
          <cell r="AJ80" t="str">
            <v>N.A.</v>
          </cell>
          <cell r="AK80">
            <v>0.1876391982182628</v>
          </cell>
          <cell r="AL80">
            <v>0.33821535123406565</v>
          </cell>
          <cell r="AM80">
            <v>0.15812313534038513</v>
          </cell>
          <cell r="AN80">
            <v>0.18009221589368049</v>
          </cell>
          <cell r="AO80">
            <v>0.24355844860320044</v>
          </cell>
          <cell r="AP80">
            <v>0.19392459994575537</v>
          </cell>
          <cell r="AQ80">
            <v>3.024799161718477E-2</v>
          </cell>
          <cell r="AR80">
            <v>0.1057415207271115</v>
          </cell>
          <cell r="AS80">
            <v>0.131175468483816</v>
          </cell>
          <cell r="AT80">
            <v>0.15415657788539153</v>
          </cell>
          <cell r="AU80">
            <v>0.17326732673267331</v>
          </cell>
        </row>
        <row r="81">
          <cell r="B81" t="str">
            <v>(see note 5)</v>
          </cell>
          <cell r="L81" t="str">
            <v>Dec 95A</v>
          </cell>
          <cell r="M81">
            <v>14722</v>
          </cell>
          <cell r="N81">
            <v>5347</v>
          </cell>
          <cell r="O81">
            <v>2290</v>
          </cell>
          <cell r="P81">
            <v>3057</v>
          </cell>
          <cell r="Q81">
            <v>1065</v>
          </cell>
          <cell r="R81">
            <v>4122</v>
          </cell>
          <cell r="S81">
            <v>-690</v>
          </cell>
          <cell r="T81">
            <v>3372</v>
          </cell>
          <cell r="U81">
            <v>390.92810296573225</v>
          </cell>
          <cell r="V81">
            <v>64</v>
          </cell>
          <cell r="AC81" t="str">
            <v>Dec 95A</v>
          </cell>
          <cell r="AD81">
            <v>7.5248017518000259</v>
          </cell>
          <cell r="AE81">
            <v>20.718184288386006</v>
          </cell>
          <cell r="AF81">
            <v>36.238184949296688</v>
          </cell>
          <cell r="AG81">
            <v>34.683312986358239</v>
          </cell>
          <cell r="AH81">
            <v>4.7202228932375174E-3</v>
          </cell>
          <cell r="AI81">
            <v>6.1082516088395664</v>
          </cell>
          <cell r="AJ81" t="str">
            <v>N.A.</v>
          </cell>
          <cell r="AK81">
            <v>0.16739446870451238</v>
          </cell>
          <cell r="AL81">
            <v>0.36319793506317077</v>
          </cell>
          <cell r="AM81">
            <v>0.15554951772856948</v>
          </cell>
          <cell r="AN81">
            <v>0.20764841733460127</v>
          </cell>
          <cell r="AO81">
            <v>0.2799891319114251</v>
          </cell>
          <cell r="AP81">
            <v>0.22904496671647873</v>
          </cell>
          <cell r="AQ81">
            <v>-1.7629509085977759E-3</v>
          </cell>
          <cell r="AR81">
            <v>7.1972734562951085E-2</v>
          </cell>
          <cell r="AS81">
            <v>0.15097891566265059</v>
          </cell>
          <cell r="AT81">
            <v>0.17902097902097902</v>
          </cell>
          <cell r="AU81">
            <v>0.16464162025316451</v>
          </cell>
        </row>
        <row r="82">
          <cell r="B82" t="str">
            <v>Bearer</v>
          </cell>
          <cell r="C82">
            <v>17900</v>
          </cell>
          <cell r="D82">
            <v>1.6</v>
          </cell>
          <cell r="L82" t="str">
            <v>Dec 96E</v>
          </cell>
          <cell r="M82">
            <v>15894</v>
          </cell>
          <cell r="N82">
            <v>5970</v>
          </cell>
          <cell r="O82">
            <v>2427</v>
          </cell>
          <cell r="P82">
            <v>3543</v>
          </cell>
          <cell r="Q82">
            <v>1290</v>
          </cell>
          <cell r="R82">
            <v>4833</v>
          </cell>
          <cell r="S82">
            <v>-894</v>
          </cell>
          <cell r="T82">
            <v>3899</v>
          </cell>
          <cell r="U82">
            <v>452.02511075426753</v>
          </cell>
          <cell r="V82" t="str">
            <v>N.A.</v>
          </cell>
          <cell r="AC82" t="str">
            <v>Dec 96E</v>
          </cell>
          <cell r="AD82">
            <v>6.969934024789227</v>
          </cell>
          <cell r="AE82">
            <v>18.556135911222778</v>
          </cell>
          <cell r="AF82">
            <v>31.267324693762344</v>
          </cell>
          <cell r="AG82">
            <v>29.995417130033339</v>
          </cell>
          <cell r="AH82" t="str">
            <v>N.A.</v>
          </cell>
          <cell r="AI82" t="str">
            <v>N.A.</v>
          </cell>
          <cell r="AJ82" t="str">
            <v>N.A.</v>
          </cell>
          <cell r="AK82">
            <v>0.18497827436374922</v>
          </cell>
          <cell r="AL82">
            <v>0.37561343903359756</v>
          </cell>
          <cell r="AM82">
            <v>0.15269913174782937</v>
          </cell>
          <cell r="AN82">
            <v>0.22291430728576822</v>
          </cell>
          <cell r="AO82">
            <v>0.30407701019252548</v>
          </cell>
          <cell r="AP82">
            <v>0.24531269661507488</v>
          </cell>
          <cell r="AQ82">
            <v>7.960874881130281E-2</v>
          </cell>
          <cell r="AR82">
            <v>0.11651393304656817</v>
          </cell>
          <cell r="AS82">
            <v>0.15897939156035329</v>
          </cell>
          <cell r="AT82">
            <v>0.15628706998813766</v>
          </cell>
          <cell r="AU82" t="str">
            <v>N.A.</v>
          </cell>
        </row>
        <row r="83">
          <cell r="B83" t="str">
            <v>Other</v>
          </cell>
          <cell r="C83">
            <v>12570</v>
          </cell>
          <cell r="D83">
            <v>7.0256270000000001</v>
          </cell>
          <cell r="L83" t="str">
            <v>Dec 97E</v>
          </cell>
          <cell r="M83">
            <v>17204</v>
          </cell>
          <cell r="N83">
            <v>6738</v>
          </cell>
          <cell r="O83">
            <v>2549</v>
          </cell>
          <cell r="P83">
            <v>4189</v>
          </cell>
          <cell r="Q83">
            <v>1420</v>
          </cell>
          <cell r="R83">
            <v>5609</v>
          </cell>
          <cell r="S83">
            <v>-1066</v>
          </cell>
          <cell r="T83">
            <v>4503</v>
          </cell>
          <cell r="U83">
            <v>522.04900582879372</v>
          </cell>
          <cell r="V83" t="str">
            <v>N.A.</v>
          </cell>
          <cell r="AC83" t="str">
            <v>Dec 97E</v>
          </cell>
          <cell r="AD83">
            <v>6.4392078231806549</v>
          </cell>
          <cell r="AE83">
            <v>16.44109993915108</v>
          </cell>
          <cell r="AF83">
            <v>26.445483740749577</v>
          </cell>
          <cell r="AG83">
            <v>25.972047832556068</v>
          </cell>
          <cell r="AH83" t="str">
            <v>N.A.</v>
          </cell>
          <cell r="AI83" t="str">
            <v>N.A.</v>
          </cell>
          <cell r="AJ83" t="str">
            <v>N.A.</v>
          </cell>
          <cell r="AK83">
            <v>0.19005170262078802</v>
          </cell>
          <cell r="AL83">
            <v>0.39165310392931874</v>
          </cell>
          <cell r="AM83">
            <v>0.14816321785631248</v>
          </cell>
          <cell r="AN83">
            <v>0.24348988607300628</v>
          </cell>
          <cell r="AO83">
            <v>0.32602883050453385</v>
          </cell>
          <cell r="AP83">
            <v>0.26174145547547084</v>
          </cell>
          <cell r="AQ83">
            <v>8.2421039385931802E-2</v>
          </cell>
          <cell r="AR83">
            <v>0.12864321608040202</v>
          </cell>
          <cell r="AS83">
            <v>0.18233135760654812</v>
          </cell>
          <cell r="AT83">
            <v>0.15491151577327522</v>
          </cell>
          <cell r="AU83" t="str">
            <v>N.A.</v>
          </cell>
        </row>
        <row r="84">
          <cell r="L84" t="str">
            <v>Dec 98E</v>
          </cell>
          <cell r="M84">
            <v>18419</v>
          </cell>
          <cell r="N84">
            <v>7275</v>
          </cell>
          <cell r="O84">
            <v>2676</v>
          </cell>
          <cell r="P84">
            <v>4599</v>
          </cell>
          <cell r="Q84">
            <v>1598</v>
          </cell>
          <cell r="R84">
            <v>6197</v>
          </cell>
          <cell r="S84">
            <v>-1178</v>
          </cell>
          <cell r="T84">
            <v>4980</v>
          </cell>
          <cell r="U84">
            <v>577.34933356149065</v>
          </cell>
          <cell r="V84" t="str">
            <v>N.A.</v>
          </cell>
          <cell r="AC84" t="str">
            <v>Dec 98E</v>
          </cell>
          <cell r="AD84">
            <v>6.0144487426027462</v>
          </cell>
          <cell r="AE84">
            <v>15.227509469415805</v>
          </cell>
          <cell r="AF84">
            <v>24.087873752989776</v>
          </cell>
          <cell r="AG84">
            <v>23.484363732931723</v>
          </cell>
          <cell r="AH84" t="str">
            <v>N.A.</v>
          </cell>
          <cell r="AI84" t="str">
            <v>N.A.</v>
          </cell>
          <cell r="AJ84" t="str">
            <v>N.A.</v>
          </cell>
          <cell r="AK84">
            <v>0.19009197999031791</v>
          </cell>
          <cell r="AL84">
            <v>0.39497258265921059</v>
          </cell>
          <cell r="AM84">
            <v>0.14528476030186221</v>
          </cell>
          <cell r="AN84">
            <v>0.24968782235734838</v>
          </cell>
          <cell r="AO84">
            <v>0.33644606113252618</v>
          </cell>
          <cell r="AP84">
            <v>0.27037298441826374</v>
          </cell>
          <cell r="AQ84">
            <v>7.0623110904440831E-2</v>
          </cell>
          <cell r="AR84">
            <v>7.9697239536954581E-2</v>
          </cell>
          <cell r="AS84">
            <v>9.7875387920744808E-2</v>
          </cell>
          <cell r="AT84">
            <v>0.10592938041305781</v>
          </cell>
          <cell r="AU84" t="str">
            <v>N.A.</v>
          </cell>
        </row>
        <row r="86">
          <cell r="C86" t="str">
            <v>(FFr)</v>
          </cell>
          <cell r="E86" t="str">
            <v>(FFr m)</v>
          </cell>
          <cell r="F86" t="str">
            <v>(FFr m)</v>
          </cell>
          <cell r="G86" t="str">
            <v>(FFr m)</v>
          </cell>
          <cell r="H86" t="str">
            <v>(FFr m)</v>
          </cell>
          <cell r="I86" t="str">
            <v>(FFr m)</v>
          </cell>
          <cell r="J86" t="str">
            <v>(FFr m)</v>
          </cell>
          <cell r="M86" t="str">
            <v>(FFr m)</v>
          </cell>
          <cell r="N86" t="str">
            <v>(FFr m)</v>
          </cell>
          <cell r="O86" t="str">
            <v>(FFr m)</v>
          </cell>
          <cell r="P86" t="str">
            <v>(FFr m)</v>
          </cell>
          <cell r="Q86" t="str">
            <v>(FFr m)</v>
          </cell>
          <cell r="R86" t="str">
            <v>(FFr m)</v>
          </cell>
          <cell r="S86" t="str">
            <v>(FFr m)</v>
          </cell>
          <cell r="T86" t="str">
            <v>(FFr m)</v>
          </cell>
          <cell r="U86" t="str">
            <v>(FFr)</v>
          </cell>
          <cell r="V86" t="str">
            <v>(FFr)</v>
          </cell>
        </row>
        <row r="88">
          <cell r="B88" t="str">
            <v>Roussel Uclaf</v>
          </cell>
          <cell r="C88">
            <v>1531</v>
          </cell>
          <cell r="D88">
            <v>27.130873999999999</v>
          </cell>
          <cell r="E88">
            <v>41537.368093999998</v>
          </cell>
          <cell r="F88">
            <v>-420.880785</v>
          </cell>
          <cell r="G88">
            <v>41958.248878999999</v>
          </cell>
          <cell r="H88">
            <v>9250.6</v>
          </cell>
          <cell r="I88">
            <v>278.8</v>
          </cell>
          <cell r="J88">
            <v>9950.280784999999</v>
          </cell>
          <cell r="K88">
            <v>7.563625981017448E-2</v>
          </cell>
          <cell r="L88" t="str">
            <v>Dec 92A</v>
          </cell>
          <cell r="M88">
            <v>14812.3</v>
          </cell>
          <cell r="N88">
            <v>3281.3</v>
          </cell>
          <cell r="O88">
            <v>1695</v>
          </cell>
          <cell r="P88">
            <v>1586.3</v>
          </cell>
          <cell r="Q88">
            <v>-463.76600000000002</v>
          </cell>
          <cell r="R88">
            <v>897.23339999999996</v>
          </cell>
          <cell r="S88">
            <v>-264.90000000000003</v>
          </cell>
          <cell r="T88">
            <v>680.93339999999989</v>
          </cell>
          <cell r="U88">
            <v>25.503123595505613</v>
          </cell>
          <cell r="V88">
            <v>9.1760299625468171</v>
          </cell>
          <cell r="AB88" t="str">
            <v>Roussel Uclaf</v>
          </cell>
          <cell r="AC88" t="str">
            <v>Dec 92A</v>
          </cell>
          <cell r="AD88">
            <v>2.8326626438162879</v>
          </cell>
          <cell r="AE88">
            <v>12.787080998080029</v>
          </cell>
          <cell r="AF88">
            <v>26.450386987959401</v>
          </cell>
          <cell r="AG88">
            <v>61.000632505322848</v>
          </cell>
          <cell r="AH88">
            <v>5.9934878919312975E-3</v>
          </cell>
          <cell r="AI88">
            <v>2.7793199999999993</v>
          </cell>
          <cell r="AJ88">
            <v>3.4204749809171</v>
          </cell>
          <cell r="AK88">
            <v>0.29524090387183538</v>
          </cell>
          <cell r="AL88">
            <v>0.22152535392882944</v>
          </cell>
          <cell r="AM88">
            <v>0.11443192481923807</v>
          </cell>
          <cell r="AN88">
            <v>0.10709342910959135</v>
          </cell>
          <cell r="AO88">
            <v>6.0573536857881624E-2</v>
          </cell>
          <cell r="AP88">
            <v>4.5970808044665579E-2</v>
          </cell>
          <cell r="AQ88" t="str">
            <v>N.A.</v>
          </cell>
          <cell r="AR88" t="str">
            <v>N.A.</v>
          </cell>
          <cell r="AS88" t="str">
            <v>N.A.</v>
          </cell>
          <cell r="AT88" t="str">
            <v>N.A.</v>
          </cell>
          <cell r="AU88" t="str">
            <v>N.A.</v>
          </cell>
          <cell r="AV88">
            <v>3.7747123306284269E-2</v>
          </cell>
          <cell r="AW88">
            <v>9.3988520126526254E-2</v>
          </cell>
          <cell r="AX88">
            <v>4.8339949469420995E-2</v>
          </cell>
          <cell r="AY88">
            <v>0.13409144794619543</v>
          </cell>
          <cell r="AZ88">
            <v>4.490235021944522</v>
          </cell>
        </row>
        <row r="89">
          <cell r="B89" t="str">
            <v>(France)</v>
          </cell>
          <cell r="L89" t="str">
            <v>Dec 93A</v>
          </cell>
          <cell r="M89">
            <v>15892.7</v>
          </cell>
          <cell r="N89">
            <v>3660.2</v>
          </cell>
          <cell r="O89">
            <v>1834</v>
          </cell>
          <cell r="P89">
            <v>1826.2</v>
          </cell>
          <cell r="Q89">
            <v>-238.93897799999999</v>
          </cell>
          <cell r="R89">
            <v>1537.961022</v>
          </cell>
          <cell r="S89">
            <v>-424.57900000000001</v>
          </cell>
          <cell r="T89">
            <v>976.38202200000001</v>
          </cell>
          <cell r="U89">
            <v>38.776093010325653</v>
          </cell>
          <cell r="V89">
            <v>12.498014297061159</v>
          </cell>
          <cell r="AB89" t="str">
            <v>(France)</v>
          </cell>
          <cell r="AC89" t="str">
            <v>Dec 93A</v>
          </cell>
          <cell r="AD89">
            <v>2.6400956967035176</v>
          </cell>
          <cell r="AE89">
            <v>11.46337601196656</v>
          </cell>
          <cell r="AF89">
            <v>22.97571398477713</v>
          </cell>
          <cell r="AG89">
            <v>42.542127116306119</v>
          </cell>
          <cell r="AH89">
            <v>8.1633013044161724E-3</v>
          </cell>
          <cell r="AI89">
            <v>3.102580305052431</v>
          </cell>
          <cell r="AJ89">
            <v>7.6429556001532744</v>
          </cell>
          <cell r="AK89">
            <v>0.27606616417876945</v>
          </cell>
          <cell r="AL89">
            <v>0.23030699629389592</v>
          </cell>
          <cell r="AM89">
            <v>0.11539889383175923</v>
          </cell>
          <cell r="AN89">
            <v>0.1149081024621367</v>
          </cell>
          <cell r="AO89">
            <v>9.6771538001724056E-2</v>
          </cell>
          <cell r="AP89">
            <v>6.1435880750281571E-2</v>
          </cell>
          <cell r="AQ89">
            <v>7.2939381460002936E-2</v>
          </cell>
          <cell r="AR89">
            <v>0.115472526132935</v>
          </cell>
          <cell r="AS89">
            <v>0.15123242766185468</v>
          </cell>
          <cell r="AT89">
            <v>0.52044485316140332</v>
          </cell>
          <cell r="AU89">
            <v>0.36202849686339972</v>
          </cell>
        </row>
        <row r="90">
          <cell r="B90" t="str">
            <v>(see note 6)</v>
          </cell>
          <cell r="F90">
            <v>-85.80648012232416</v>
          </cell>
          <cell r="H90">
            <v>1885.9531090723751</v>
          </cell>
          <cell r="I90">
            <v>56.839959225280325</v>
          </cell>
          <cell r="L90" t="str">
            <v>Dec 94A</v>
          </cell>
          <cell r="M90">
            <v>16266</v>
          </cell>
          <cell r="N90">
            <v>4197.8</v>
          </cell>
          <cell r="O90">
            <v>1989</v>
          </cell>
          <cell r="P90">
            <v>2208.8000000000002</v>
          </cell>
          <cell r="Q90">
            <v>88.347838999999993</v>
          </cell>
          <cell r="R90">
            <v>1959.3478389999998</v>
          </cell>
          <cell r="S90">
            <v>-622.70000000000005</v>
          </cell>
          <cell r="T90">
            <v>1175.9956779999998</v>
          </cell>
          <cell r="U90">
            <v>43.346689200147431</v>
          </cell>
          <cell r="V90">
            <v>14.500552893475856</v>
          </cell>
          <cell r="AB90" t="str">
            <v>(see note 6)</v>
          </cell>
          <cell r="AC90" t="str">
            <v>Dec 94A</v>
          </cell>
          <cell r="AD90">
            <v>2.5795062633099715</v>
          </cell>
          <cell r="AE90">
            <v>9.9952948875601493</v>
          </cell>
          <cell r="AF90">
            <v>18.995947518562112</v>
          </cell>
          <cell r="AG90">
            <v>35.321021047153884</v>
          </cell>
          <cell r="AH90">
            <v>9.4712951622964447E-3</v>
          </cell>
          <cell r="AI90">
            <v>2.9893128571428567</v>
          </cell>
          <cell r="AJ90" t="str">
            <v>N.A.</v>
          </cell>
          <cell r="AK90">
            <v>0.31780982815068198</v>
          </cell>
          <cell r="AL90">
            <v>0.25807205213328416</v>
          </cell>
          <cell r="AM90">
            <v>0.12227960162301733</v>
          </cell>
          <cell r="AN90">
            <v>0.13579245051026684</v>
          </cell>
          <cell r="AO90">
            <v>0.1204566481618099</v>
          </cell>
          <cell r="AP90">
            <v>7.2297779294233352E-2</v>
          </cell>
          <cell r="AQ90">
            <v>2.3488771574370577E-2</v>
          </cell>
          <cell r="AR90">
            <v>0.14687721982405344</v>
          </cell>
          <cell r="AS90">
            <v>0.20950607819515943</v>
          </cell>
          <cell r="AT90">
            <v>0.11787149851855054</v>
          </cell>
          <cell r="AU90">
            <v>0.16022854101595826</v>
          </cell>
        </row>
        <row r="91">
          <cell r="L91" t="str">
            <v>Dec 95A</v>
          </cell>
          <cell r="M91">
            <v>16466.5</v>
          </cell>
          <cell r="N91">
            <v>4307.3</v>
          </cell>
          <cell r="O91">
            <v>1921</v>
          </cell>
          <cell r="P91">
            <v>2386.3000000000002</v>
          </cell>
          <cell r="Q91">
            <v>33.841248000000022</v>
          </cell>
          <cell r="R91">
            <v>2229.8412479999997</v>
          </cell>
          <cell r="S91">
            <v>-757.9</v>
          </cell>
          <cell r="T91">
            <v>1429.6412479999997</v>
          </cell>
          <cell r="U91">
            <v>52.695954589015841</v>
          </cell>
          <cell r="V91">
            <v>15.5</v>
          </cell>
          <cell r="AC91" t="str">
            <v>Dec 95A</v>
          </cell>
          <cell r="AD91">
            <v>2.548097584732639</v>
          </cell>
          <cell r="AE91">
            <v>9.7411949200195007</v>
          </cell>
          <cell r="AF91">
            <v>17.582973171436951</v>
          </cell>
          <cell r="AG91">
            <v>29.054399592980971</v>
          </cell>
          <cell r="AH91">
            <v>1.0124101894186806E-2</v>
          </cell>
          <cell r="AI91">
            <v>3.3997390057429575</v>
          </cell>
          <cell r="AJ91" t="str">
            <v>N.A.</v>
          </cell>
          <cell r="AK91">
            <v>0.33988966733832709</v>
          </cell>
          <cell r="AL91">
            <v>0.26157957064342757</v>
          </cell>
          <cell r="AM91">
            <v>0.11666109980870251</v>
          </cell>
          <cell r="AN91">
            <v>0.14491847083472506</v>
          </cell>
          <cell r="AO91">
            <v>0.13541683102055688</v>
          </cell>
          <cell r="AP91">
            <v>8.6821197461512747E-2</v>
          </cell>
          <cell r="AQ91">
            <v>1.2326324849379074E-2</v>
          </cell>
          <cell r="AR91">
            <v>2.6085092191147744E-2</v>
          </cell>
          <cell r="AS91">
            <v>8.0360376675117709E-2</v>
          </cell>
          <cell r="AT91">
            <v>0.21568580118540198</v>
          </cell>
          <cell r="AU91">
            <v>6.8924758515505932E-2</v>
          </cell>
        </row>
        <row r="92">
          <cell r="L92" t="str">
            <v>Dec 96E</v>
          </cell>
          <cell r="M92">
            <v>17250</v>
          </cell>
          <cell r="N92">
            <v>4755</v>
          </cell>
          <cell r="O92">
            <v>2100</v>
          </cell>
          <cell r="P92">
            <v>2655</v>
          </cell>
          <cell r="Q92">
            <v>142.974771</v>
          </cell>
          <cell r="R92">
            <v>2512.9747710000001</v>
          </cell>
          <cell r="S92">
            <v>-799</v>
          </cell>
          <cell r="T92">
            <v>1629.9747709999999</v>
          </cell>
          <cell r="U92">
            <v>60.080161113158866</v>
          </cell>
          <cell r="V92">
            <v>20</v>
          </cell>
          <cell r="AC92" t="str">
            <v>Dec 96E</v>
          </cell>
          <cell r="AD92">
            <v>2.4323622538550724</v>
          </cell>
          <cell r="AE92">
            <v>8.824027103890641</v>
          </cell>
          <cell r="AF92">
            <v>15.80348357024482</v>
          </cell>
          <cell r="AG92">
            <v>25.48344234096124</v>
          </cell>
          <cell r="AH92">
            <v>1.3063357282821686E-2</v>
          </cell>
          <cell r="AI92">
            <v>3.0040080556579434</v>
          </cell>
          <cell r="AJ92" t="str">
            <v>N.A.</v>
          </cell>
          <cell r="AK92">
            <v>0.31794986930252789</v>
          </cell>
          <cell r="AL92">
            <v>0.27565217391304347</v>
          </cell>
          <cell r="AM92">
            <v>0.12173913043478261</v>
          </cell>
          <cell r="AN92">
            <v>0.15391304347826087</v>
          </cell>
          <cell r="AO92">
            <v>0.14567969686956522</v>
          </cell>
          <cell r="AP92">
            <v>9.4491291072463762E-2</v>
          </cell>
          <cell r="AQ92">
            <v>4.7581453253575441E-2</v>
          </cell>
          <cell r="AR92">
            <v>0.10393982309103146</v>
          </cell>
          <cell r="AS92">
            <v>0.11260109793404006</v>
          </cell>
          <cell r="AT92">
            <v>0.14012852754511479</v>
          </cell>
          <cell r="AU92">
            <v>0.29032258064516131</v>
          </cell>
        </row>
        <row r="93">
          <cell r="L93" t="str">
            <v>Dec 97E</v>
          </cell>
          <cell r="M93">
            <v>18005</v>
          </cell>
          <cell r="N93">
            <v>5245</v>
          </cell>
          <cell r="O93">
            <v>2200</v>
          </cell>
          <cell r="P93">
            <v>3045</v>
          </cell>
          <cell r="Q93">
            <v>177.76158899999999</v>
          </cell>
          <cell r="R93">
            <v>2930.7615890000002</v>
          </cell>
          <cell r="S93">
            <v>-942</v>
          </cell>
          <cell r="T93">
            <v>1897.761589</v>
          </cell>
          <cell r="U93">
            <v>69.950666752672319</v>
          </cell>
          <cell r="V93">
            <v>22</v>
          </cell>
          <cell r="AC93" t="str">
            <v>Dec 97E</v>
          </cell>
          <cell r="AD93">
            <v>2.3303665025826157</v>
          </cell>
          <cell r="AE93">
            <v>7.9996661351763585</v>
          </cell>
          <cell r="AF93">
            <v>13.779392078489327</v>
          </cell>
          <cell r="AG93">
            <v>21.887558655820175</v>
          </cell>
          <cell r="AH93">
            <v>1.4369693011103853E-2</v>
          </cell>
          <cell r="AI93">
            <v>3.1795757614851055</v>
          </cell>
          <cell r="AJ93" t="str">
            <v>N.A.</v>
          </cell>
          <cell r="AK93">
            <v>0.32141816090930075</v>
          </cell>
          <cell r="AL93">
            <v>0.29130797000833103</v>
          </cell>
          <cell r="AM93">
            <v>0.12218828103304638</v>
          </cell>
          <cell r="AN93">
            <v>0.16911968897528465</v>
          </cell>
          <cell r="AO93">
            <v>0.162774873035268</v>
          </cell>
          <cell r="AP93">
            <v>0.10540192107747848</v>
          </cell>
          <cell r="AQ93">
            <v>4.3768115942028986E-2</v>
          </cell>
          <cell r="AR93">
            <v>0.10304942166140904</v>
          </cell>
          <cell r="AS93">
            <v>0.14689265536723164</v>
          </cell>
          <cell r="AT93">
            <v>0.16428893426105673</v>
          </cell>
          <cell r="AU93">
            <v>0.1</v>
          </cell>
        </row>
        <row r="94">
          <cell r="L94" t="str">
            <v>Dec 98E</v>
          </cell>
          <cell r="M94">
            <v>18500</v>
          </cell>
          <cell r="N94">
            <v>5625</v>
          </cell>
          <cell r="O94">
            <v>2250</v>
          </cell>
          <cell r="P94">
            <v>3375</v>
          </cell>
          <cell r="Q94">
            <v>147.548407</v>
          </cell>
          <cell r="R94">
            <v>3232.5484070000002</v>
          </cell>
          <cell r="S94">
            <v>-1038</v>
          </cell>
          <cell r="T94">
            <v>2094.5484070000002</v>
          </cell>
          <cell r="U94">
            <v>77.20414327312939</v>
          </cell>
          <cell r="V94">
            <v>24</v>
          </cell>
          <cell r="AC94" t="str">
            <v>Dec 98E</v>
          </cell>
          <cell r="AD94">
            <v>2.2680134529189186</v>
          </cell>
          <cell r="AE94">
            <v>7.4592442451555554</v>
          </cell>
          <cell r="AF94">
            <v>12.432073741925926</v>
          </cell>
          <cell r="AG94">
            <v>19.831180771559982</v>
          </cell>
          <cell r="AH94">
            <v>1.5676028739386023E-2</v>
          </cell>
          <cell r="AI94">
            <v>3.2168393030470579</v>
          </cell>
          <cell r="AJ94" t="str">
            <v>N.A.</v>
          </cell>
          <cell r="AK94">
            <v>0.3211088804585997</v>
          </cell>
          <cell r="AL94">
            <v>0.30405405405405406</v>
          </cell>
          <cell r="AM94">
            <v>0.12162162162162163</v>
          </cell>
          <cell r="AN94">
            <v>0.18243243243243243</v>
          </cell>
          <cell r="AO94">
            <v>0.17473234632432433</v>
          </cell>
          <cell r="AP94">
            <v>0.11321883281081083</v>
          </cell>
          <cell r="AQ94">
            <v>2.7492363232435434E-2</v>
          </cell>
          <cell r="AR94">
            <v>7.2449952335557677E-2</v>
          </cell>
          <cell r="AS94">
            <v>0.10837438423645321</v>
          </cell>
          <cell r="AT94">
            <v>0.10369417272466479</v>
          </cell>
          <cell r="AU94">
            <v>9.0909090909090912E-2</v>
          </cell>
        </row>
        <row r="96">
          <cell r="C96" t="str">
            <v>(SFr)</v>
          </cell>
          <cell r="E96" t="str">
            <v>(SFr m)</v>
          </cell>
          <cell r="F96" t="str">
            <v>(SFr m)</v>
          </cell>
          <cell r="G96" t="str">
            <v>(SFr m)</v>
          </cell>
          <cell r="H96" t="str">
            <v>(SFr m)</v>
          </cell>
          <cell r="I96" t="str">
            <v>(SFr m)</v>
          </cell>
          <cell r="J96" t="str">
            <v>(SFr m)</v>
          </cell>
          <cell r="M96" t="str">
            <v>(SFr m)</v>
          </cell>
          <cell r="N96" t="str">
            <v>(SFr m)</v>
          </cell>
          <cell r="O96" t="str">
            <v>(SFr m)</v>
          </cell>
          <cell r="P96" t="str">
            <v>(SFr m)</v>
          </cell>
          <cell r="Q96" t="str">
            <v>(SFr m)</v>
          </cell>
          <cell r="R96" t="str">
            <v>(SFr m)</v>
          </cell>
          <cell r="S96" t="str">
            <v>(SFr m)</v>
          </cell>
          <cell r="T96" t="str">
            <v>(SFr m)</v>
          </cell>
          <cell r="U96" t="str">
            <v>(SFr)</v>
          </cell>
          <cell r="V96" t="str">
            <v>(SFr)</v>
          </cell>
        </row>
        <row r="98">
          <cell r="B98" t="str">
            <v>Weighted avge.</v>
          </cell>
          <cell r="C98" t="e">
            <v>#VALUE!</v>
          </cell>
          <cell r="D98">
            <v>37.869579999999999</v>
          </cell>
          <cell r="E98" t="e">
            <v>#VALUE!</v>
          </cell>
          <cell r="F98">
            <v>1377</v>
          </cell>
          <cell r="G98" t="e">
            <v>#VALUE!</v>
          </cell>
          <cell r="H98">
            <v>8527</v>
          </cell>
          <cell r="I98">
            <v>136</v>
          </cell>
          <cell r="J98">
            <v>7286</v>
          </cell>
          <cell r="K98" t="str">
            <v>Cash pos.</v>
          </cell>
          <cell r="L98" t="str">
            <v>Dec 92A</v>
          </cell>
          <cell r="M98">
            <v>14416</v>
          </cell>
          <cell r="N98">
            <v>3458</v>
          </cell>
          <cell r="O98">
            <v>1496</v>
          </cell>
          <cell r="P98">
            <v>1962</v>
          </cell>
          <cell r="Q98">
            <v>-28</v>
          </cell>
          <cell r="R98">
            <v>1980</v>
          </cell>
          <cell r="S98">
            <v>-470</v>
          </cell>
          <cell r="T98">
            <v>1495</v>
          </cell>
          <cell r="U98">
            <v>39.477596529985284</v>
          </cell>
          <cell r="V98">
            <v>9.4006851937623814</v>
          </cell>
          <cell r="AB98" t="str">
            <v>Sandoz</v>
          </cell>
          <cell r="AC98" t="str">
            <v>Dec 92A</v>
          </cell>
          <cell r="AD98" t="e">
            <v>#VALUE!</v>
          </cell>
          <cell r="AE98" t="e">
            <v>#VALUE!</v>
          </cell>
          <cell r="AF98" t="e">
            <v>#VALUE!</v>
          </cell>
          <cell r="AG98" t="e">
            <v>#VALUE!</v>
          </cell>
          <cell r="AH98" t="e">
            <v>#VALUE!</v>
          </cell>
          <cell r="AI98">
            <v>4.1994382022471912</v>
          </cell>
          <cell r="AJ98">
            <v>70.071428571428569</v>
          </cell>
          <cell r="AK98">
            <v>0.23737373737373738</v>
          </cell>
          <cell r="AL98">
            <v>0.2398723640399556</v>
          </cell>
          <cell r="AM98">
            <v>0.10377358490566038</v>
          </cell>
          <cell r="AN98">
            <v>0.13609877913429522</v>
          </cell>
          <cell r="AO98">
            <v>0.13734739178690344</v>
          </cell>
          <cell r="AP98">
            <v>0.10370421753607104</v>
          </cell>
          <cell r="AQ98" t="str">
            <v>N.A.</v>
          </cell>
          <cell r="AR98" t="str">
            <v>N.A.</v>
          </cell>
          <cell r="AS98" t="str">
            <v>N.A.</v>
          </cell>
          <cell r="AT98" t="str">
            <v>N.A.</v>
          </cell>
          <cell r="AU98" t="str">
            <v>N.A.</v>
          </cell>
          <cell r="AV98">
            <v>3.0950627686668675E-2</v>
          </cell>
          <cell r="AW98">
            <v>7.50424085551058E-2</v>
          </cell>
          <cell r="AX98">
            <v>2.0731367114854127E-2</v>
          </cell>
          <cell r="AY98">
            <v>0.10879930115911529</v>
          </cell>
          <cell r="AZ98" t="e">
            <v>#VALUE!</v>
          </cell>
        </row>
        <row r="99">
          <cell r="B99" t="str">
            <v>Sandoz</v>
          </cell>
          <cell r="L99" t="str">
            <v>Dec 93A</v>
          </cell>
          <cell r="M99">
            <v>15100</v>
          </cell>
          <cell r="N99">
            <v>3933</v>
          </cell>
          <cell r="O99">
            <v>1744</v>
          </cell>
          <cell r="P99">
            <v>2189</v>
          </cell>
          <cell r="Q99">
            <v>-186</v>
          </cell>
          <cell r="R99">
            <v>2194</v>
          </cell>
          <cell r="S99">
            <v>-481</v>
          </cell>
          <cell r="T99">
            <v>1706</v>
          </cell>
          <cell r="U99">
            <v>45.049350956625346</v>
          </cell>
          <cell r="V99">
            <v>11.592417977701365</v>
          </cell>
          <cell r="AB99" t="str">
            <v>(Switzerland)</v>
          </cell>
          <cell r="AC99" t="str">
            <v>Dec 93A</v>
          </cell>
          <cell r="AD99" t="e">
            <v>#VALUE!</v>
          </cell>
          <cell r="AE99" t="e">
            <v>#VALUE!</v>
          </cell>
          <cell r="AF99" t="e">
            <v>#VALUE!</v>
          </cell>
          <cell r="AG99" t="e">
            <v>#VALUE!</v>
          </cell>
          <cell r="AH99" t="e">
            <v>#VALUE!</v>
          </cell>
          <cell r="AI99">
            <v>3.8861047835990887</v>
          </cell>
          <cell r="AJ99">
            <v>11.768817204301076</v>
          </cell>
          <cell r="AK99">
            <v>0.21923427529626252</v>
          </cell>
          <cell r="AL99">
            <v>0.26046357615894039</v>
          </cell>
          <cell r="AM99">
            <v>0.11549668874172185</v>
          </cell>
          <cell r="AN99">
            <v>0.14496688741721855</v>
          </cell>
          <cell r="AO99">
            <v>0.14529801324503311</v>
          </cell>
          <cell r="AP99">
            <v>0.11298013245033113</v>
          </cell>
          <cell r="AQ99">
            <v>4.7447280799112097E-2</v>
          </cell>
          <cell r="AR99">
            <v>0.13736263736263737</v>
          </cell>
          <cell r="AS99">
            <v>0.11569826707441386</v>
          </cell>
          <cell r="AT99">
            <v>0.14113712374581935</v>
          </cell>
          <cell r="AU99">
            <v>0.23314606741573043</v>
          </cell>
        </row>
        <row r="100">
          <cell r="B100" t="str">
            <v>(Switzerland)</v>
          </cell>
          <cell r="F100">
            <v>1193.7581274382314</v>
          </cell>
          <cell r="H100">
            <v>7392.2843519722583</v>
          </cell>
          <cell r="I100">
            <v>117.90203727785003</v>
          </cell>
          <cell r="L100" t="str">
            <v>Dec 94A</v>
          </cell>
          <cell r="M100">
            <v>15870</v>
          </cell>
          <cell r="N100">
            <v>4086</v>
          </cell>
          <cell r="O100">
            <v>1635</v>
          </cell>
          <cell r="P100">
            <v>2451</v>
          </cell>
          <cell r="Q100">
            <v>5</v>
          </cell>
          <cell r="R100">
            <v>2265</v>
          </cell>
          <cell r="S100">
            <v>-532</v>
          </cell>
          <cell r="T100">
            <v>1734</v>
          </cell>
          <cell r="U100">
            <v>45.788730690966204</v>
          </cell>
          <cell r="V100">
            <v>12</v>
          </cell>
          <cell r="AB100" t="str">
            <v>(see note )</v>
          </cell>
          <cell r="AC100" t="str">
            <v>Dec 94A</v>
          </cell>
          <cell r="AD100" t="e">
            <v>#VALUE!</v>
          </cell>
          <cell r="AE100" t="e">
            <v>#VALUE!</v>
          </cell>
          <cell r="AF100" t="e">
            <v>#VALUE!</v>
          </cell>
          <cell r="AG100" t="e">
            <v>#VALUE!</v>
          </cell>
          <cell r="AH100" t="e">
            <v>#VALUE!</v>
          </cell>
          <cell r="AI100">
            <v>3.8157275575805172</v>
          </cell>
          <cell r="AJ100" t="str">
            <v>N.A.</v>
          </cell>
          <cell r="AK100">
            <v>0.23487858719646798</v>
          </cell>
          <cell r="AL100">
            <v>0.25746691871455579</v>
          </cell>
          <cell r="AM100">
            <v>0.10302457466918714</v>
          </cell>
          <cell r="AN100">
            <v>0.15444234404536861</v>
          </cell>
          <cell r="AO100">
            <v>0.14272211720226843</v>
          </cell>
          <cell r="AP100">
            <v>0.10926275992438564</v>
          </cell>
          <cell r="AQ100">
            <v>5.0993377483443708E-2</v>
          </cell>
          <cell r="AR100">
            <v>3.8901601830663615E-2</v>
          </cell>
          <cell r="AS100">
            <v>0.11968935587026039</v>
          </cell>
          <cell r="AT100">
            <v>1.6412661195779523E-2</v>
          </cell>
          <cell r="AU100">
            <v>3.5159362186788064E-2</v>
          </cell>
        </row>
        <row r="101">
          <cell r="B101" t="str">
            <v>(see note )</v>
          </cell>
          <cell r="L101" t="str">
            <v>Dec 95A</v>
          </cell>
          <cell r="M101">
            <v>15244</v>
          </cell>
          <cell r="N101">
            <v>4251</v>
          </cell>
          <cell r="O101">
            <v>1542</v>
          </cell>
          <cell r="P101">
            <v>2709</v>
          </cell>
          <cell r="Q101">
            <v>-138</v>
          </cell>
          <cell r="R101">
            <v>2650</v>
          </cell>
          <cell r="S101">
            <v>-592</v>
          </cell>
          <cell r="T101">
            <v>2060</v>
          </cell>
          <cell r="U101">
            <v>54.397223312220525</v>
          </cell>
          <cell r="V101">
            <v>15</v>
          </cell>
          <cell r="AC101" t="str">
            <v>Dec 95A</v>
          </cell>
          <cell r="AD101" t="e">
            <v>#VALUE!</v>
          </cell>
          <cell r="AE101" t="e">
            <v>#VALUE!</v>
          </cell>
          <cell r="AF101" t="e">
            <v>#VALUE!</v>
          </cell>
          <cell r="AG101" t="e">
            <v>#VALUE!</v>
          </cell>
          <cell r="AH101" t="e">
            <v>#VALUE!</v>
          </cell>
          <cell r="AI101">
            <v>3.6264815541480351</v>
          </cell>
          <cell r="AJ101">
            <v>19.630434782608695</v>
          </cell>
          <cell r="AK101">
            <v>0.22339622641509435</v>
          </cell>
          <cell r="AL101">
            <v>0.27886381527158227</v>
          </cell>
          <cell r="AM101">
            <v>0.10115455261086329</v>
          </cell>
          <cell r="AN101">
            <v>0.17770926266071896</v>
          </cell>
          <cell r="AO101">
            <v>0.17383888743112044</v>
          </cell>
          <cell r="AP101">
            <v>0.13513513513513514</v>
          </cell>
          <cell r="AQ101">
            <v>-3.9445494643982358E-2</v>
          </cell>
          <cell r="AR101">
            <v>4.0381791483113071E-2</v>
          </cell>
          <cell r="AS101">
            <v>0.10526315789473684</v>
          </cell>
          <cell r="AT101">
            <v>0.18800461361015006</v>
          </cell>
          <cell r="AU101">
            <v>0.25</v>
          </cell>
        </row>
        <row r="102">
          <cell r="L102" t="str">
            <v>Dec 96E</v>
          </cell>
          <cell r="M102">
            <v>15119</v>
          </cell>
          <cell r="N102">
            <v>4459</v>
          </cell>
          <cell r="O102">
            <v>1506</v>
          </cell>
          <cell r="P102">
            <v>2953</v>
          </cell>
          <cell r="Q102">
            <v>-2</v>
          </cell>
          <cell r="R102">
            <v>2953</v>
          </cell>
          <cell r="S102">
            <v>-679</v>
          </cell>
          <cell r="T102">
            <v>2274</v>
          </cell>
          <cell r="U102">
            <v>60.048196996111393</v>
          </cell>
          <cell r="V102">
            <v>17</v>
          </cell>
          <cell r="AC102" t="str">
            <v>Dec 96E</v>
          </cell>
          <cell r="AD102" t="e">
            <v>#VALUE!</v>
          </cell>
          <cell r="AE102" t="e">
            <v>#VALUE!</v>
          </cell>
          <cell r="AF102" t="e">
            <v>#VALUE!</v>
          </cell>
          <cell r="AG102" t="e">
            <v>#VALUE!</v>
          </cell>
          <cell r="AH102" t="e">
            <v>#VALUE!</v>
          </cell>
          <cell r="AI102">
            <v>3.5322468821241997</v>
          </cell>
          <cell r="AJ102">
            <v>1476.5</v>
          </cell>
          <cell r="AK102">
            <v>0.22993565865221807</v>
          </cell>
          <cell r="AL102">
            <v>0.29492691315563196</v>
          </cell>
          <cell r="AM102">
            <v>9.9609762550433231E-2</v>
          </cell>
          <cell r="AN102">
            <v>0.19531715060519875</v>
          </cell>
          <cell r="AO102">
            <v>0.19531715060519875</v>
          </cell>
          <cell r="AP102">
            <v>0.15040677293471791</v>
          </cell>
          <cell r="AQ102">
            <v>-8.1999475203358707E-3</v>
          </cell>
          <cell r="AR102">
            <v>4.8929663608562692E-2</v>
          </cell>
          <cell r="AS102">
            <v>9.0070136581764493E-2</v>
          </cell>
          <cell r="AT102">
            <v>0.10388349514563103</v>
          </cell>
          <cell r="AU102">
            <v>0.13333333333333333</v>
          </cell>
        </row>
        <row r="103">
          <cell r="B103" t="str">
            <v>Bearer</v>
          </cell>
          <cell r="C103" t="str">
            <v>#N/A N/A</v>
          </cell>
          <cell r="D103">
            <v>2.8303200000000004</v>
          </cell>
          <cell r="L103" t="str">
            <v>Dec 97E</v>
          </cell>
          <cell r="M103">
            <v>16187</v>
          </cell>
          <cell r="N103">
            <v>4883</v>
          </cell>
          <cell r="O103">
            <v>1597</v>
          </cell>
          <cell r="P103">
            <v>3286</v>
          </cell>
          <cell r="Q103">
            <v>57</v>
          </cell>
          <cell r="R103">
            <v>3381</v>
          </cell>
          <cell r="S103">
            <v>-778</v>
          </cell>
          <cell r="T103">
            <v>2603</v>
          </cell>
          <cell r="U103">
            <v>68.735908874616513</v>
          </cell>
          <cell r="V103">
            <v>20</v>
          </cell>
          <cell r="AC103" t="str">
            <v>Dec 97E</v>
          </cell>
          <cell r="AD103" t="e">
            <v>#VALUE!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>
            <v>3.4367954437308255</v>
          </cell>
          <cell r="AJ103" t="str">
            <v>N.A.</v>
          </cell>
          <cell r="AK103">
            <v>0.23010943507837917</v>
          </cell>
          <cell r="AL103">
            <v>0.30166182739235187</v>
          </cell>
          <cell r="AM103">
            <v>9.8659418051522826E-2</v>
          </cell>
          <cell r="AN103">
            <v>0.20300240934082905</v>
          </cell>
          <cell r="AO103">
            <v>0.20887131648854018</v>
          </cell>
          <cell r="AP103">
            <v>0.16080805584728486</v>
          </cell>
          <cell r="AQ103">
            <v>7.0639592565645878E-2</v>
          </cell>
          <cell r="AR103">
            <v>9.5088584884503252E-2</v>
          </cell>
          <cell r="AS103">
            <v>0.11276667795462242</v>
          </cell>
          <cell r="AT103">
            <v>0.14467897977132801</v>
          </cell>
          <cell r="AU103">
            <v>0.17647058823529413</v>
          </cell>
        </row>
        <row r="104">
          <cell r="B104" t="str">
            <v>Other</v>
          </cell>
          <cell r="C104">
            <v>0</v>
          </cell>
          <cell r="D104">
            <v>35.039259999999999</v>
          </cell>
          <cell r="L104" t="str">
            <v>Dec 98E</v>
          </cell>
          <cell r="M104">
            <v>17309</v>
          </cell>
          <cell r="N104">
            <v>5338</v>
          </cell>
          <cell r="O104">
            <v>1692</v>
          </cell>
          <cell r="P104">
            <v>3646</v>
          </cell>
          <cell r="Q104">
            <v>57</v>
          </cell>
          <cell r="R104">
            <v>3857</v>
          </cell>
          <cell r="S104">
            <v>-887</v>
          </cell>
          <cell r="T104">
            <v>2970</v>
          </cell>
          <cell r="U104">
            <v>78.427064678298521</v>
          </cell>
          <cell r="V104">
            <v>23.5</v>
          </cell>
          <cell r="AC104" t="str">
            <v>Dec 98E</v>
          </cell>
          <cell r="AD104" t="e">
            <v>#VALUE!</v>
          </cell>
          <cell r="AE104" t="e">
            <v>#VALUE!</v>
          </cell>
          <cell r="AF104" t="e">
            <v>#VALUE!</v>
          </cell>
          <cell r="AG104" t="e">
            <v>#VALUE!</v>
          </cell>
          <cell r="AH104" t="e">
            <v>#VALUE!</v>
          </cell>
          <cell r="AI104">
            <v>3.3373219012041924</v>
          </cell>
          <cell r="AJ104" t="str">
            <v>N.A.</v>
          </cell>
          <cell r="AK104">
            <v>0.22997148042520094</v>
          </cell>
          <cell r="AL104">
            <v>0.3083944768617482</v>
          </cell>
          <cell r="AM104">
            <v>9.7752614246923566E-2</v>
          </cell>
          <cell r="AN104">
            <v>0.21064186261482465</v>
          </cell>
          <cell r="AO104">
            <v>0.22283205268935236</v>
          </cell>
          <cell r="AP104">
            <v>0.17158703564619562</v>
          </cell>
          <cell r="AQ104">
            <v>6.9314882312967202E-2</v>
          </cell>
          <cell r="AR104">
            <v>9.3180421871800118E-2</v>
          </cell>
          <cell r="AS104">
            <v>0.10955569080949483</v>
          </cell>
          <cell r="AT104">
            <v>0.14099116404149062</v>
          </cell>
          <cell r="AU104">
            <v>0.17499999999999999</v>
          </cell>
        </row>
        <row r="106">
          <cell r="C106" t="str">
            <v>(FFr)</v>
          </cell>
          <cell r="E106" t="str">
            <v>(FFr m)</v>
          </cell>
          <cell r="F106" t="str">
            <v>(FFr m)</v>
          </cell>
          <cell r="G106" t="str">
            <v>(FFr m)</v>
          </cell>
          <cell r="H106" t="str">
            <v>(FFr m)</v>
          </cell>
          <cell r="I106" t="str">
            <v>(FFr m)</v>
          </cell>
          <cell r="J106" t="str">
            <v>(FFr m)</v>
          </cell>
          <cell r="M106" t="str">
            <v>(FFr m)</v>
          </cell>
          <cell r="N106" t="str">
            <v>(FFr m)</v>
          </cell>
          <cell r="O106" t="str">
            <v>(FFr m)</v>
          </cell>
          <cell r="P106" t="str">
            <v>(FFr m)</v>
          </cell>
          <cell r="Q106" t="str">
            <v>(FFr m)</v>
          </cell>
          <cell r="R106" t="str">
            <v>(FFr m)</v>
          </cell>
          <cell r="S106" t="str">
            <v>(FFr m)</v>
          </cell>
          <cell r="T106" t="str">
            <v>(FFr m)</v>
          </cell>
          <cell r="U106" t="str">
            <v>(FFr)</v>
          </cell>
          <cell r="V106" t="str">
            <v>(FFr)</v>
          </cell>
        </row>
        <row r="108">
          <cell r="B108" t="str">
            <v>Sanofi</v>
          </cell>
          <cell r="C108">
            <v>560</v>
          </cell>
          <cell r="D108">
            <v>104.65</v>
          </cell>
          <cell r="E108">
            <v>58604</v>
          </cell>
          <cell r="F108">
            <v>-2143</v>
          </cell>
          <cell r="G108">
            <v>60747</v>
          </cell>
          <cell r="H108">
            <v>18401</v>
          </cell>
          <cell r="I108">
            <v>499</v>
          </cell>
          <cell r="J108">
            <v>21043</v>
          </cell>
          <cell r="K108">
            <v>0.1435791533068855</v>
          </cell>
          <cell r="L108" t="str">
            <v>Dec 92A</v>
          </cell>
          <cell r="M108">
            <v>21441</v>
          </cell>
          <cell r="N108">
            <v>4275</v>
          </cell>
          <cell r="O108">
            <v>2076</v>
          </cell>
          <cell r="P108">
            <v>2199</v>
          </cell>
          <cell r="Q108">
            <v>-259</v>
          </cell>
          <cell r="R108">
            <v>1456</v>
          </cell>
          <cell r="S108">
            <v>-413.52</v>
          </cell>
          <cell r="T108">
            <v>874.48</v>
          </cell>
          <cell r="U108">
            <v>11.737986577181209</v>
          </cell>
          <cell r="V108">
            <v>6.0671140939597317</v>
          </cell>
          <cell r="AB108" t="str">
            <v>Sanofi</v>
          </cell>
          <cell r="AC108" t="str">
            <v>Dec 92A</v>
          </cell>
          <cell r="AD108">
            <v>2.8332167342941093</v>
          </cell>
          <cell r="AE108">
            <v>14.209824561403508</v>
          </cell>
          <cell r="AF108">
            <v>27.624829467939971</v>
          </cell>
          <cell r="AG108">
            <v>67.015826548348727</v>
          </cell>
          <cell r="AH108">
            <v>1.0834132310642378E-2</v>
          </cell>
          <cell r="AI108">
            <v>1.9346902654867257</v>
          </cell>
          <cell r="AJ108">
            <v>8.4903474903474905</v>
          </cell>
          <cell r="AK108">
            <v>0.28401098901098898</v>
          </cell>
          <cell r="AL108">
            <v>0.19938435707289773</v>
          </cell>
          <cell r="AM108">
            <v>9.6823842171540511E-2</v>
          </cell>
          <cell r="AN108">
            <v>0.10256051490135722</v>
          </cell>
          <cell r="AO108">
            <v>6.7907280444009135E-2</v>
          </cell>
          <cell r="AP108">
            <v>4.0785411128212302E-2</v>
          </cell>
          <cell r="AQ108" t="str">
            <v>N.A.</v>
          </cell>
          <cell r="AR108" t="str">
            <v>N.A.</v>
          </cell>
          <cell r="AS108" t="str">
            <v>N.A.</v>
          </cell>
          <cell r="AT108" t="str">
            <v>N.A.</v>
          </cell>
          <cell r="AU108" t="str">
            <v>N.A.</v>
          </cell>
          <cell r="AV108">
            <v>3.2653731075556802E-2</v>
          </cell>
          <cell r="AW108">
            <v>8.5012351595324942E-2</v>
          </cell>
          <cell r="AX108">
            <v>9.608909910608654E-2</v>
          </cell>
          <cell r="AY108">
            <v>7.4009421926825691E-2</v>
          </cell>
          <cell r="AZ108">
            <v>3.1848269115808923</v>
          </cell>
        </row>
        <row r="109">
          <cell r="B109" t="str">
            <v>(France)</v>
          </cell>
          <cell r="L109" t="str">
            <v>Dec 93A</v>
          </cell>
          <cell r="M109">
            <v>23501</v>
          </cell>
          <cell r="N109">
            <v>4496</v>
          </cell>
          <cell r="O109">
            <v>2299</v>
          </cell>
          <cell r="P109">
            <v>2197</v>
          </cell>
          <cell r="Q109">
            <v>-314</v>
          </cell>
          <cell r="R109">
            <v>1673</v>
          </cell>
          <cell r="S109">
            <v>-452.79</v>
          </cell>
          <cell r="T109">
            <v>1053.21</v>
          </cell>
          <cell r="U109">
            <v>11.699568595279063</v>
          </cell>
          <cell r="V109">
            <v>5.8874976077875285</v>
          </cell>
          <cell r="AB109" t="str">
            <v>(France)</v>
          </cell>
          <cell r="AC109" t="str">
            <v>Dec 93A</v>
          </cell>
          <cell r="AD109">
            <v>2.5848687289902559</v>
          </cell>
          <cell r="AE109">
            <v>13.511343416370106</v>
          </cell>
          <cell r="AF109">
            <v>27.649977241693218</v>
          </cell>
          <cell r="AG109">
            <v>55.643224048385413</v>
          </cell>
          <cell r="AH109">
            <v>1.0513388585334873E-2</v>
          </cell>
          <cell r="AI109">
            <v>1.9871886792452831</v>
          </cell>
          <cell r="AJ109">
            <v>6.9968152866242042</v>
          </cell>
          <cell r="AK109">
            <v>0.27064554692169757</v>
          </cell>
          <cell r="AL109">
            <v>0.19131100804221096</v>
          </cell>
          <cell r="AM109">
            <v>9.7825624441513132E-2</v>
          </cell>
          <cell r="AN109">
            <v>9.3485383600697844E-2</v>
          </cell>
          <cell r="AO109">
            <v>7.1188460065529133E-2</v>
          </cell>
          <cell r="AP109">
            <v>4.4815539764265354E-2</v>
          </cell>
          <cell r="AQ109">
            <v>9.6077608320507435E-2</v>
          </cell>
          <cell r="AR109">
            <v>5.1695906432748538E-2</v>
          </cell>
          <cell r="AS109">
            <v>-9.0950432014552066E-4</v>
          </cell>
          <cell r="AT109">
            <v>-3.2729618192638942E-3</v>
          </cell>
          <cell r="AU109">
            <v>-2.9604929689887469E-2</v>
          </cell>
        </row>
        <row r="110">
          <cell r="B110" t="str">
            <v>(see note 7)</v>
          </cell>
          <cell r="F110">
            <v>-436.90112130479099</v>
          </cell>
          <cell r="H110">
            <v>3751.4780835881752</v>
          </cell>
          <cell r="I110">
            <v>101.73292558613659</v>
          </cell>
          <cell r="L110" t="str">
            <v>Dec 94A</v>
          </cell>
          <cell r="M110">
            <v>26105</v>
          </cell>
          <cell r="N110">
            <v>5191</v>
          </cell>
          <cell r="O110">
            <v>2624</v>
          </cell>
          <cell r="P110">
            <v>2567</v>
          </cell>
          <cell r="Q110">
            <v>-411</v>
          </cell>
          <cell r="R110">
            <v>2009</v>
          </cell>
          <cell r="S110">
            <v>-504.79</v>
          </cell>
          <cell r="T110">
            <v>1303.21</v>
          </cell>
          <cell r="U110">
            <v>13.1980611313864</v>
          </cell>
          <cell r="V110">
            <v>5.5497866805808318</v>
          </cell>
          <cell r="AB110" t="str">
            <v>(see note 7)</v>
          </cell>
          <cell r="AC110" t="str">
            <v>Dec 94A</v>
          </cell>
          <cell r="AD110">
            <v>2.3270254740471175</v>
          </cell>
          <cell r="AE110">
            <v>11.702369485648237</v>
          </cell>
          <cell r="AF110">
            <v>23.664589014413714</v>
          </cell>
          <cell r="AG110">
            <v>44.968961257203368</v>
          </cell>
          <cell r="AH110">
            <v>9.9103333581800571E-3</v>
          </cell>
          <cell r="AI110">
            <v>2.3781204379562046</v>
          </cell>
          <cell r="AJ110">
            <v>6.2457420924574212</v>
          </cell>
          <cell r="AK110">
            <v>0.25126431060228971</v>
          </cell>
          <cell r="AL110">
            <v>0.19885079486688373</v>
          </cell>
          <cell r="AM110">
            <v>0.10051714230990232</v>
          </cell>
          <cell r="AN110">
            <v>9.8333652556981427E-2</v>
          </cell>
          <cell r="AO110">
            <v>7.695843708101896E-2</v>
          </cell>
          <cell r="AP110">
            <v>4.9921854050948095E-2</v>
          </cell>
          <cell r="AQ110">
            <v>0.11080379558316668</v>
          </cell>
          <cell r="AR110">
            <v>0.15458185053380782</v>
          </cell>
          <cell r="AS110">
            <v>0.16841147018661812</v>
          </cell>
          <cell r="AT110">
            <v>0.12808100776570508</v>
          </cell>
          <cell r="AU110">
            <v>-5.7360690348306674E-2</v>
          </cell>
        </row>
        <row r="111">
          <cell r="L111" t="str">
            <v>Dec 95A</v>
          </cell>
          <cell r="M111">
            <v>23031</v>
          </cell>
          <cell r="N111">
            <v>6197</v>
          </cell>
          <cell r="O111">
            <v>3105</v>
          </cell>
          <cell r="P111">
            <v>3092</v>
          </cell>
          <cell r="Q111">
            <v>-355</v>
          </cell>
          <cell r="R111">
            <v>2419</v>
          </cell>
          <cell r="S111">
            <v>-718</v>
          </cell>
          <cell r="T111">
            <v>1598</v>
          </cell>
          <cell r="U111">
            <v>15.74384236453202</v>
          </cell>
          <cell r="V111">
            <v>6.3</v>
          </cell>
          <cell r="AC111" t="str">
            <v>Dec 95A</v>
          </cell>
          <cell r="AD111">
            <v>2.6376188615344534</v>
          </cell>
          <cell r="AE111">
            <v>9.8026464418266901</v>
          </cell>
          <cell r="AF111">
            <v>19.646507115135833</v>
          </cell>
          <cell r="AG111">
            <v>36.673341677096367</v>
          </cell>
          <cell r="AH111">
            <v>1.125E-2</v>
          </cell>
          <cell r="AI111">
            <v>2.4990225975447653</v>
          </cell>
          <cell r="AJ111">
            <v>8.7098591549295783</v>
          </cell>
          <cell r="AK111">
            <v>0.2968168664737495</v>
          </cell>
          <cell r="AL111">
            <v>0.26907212018583648</v>
          </cell>
          <cell r="AM111">
            <v>0.13481828839390386</v>
          </cell>
          <cell r="AN111">
            <v>0.13425383179193262</v>
          </cell>
          <cell r="AO111">
            <v>0.10503234770526682</v>
          </cell>
          <cell r="AP111">
            <v>6.9384742303851332E-2</v>
          </cell>
          <cell r="AQ111">
            <v>-0.11775521930664623</v>
          </cell>
          <cell r="AR111">
            <v>0.19379695627046811</v>
          </cell>
          <cell r="AS111">
            <v>0.20451889365017531</v>
          </cell>
          <cell r="AT111">
            <v>0.19289054716464982</v>
          </cell>
          <cell r="AU111" t="str">
            <v>N.A.</v>
          </cell>
        </row>
        <row r="112">
          <cell r="L112" t="str">
            <v>Dec 96E</v>
          </cell>
          <cell r="M112">
            <v>23840</v>
          </cell>
          <cell r="N112">
            <v>6550</v>
          </cell>
          <cell r="O112">
            <v>3300</v>
          </cell>
          <cell r="P112">
            <v>3250</v>
          </cell>
          <cell r="Q112">
            <v>-300</v>
          </cell>
          <cell r="R112">
            <v>2540</v>
          </cell>
          <cell r="S112">
            <v>-800</v>
          </cell>
          <cell r="T112">
            <v>1720</v>
          </cell>
          <cell r="U112">
            <v>16.721270038789459</v>
          </cell>
          <cell r="V112">
            <v>6.7</v>
          </cell>
          <cell r="AC112" t="str">
            <v>Dec 96E</v>
          </cell>
          <cell r="AD112">
            <v>2.5481124161073825</v>
          </cell>
          <cell r="AE112">
            <v>9.2743511450381675</v>
          </cell>
          <cell r="AF112">
            <v>18.691384615384614</v>
          </cell>
          <cell r="AG112">
            <v>34.072093023255817</v>
          </cell>
          <cell r="AH112">
            <v>1.1964285714285714E-2</v>
          </cell>
          <cell r="AI112">
            <v>2.4957119460879791</v>
          </cell>
          <cell r="AJ112">
            <v>10.833333333333334</v>
          </cell>
          <cell r="AK112">
            <v>0.31496062992125984</v>
          </cell>
          <cell r="AL112">
            <v>0.27474832214765099</v>
          </cell>
          <cell r="AM112">
            <v>0.13842281879194632</v>
          </cell>
          <cell r="AN112">
            <v>0.1363255033557047</v>
          </cell>
          <cell r="AO112">
            <v>0.10654362416107382</v>
          </cell>
          <cell r="AP112">
            <v>7.2147651006711416E-2</v>
          </cell>
          <cell r="AQ112">
            <v>3.5126568538057401E-2</v>
          </cell>
          <cell r="AR112">
            <v>5.6963046635468778E-2</v>
          </cell>
          <cell r="AS112">
            <v>5.109961190168176E-2</v>
          </cell>
          <cell r="AT112">
            <v>6.2083172050769797E-2</v>
          </cell>
          <cell r="AU112" t="str">
            <v>N.A.</v>
          </cell>
        </row>
        <row r="113">
          <cell r="L113" t="str">
            <v>Dec 97E</v>
          </cell>
          <cell r="M113">
            <v>24840</v>
          </cell>
          <cell r="N113">
            <v>6775</v>
          </cell>
          <cell r="O113">
            <v>3450</v>
          </cell>
          <cell r="P113">
            <v>3325</v>
          </cell>
          <cell r="Q113">
            <v>-270</v>
          </cell>
          <cell r="R113">
            <v>2710</v>
          </cell>
          <cell r="S113">
            <v>-850</v>
          </cell>
          <cell r="T113">
            <v>1855</v>
          </cell>
          <cell r="U113">
            <v>18.033695303461887</v>
          </cell>
          <cell r="V113">
            <v>7</v>
          </cell>
          <cell r="AC113" t="str">
            <v>Dec 97E</v>
          </cell>
          <cell r="AD113">
            <v>2.4455314009661837</v>
          </cell>
          <cell r="AE113">
            <v>8.966346863468635</v>
          </cell>
          <cell r="AF113">
            <v>18.269774436090227</v>
          </cell>
          <cell r="AG113">
            <v>31.59245283018868</v>
          </cell>
          <cell r="AH113">
            <v>1.2500000000000001E-2</v>
          </cell>
          <cell r="AI113">
            <v>2.5762421862088409</v>
          </cell>
          <cell r="AJ113">
            <v>12.314814814814815</v>
          </cell>
          <cell r="AK113">
            <v>0.31365313653136534</v>
          </cell>
          <cell r="AL113">
            <v>0.27274557165861513</v>
          </cell>
          <cell r="AM113">
            <v>0.1388888888888889</v>
          </cell>
          <cell r="AN113">
            <v>0.13385668276972626</v>
          </cell>
          <cell r="AO113">
            <v>0.10909822866344605</v>
          </cell>
          <cell r="AP113">
            <v>7.467793880837359E-2</v>
          </cell>
          <cell r="AQ113">
            <v>4.1946308724832217E-2</v>
          </cell>
          <cell r="AR113">
            <v>3.4351145038167941E-2</v>
          </cell>
          <cell r="AS113">
            <v>2.3076923076923078E-2</v>
          </cell>
          <cell r="AT113">
            <v>7.8488372093023187E-2</v>
          </cell>
          <cell r="AU113" t="str">
            <v>N.A.</v>
          </cell>
        </row>
        <row r="114">
          <cell r="L114" t="str">
            <v>Dec 98E</v>
          </cell>
          <cell r="M114">
            <v>26000</v>
          </cell>
          <cell r="N114">
            <v>6975</v>
          </cell>
          <cell r="O114">
            <v>3600</v>
          </cell>
          <cell r="P114">
            <v>3375</v>
          </cell>
          <cell r="Q114">
            <v>-190</v>
          </cell>
          <cell r="R114">
            <v>2905</v>
          </cell>
          <cell r="S114">
            <v>-880</v>
          </cell>
          <cell r="T114">
            <v>2020</v>
          </cell>
          <cell r="U114">
            <v>19.63777062695041</v>
          </cell>
          <cell r="V114">
            <v>7.3</v>
          </cell>
          <cell r="AC114" t="str">
            <v>Dec 98E</v>
          </cell>
          <cell r="AD114">
            <v>2.3364230769230767</v>
          </cell>
          <cell r="AE114">
            <v>8.7092473118279568</v>
          </cell>
          <cell r="AF114">
            <v>17.999111111111112</v>
          </cell>
          <cell r="AG114">
            <v>29.01188118811881</v>
          </cell>
          <cell r="AH114">
            <v>1.3035714285714286E-2</v>
          </cell>
          <cell r="AI114">
            <v>2.6901055653356725</v>
          </cell>
          <cell r="AJ114">
            <v>17.763157894736842</v>
          </cell>
          <cell r="AK114">
            <v>0.30292598967297762</v>
          </cell>
          <cell r="AL114">
            <v>0.26826923076923076</v>
          </cell>
          <cell r="AM114">
            <v>0.13846153846153847</v>
          </cell>
          <cell r="AN114">
            <v>0.12980769230769232</v>
          </cell>
          <cell r="AO114">
            <v>0.11173076923076923</v>
          </cell>
          <cell r="AP114">
            <v>7.7692307692307686E-2</v>
          </cell>
          <cell r="AQ114">
            <v>4.6698872785829307E-2</v>
          </cell>
          <cell r="AR114">
            <v>2.9520295202952029E-2</v>
          </cell>
          <cell r="AS114">
            <v>1.5037593984962405E-2</v>
          </cell>
          <cell r="AT114">
            <v>8.8948787061994578E-2</v>
          </cell>
          <cell r="AU114" t="str">
            <v>N.A.</v>
          </cell>
        </row>
        <row r="116">
          <cell r="C116" t="str">
            <v>(DM)</v>
          </cell>
          <cell r="E116" t="str">
            <v>(DM m)</v>
          </cell>
          <cell r="F116" t="str">
            <v>(DM m)</v>
          </cell>
          <cell r="G116" t="str">
            <v>(DM m)</v>
          </cell>
          <cell r="H116" t="str">
            <v>(DM m)</v>
          </cell>
          <cell r="I116" t="str">
            <v>(DM m)</v>
          </cell>
          <cell r="J116" t="str">
            <v>(DM m)</v>
          </cell>
          <cell r="M116" t="str">
            <v>(DM m)</v>
          </cell>
          <cell r="N116" t="str">
            <v>(DM m)</v>
          </cell>
          <cell r="O116" t="str">
            <v>(DM m)</v>
          </cell>
          <cell r="P116" t="str">
            <v>(DM m)</v>
          </cell>
          <cell r="Q116" t="str">
            <v>(DM m)</v>
          </cell>
          <cell r="R116" t="str">
            <v>(DM m)</v>
          </cell>
          <cell r="S116" t="str">
            <v>(DM m)</v>
          </cell>
          <cell r="T116" t="str">
            <v>(DM m)</v>
          </cell>
          <cell r="U116" t="str">
            <v>(DM)</v>
          </cell>
          <cell r="V116" t="str">
            <v>(DM)</v>
          </cell>
        </row>
        <row r="118">
          <cell r="B118" t="str">
            <v>Schering</v>
          </cell>
          <cell r="C118">
            <v>144.65</v>
          </cell>
          <cell r="D118">
            <v>68.3</v>
          </cell>
          <cell r="E118">
            <v>9879.5949999999993</v>
          </cell>
          <cell r="F118">
            <v>2043.2270000000001</v>
          </cell>
          <cell r="G118">
            <v>7836.3679999999995</v>
          </cell>
          <cell r="H118">
            <v>3209.5010000000002</v>
          </cell>
          <cell r="I118">
            <v>5.0199999999999996</v>
          </cell>
          <cell r="J118">
            <v>1171.2940000000001</v>
          </cell>
          <cell r="K118" t="str">
            <v>Cash pos.</v>
          </cell>
          <cell r="L118" t="str">
            <v>Dec 92A</v>
          </cell>
          <cell r="M118">
            <v>6267</v>
          </cell>
          <cell r="N118">
            <v>1217.9569999999999</v>
          </cell>
          <cell r="O118">
            <v>688.95699999999999</v>
          </cell>
          <cell r="P118">
            <v>529</v>
          </cell>
          <cell r="Q118">
            <v>-23</v>
          </cell>
          <cell r="R118">
            <v>502.51</v>
          </cell>
          <cell r="S118">
            <v>-244.66800000000001</v>
          </cell>
          <cell r="T118">
            <v>256.98899999999998</v>
          </cell>
          <cell r="U118">
            <v>3.7626500732064421</v>
          </cell>
          <cell r="V118">
            <v>1.3030746705710103</v>
          </cell>
          <cell r="AB118" t="str">
            <v>Schering</v>
          </cell>
          <cell r="AC118" t="str">
            <v>Dec 92A</v>
          </cell>
          <cell r="AD118">
            <v>1.2504177437370352</v>
          </cell>
          <cell r="AE118">
            <v>6.4340268170386974</v>
          </cell>
          <cell r="AF118">
            <v>14.813550094517957</v>
          </cell>
          <cell r="AG118">
            <v>38.443649339076771</v>
          </cell>
          <cell r="AH118">
            <v>9.0084664401729013E-3</v>
          </cell>
          <cell r="AI118">
            <v>2.8875168539325839</v>
          </cell>
          <cell r="AJ118">
            <v>23</v>
          </cell>
          <cell r="AK118">
            <v>0.48689180314819608</v>
          </cell>
          <cell r="AL118">
            <v>0.19434450295197062</v>
          </cell>
          <cell r="AM118">
            <v>0.10993409925003989</v>
          </cell>
          <cell r="AN118">
            <v>8.4410403701930745E-2</v>
          </cell>
          <cell r="AO118">
            <v>8.018350087761289E-2</v>
          </cell>
          <cell r="AP118">
            <v>4.1006701771182381E-2</v>
          </cell>
          <cell r="AQ118" t="str">
            <v>N.A.</v>
          </cell>
          <cell r="AR118" t="str">
            <v>N.A.</v>
          </cell>
          <cell r="AS118" t="str">
            <v>N.A.</v>
          </cell>
          <cell r="AT118" t="str">
            <v>N.A.</v>
          </cell>
          <cell r="AU118" t="str">
            <v>N.A.</v>
          </cell>
          <cell r="AV118">
            <v>3.4542785272684284E-4</v>
          </cell>
          <cell r="AW118">
            <v>7.3020219437702982E-2</v>
          </cell>
          <cell r="AX118">
            <v>9.289724196246163E-2</v>
          </cell>
          <cell r="AY118">
            <v>4.4012783795844612E-2</v>
          </cell>
          <cell r="AZ118">
            <v>3.0782339684580249</v>
          </cell>
        </row>
        <row r="119">
          <cell r="B119" t="str">
            <v>(Germany)</v>
          </cell>
          <cell r="L119" t="str">
            <v>Dec 93A</v>
          </cell>
          <cell r="M119">
            <v>5363</v>
          </cell>
          <cell r="N119">
            <v>1473.2950000000001</v>
          </cell>
          <cell r="O119">
            <v>971.29499999999996</v>
          </cell>
          <cell r="P119">
            <v>502</v>
          </cell>
          <cell r="Q119">
            <v>17</v>
          </cell>
          <cell r="R119">
            <v>517.13900000000001</v>
          </cell>
          <cell r="S119">
            <v>-270.702</v>
          </cell>
          <cell r="T119">
            <v>244.673</v>
          </cell>
          <cell r="U119">
            <v>3.5823279648609079</v>
          </cell>
          <cell r="V119">
            <v>1.4202049780380674</v>
          </cell>
          <cell r="AB119" t="str">
            <v>(Germany)</v>
          </cell>
          <cell r="AC119" t="str">
            <v>Dec 93A</v>
          </cell>
          <cell r="AD119">
            <v>1.4611911243706879</v>
          </cell>
          <cell r="AE119">
            <v>5.3189401986703269</v>
          </cell>
          <cell r="AF119">
            <v>15.610294820717131</v>
          </cell>
          <cell r="AG119">
            <v>40.378770849255943</v>
          </cell>
          <cell r="AH119">
            <v>9.8182162325479942E-3</v>
          </cell>
          <cell r="AI119">
            <v>2.52240206185567</v>
          </cell>
          <cell r="AJ119" t="str">
            <v>N.A.</v>
          </cell>
          <cell r="AK119">
            <v>0.52346081034306058</v>
          </cell>
          <cell r="AL119">
            <v>0.27471471191497299</v>
          </cell>
          <cell r="AM119">
            <v>0.18111038597799739</v>
          </cell>
          <cell r="AN119">
            <v>9.3604325936975569E-2</v>
          </cell>
          <cell r="AO119">
            <v>9.6427186276337867E-2</v>
          </cell>
          <cell r="AP119">
            <v>4.5622412828640685E-2</v>
          </cell>
          <cell r="AQ119">
            <v>-0.14424764640178714</v>
          </cell>
          <cell r="AR119">
            <v>0.20964451125942887</v>
          </cell>
          <cell r="AS119">
            <v>-5.1039697542533083E-2</v>
          </cell>
          <cell r="AT119">
            <v>-4.792423021997045E-2</v>
          </cell>
          <cell r="AU119">
            <v>8.98876404494382E-2</v>
          </cell>
        </row>
        <row r="120">
          <cell r="B120" t="str">
            <v>(see note 8)</v>
          </cell>
          <cell r="F120">
            <v>1422.3647754959973</v>
          </cell>
          <cell r="H120">
            <v>2234.2506091193873</v>
          </cell>
          <cell r="I120">
            <v>3.4946049425687429</v>
          </cell>
          <cell r="L120" t="str">
            <v>Dec 94A</v>
          </cell>
          <cell r="M120">
            <v>4692</v>
          </cell>
          <cell r="N120">
            <v>1377.7950000000001</v>
          </cell>
          <cell r="O120">
            <v>837.68299999999999</v>
          </cell>
          <cell r="P120">
            <v>540.11199999999997</v>
          </cell>
          <cell r="Q120">
            <v>50.878</v>
          </cell>
          <cell r="R120">
            <v>593.61500000000001</v>
          </cell>
          <cell r="S120">
            <v>-243.71</v>
          </cell>
          <cell r="T120">
            <v>349.327</v>
          </cell>
          <cell r="U120">
            <v>5.1145973645680822</v>
          </cell>
          <cell r="V120">
            <v>1.5519765739385067</v>
          </cell>
          <cell r="AB120" t="str">
            <v>(see note 8)</v>
          </cell>
          <cell r="AC120" t="str">
            <v>Dec 94A</v>
          </cell>
          <cell r="AD120">
            <v>1.6701551577152598</v>
          </cell>
          <cell r="AE120">
            <v>5.6876153564209471</v>
          </cell>
          <cell r="AF120">
            <v>14.508783363450544</v>
          </cell>
          <cell r="AG120">
            <v>28.281796139433823</v>
          </cell>
          <cell r="AH120">
            <v>1.0729184748969974E-2</v>
          </cell>
          <cell r="AI120">
            <v>3.2955377358490563</v>
          </cell>
          <cell r="AJ120" t="str">
            <v>N.A.</v>
          </cell>
          <cell r="AK120">
            <v>0.41055229399526633</v>
          </cell>
          <cell r="AL120">
            <v>0.2936476982097187</v>
          </cell>
          <cell r="AM120">
            <v>0.1785343137254902</v>
          </cell>
          <cell r="AN120">
            <v>0.11511338448422846</v>
          </cell>
          <cell r="AO120">
            <v>0.12651641091219096</v>
          </cell>
          <cell r="AP120">
            <v>7.445161977834612E-2</v>
          </cell>
          <cell r="AQ120">
            <v>-0.12511653925041955</v>
          </cell>
          <cell r="AR120">
            <v>-6.4820691036078987E-2</v>
          </cell>
          <cell r="AS120">
            <v>7.5920318725099536E-2</v>
          </cell>
          <cell r="AT120">
            <v>0.42773007238232252</v>
          </cell>
          <cell r="AU120">
            <v>9.2783505154639206E-2</v>
          </cell>
        </row>
        <row r="121">
          <cell r="L121" t="str">
            <v>Dec 95A</v>
          </cell>
          <cell r="M121">
            <v>4647.4620000000004</v>
          </cell>
          <cell r="N121">
            <v>1444.9830000000002</v>
          </cell>
          <cell r="O121">
            <v>845.46900000000005</v>
          </cell>
          <cell r="P121">
            <v>599.51400000000001</v>
          </cell>
          <cell r="Q121">
            <v>22.912999999999997</v>
          </cell>
          <cell r="R121">
            <v>635.30799999999999</v>
          </cell>
          <cell r="S121">
            <v>-319.12820512820514</v>
          </cell>
          <cell r="T121">
            <v>315.69579487179487</v>
          </cell>
          <cell r="U121">
            <v>4.6221931899237907</v>
          </cell>
          <cell r="V121">
            <v>1.55</v>
          </cell>
          <cell r="AC121" t="str">
            <v>Dec 95A</v>
          </cell>
          <cell r="AD121">
            <v>1.6861607475219806</v>
          </cell>
          <cell r="AE121">
            <v>5.4231558433559419</v>
          </cell>
          <cell r="AF121">
            <v>13.071201006148312</v>
          </cell>
          <cell r="AG121">
            <v>31.294667716470965</v>
          </cell>
          <cell r="AH121">
            <v>1.0715520221223643E-2</v>
          </cell>
          <cell r="AI121">
            <v>2.9820601225314776</v>
          </cell>
          <cell r="AJ121" t="str">
            <v>N.A.</v>
          </cell>
          <cell r="AK121">
            <v>0.50232045736588415</v>
          </cell>
          <cell r="AL121">
            <v>0.31091873370885015</v>
          </cell>
          <cell r="AM121">
            <v>0.18192058375087305</v>
          </cell>
          <cell r="AN121">
            <v>0.12899814995797707</v>
          </cell>
          <cell r="AO121">
            <v>0.13669998807951522</v>
          </cell>
          <cell r="AP121">
            <v>6.7928644682150138E-2</v>
          </cell>
          <cell r="AQ121">
            <v>-9.4923273657288049E-3</v>
          </cell>
          <cell r="AR121">
            <v>4.8764874310038939E-2</v>
          </cell>
          <cell r="AS121">
            <v>0.10998089285185304</v>
          </cell>
          <cell r="AT121">
            <v>-9.6274279194580176E-2</v>
          </cell>
          <cell r="AU121">
            <v>-1.2735849056604478E-3</v>
          </cell>
        </row>
        <row r="122">
          <cell r="L122" t="str">
            <v>Dec 96E</v>
          </cell>
          <cell r="M122">
            <v>5290</v>
          </cell>
          <cell r="N122">
            <v>1567</v>
          </cell>
          <cell r="O122">
            <v>998</v>
          </cell>
          <cell r="P122">
            <v>569</v>
          </cell>
          <cell r="Q122">
            <v>35</v>
          </cell>
          <cell r="R122">
            <v>604</v>
          </cell>
          <cell r="S122">
            <v>-272</v>
          </cell>
          <cell r="T122">
            <v>331</v>
          </cell>
          <cell r="U122">
            <v>4.8462664714494874</v>
          </cell>
          <cell r="V122">
            <v>2</v>
          </cell>
          <cell r="AC122" t="str">
            <v>Dec 96E</v>
          </cell>
          <cell r="AD122">
            <v>1.4813550094517958</v>
          </cell>
          <cell r="AE122">
            <v>5.0008730057434585</v>
          </cell>
          <cell r="AF122">
            <v>13.772175746924427</v>
          </cell>
          <cell r="AG122">
            <v>29.847719033232625</v>
          </cell>
          <cell r="AH122">
            <v>1.3826477704804701E-2</v>
          </cell>
          <cell r="AI122">
            <v>2.4231332357247437</v>
          </cell>
          <cell r="AJ122" t="str">
            <v>N.A.</v>
          </cell>
          <cell r="AK122">
            <v>0.45033112582781459</v>
          </cell>
          <cell r="AL122">
            <v>0.29621928166351608</v>
          </cell>
          <cell r="AM122">
            <v>0.18865784499054822</v>
          </cell>
          <cell r="AN122">
            <v>0.10756143667296786</v>
          </cell>
          <cell r="AO122">
            <v>0.11417769376181475</v>
          </cell>
          <cell r="AP122">
            <v>6.257088846880908E-2</v>
          </cell>
          <cell r="AQ122">
            <v>0.13825567589363819</v>
          </cell>
          <cell r="AR122">
            <v>8.4441823883049008E-2</v>
          </cell>
          <cell r="AS122">
            <v>-5.0897893960774911E-2</v>
          </cell>
          <cell r="AT122">
            <v>4.8477697127451994E-2</v>
          </cell>
          <cell r="AU122">
            <v>0.29032258064516125</v>
          </cell>
        </row>
        <row r="123">
          <cell r="L123" t="str">
            <v>Dec 97E</v>
          </cell>
          <cell r="M123">
            <v>5880</v>
          </cell>
          <cell r="N123">
            <v>1716</v>
          </cell>
          <cell r="O123">
            <v>1097</v>
          </cell>
          <cell r="P123">
            <v>619</v>
          </cell>
          <cell r="Q123">
            <v>22</v>
          </cell>
          <cell r="R123">
            <v>661</v>
          </cell>
          <cell r="S123">
            <v>-297</v>
          </cell>
          <cell r="T123">
            <v>362</v>
          </cell>
          <cell r="U123">
            <v>5.3001464128843336</v>
          </cell>
          <cell r="V123">
            <v>2.4</v>
          </cell>
          <cell r="AC123" t="str">
            <v>Dec 97E</v>
          </cell>
          <cell r="AD123">
            <v>1.3327156462585033</v>
          </cell>
          <cell r="AE123">
            <v>4.5666480186480181</v>
          </cell>
          <cell r="AF123">
            <v>12.659722132471728</v>
          </cell>
          <cell r="AG123">
            <v>27.291698895027622</v>
          </cell>
          <cell r="AH123">
            <v>1.6591773245765641E-2</v>
          </cell>
          <cell r="AI123">
            <v>2.2083943387018059</v>
          </cell>
          <cell r="AJ123" t="str">
            <v>N.A.</v>
          </cell>
          <cell r="AK123">
            <v>0.44931921331316188</v>
          </cell>
          <cell r="AL123">
            <v>0.29183673469387755</v>
          </cell>
          <cell r="AM123">
            <v>0.18656462585034014</v>
          </cell>
          <cell r="AN123">
            <v>0.10527210884353741</v>
          </cell>
          <cell r="AO123">
            <v>0.11241496598639455</v>
          </cell>
          <cell r="AP123">
            <v>6.1564625850340136E-2</v>
          </cell>
          <cell r="AQ123">
            <v>0.11153119092627599</v>
          </cell>
          <cell r="AR123">
            <v>9.5086151882578171E-2</v>
          </cell>
          <cell r="AS123">
            <v>8.7873462214411252E-2</v>
          </cell>
          <cell r="AT123">
            <v>9.3655589123867067E-2</v>
          </cell>
          <cell r="AU123">
            <v>0.19999999999999996</v>
          </cell>
        </row>
        <row r="124">
          <cell r="L124" t="str">
            <v>Dec 98E</v>
          </cell>
          <cell r="M124">
            <v>6280</v>
          </cell>
          <cell r="N124">
            <v>1859</v>
          </cell>
          <cell r="O124">
            <v>1174</v>
          </cell>
          <cell r="P124">
            <v>685</v>
          </cell>
          <cell r="Q124">
            <v>24</v>
          </cell>
          <cell r="R124">
            <v>744</v>
          </cell>
          <cell r="S124">
            <v>-335</v>
          </cell>
          <cell r="T124">
            <v>408</v>
          </cell>
          <cell r="U124">
            <v>5.9736456808199128</v>
          </cell>
          <cell r="V124">
            <v>2.7</v>
          </cell>
          <cell r="AC124" t="str">
            <v>Dec 98E</v>
          </cell>
          <cell r="AD124">
            <v>1.2478292993630573</v>
          </cell>
          <cell r="AE124">
            <v>4.2153674018289404</v>
          </cell>
          <cell r="AF124">
            <v>11.439953284671532</v>
          </cell>
          <cell r="AG124">
            <v>24.214693627450981</v>
          </cell>
          <cell r="AH124">
            <v>1.8665744901486345E-2</v>
          </cell>
          <cell r="AI124">
            <v>2.2124613632666343</v>
          </cell>
          <cell r="AJ124" t="str">
            <v>N.A.</v>
          </cell>
          <cell r="AK124">
            <v>0.45026881720430106</v>
          </cell>
          <cell r="AL124">
            <v>0.29601910828025479</v>
          </cell>
          <cell r="AM124">
            <v>0.18694267515923566</v>
          </cell>
          <cell r="AN124">
            <v>0.10907643312101911</v>
          </cell>
          <cell r="AO124">
            <v>0.11847133757961784</v>
          </cell>
          <cell r="AP124">
            <v>6.4968152866242038E-2</v>
          </cell>
          <cell r="AQ124">
            <v>6.8027210884353748E-2</v>
          </cell>
          <cell r="AR124">
            <v>8.3333333333333329E-2</v>
          </cell>
          <cell r="AS124">
            <v>0.10662358642972536</v>
          </cell>
          <cell r="AT124">
            <v>0.12707182320442004</v>
          </cell>
          <cell r="AU124">
            <v>0.12500000000000011</v>
          </cell>
        </row>
        <row r="126">
          <cell r="C126" t="str">
            <v>(DM)</v>
          </cell>
          <cell r="E126" t="str">
            <v>(DM m)</v>
          </cell>
          <cell r="F126" t="str">
            <v>(DM m)</v>
          </cell>
          <cell r="G126" t="str">
            <v>(DM m)</v>
          </cell>
          <cell r="H126" t="str">
            <v>(DM m)</v>
          </cell>
          <cell r="I126" t="str">
            <v>(DM m)</v>
          </cell>
          <cell r="J126" t="str">
            <v>(DM m)</v>
          </cell>
          <cell r="M126" t="str">
            <v>(DM m)</v>
          </cell>
          <cell r="N126" t="str">
            <v>(DM m)</v>
          </cell>
          <cell r="O126" t="str">
            <v>(DM m)</v>
          </cell>
          <cell r="P126" t="str">
            <v>(DM m)</v>
          </cell>
          <cell r="Q126" t="str">
            <v>(DM m)</v>
          </cell>
          <cell r="R126" t="str">
            <v>(DM m)</v>
          </cell>
          <cell r="S126" t="str">
            <v>(DM m)</v>
          </cell>
          <cell r="T126" t="str">
            <v>(DM m)</v>
          </cell>
          <cell r="U126" t="str">
            <v>(DM)</v>
          </cell>
          <cell r="V126" t="str">
            <v>(DM)</v>
          </cell>
        </row>
        <row r="128">
          <cell r="B128" t="str">
            <v>Schwarz Pharma</v>
          </cell>
          <cell r="C128">
            <v>117.1</v>
          </cell>
          <cell r="D128">
            <v>22.54</v>
          </cell>
          <cell r="E128">
            <v>2639.4339999999997</v>
          </cell>
          <cell r="F128">
            <v>18.316000000000003</v>
          </cell>
          <cell r="G128">
            <v>2621.1179999999999</v>
          </cell>
          <cell r="H128">
            <v>599.84500000000003</v>
          </cell>
          <cell r="I128">
            <v>0</v>
          </cell>
          <cell r="J128">
            <v>581.529</v>
          </cell>
          <cell r="K128" t="str">
            <v>Cash pos.</v>
          </cell>
          <cell r="L128" t="str">
            <v>Dec 92A</v>
          </cell>
          <cell r="M128">
            <v>773</v>
          </cell>
          <cell r="R128">
            <v>100.1</v>
          </cell>
          <cell r="T128">
            <v>49.4</v>
          </cell>
          <cell r="U128">
            <v>6.1749999999999998</v>
          </cell>
          <cell r="AB128" t="str">
            <v>Schwarz Pharma</v>
          </cell>
          <cell r="AC128" t="str">
            <v>Dec 92A</v>
          </cell>
          <cell r="AD128">
            <v>3.3908382923673996</v>
          </cell>
          <cell r="AE128" t="str">
            <v>N.A.</v>
          </cell>
          <cell r="AF128" t="str">
            <v>N.A.</v>
          </cell>
          <cell r="AG128">
            <v>53.429838056680161</v>
          </cell>
          <cell r="AH128">
            <v>0</v>
          </cell>
          <cell r="AI128" t="str">
            <v>N.A.</v>
          </cell>
          <cell r="AJ128" t="str">
            <v>N.A.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0.12949547218628718</v>
          </cell>
          <cell r="AP128">
            <v>6.3906856403622245E-2</v>
          </cell>
          <cell r="AQ128" t="str">
            <v>N.A.</v>
          </cell>
          <cell r="AR128" t="str">
            <v>N.A.</v>
          </cell>
          <cell r="AS128" t="str">
            <v>N.A.</v>
          </cell>
          <cell r="AT128" t="str">
            <v>N.A.</v>
          </cell>
          <cell r="AU128" t="str">
            <v>N.A.</v>
          </cell>
          <cell r="AV128">
            <v>0.10420134852033369</v>
          </cell>
          <cell r="AW128" t="str">
            <v>N.A.</v>
          </cell>
          <cell r="AX128" t="str">
            <v>N.A.</v>
          </cell>
          <cell r="AY128" t="str">
            <v>N.A.</v>
          </cell>
          <cell r="AZ128">
            <v>4.4001933832906825</v>
          </cell>
        </row>
        <row r="129">
          <cell r="B129" t="str">
            <v>(Gemany)</v>
          </cell>
          <cell r="L129" t="str">
            <v>Dec 93A</v>
          </cell>
          <cell r="M129">
            <v>843.8</v>
          </cell>
          <cell r="R129">
            <v>86.2</v>
          </cell>
          <cell r="T129">
            <v>45.3</v>
          </cell>
          <cell r="U129">
            <v>5.6624999999999996</v>
          </cell>
          <cell r="AB129" t="str">
            <v>(Gemany)</v>
          </cell>
          <cell r="AC129" t="str">
            <v>Dec 93A</v>
          </cell>
          <cell r="AD129">
            <v>3.1063261436359326</v>
          </cell>
          <cell r="AE129" t="str">
            <v>N.A.</v>
          </cell>
          <cell r="AF129" t="str">
            <v>N.A.</v>
          </cell>
          <cell r="AG129">
            <v>58.265651214128034</v>
          </cell>
          <cell r="AH129">
            <v>0</v>
          </cell>
          <cell r="AI129" t="str">
            <v>N.A.</v>
          </cell>
          <cell r="AJ129" t="str">
            <v>N.A.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0.10215690922019437</v>
          </cell>
          <cell r="AP129">
            <v>5.3685707513628819E-2</v>
          </cell>
          <cell r="AQ129">
            <v>9.1591203104786481E-2</v>
          </cell>
          <cell r="AR129" t="str">
            <v>N.A.</v>
          </cell>
          <cell r="AS129" t="str">
            <v>N.A.</v>
          </cell>
          <cell r="AT129">
            <v>-8.2995951417004082E-2</v>
          </cell>
          <cell r="AU129" t="str">
            <v>N.A.</v>
          </cell>
        </row>
        <row r="130">
          <cell r="B130" t="str">
            <v>(see note 9)</v>
          </cell>
          <cell r="F130">
            <v>12.750435085276715</v>
          </cell>
          <cell r="H130">
            <v>417.5739644970414</v>
          </cell>
          <cell r="I130">
            <v>0</v>
          </cell>
          <cell r="L130" t="str">
            <v>Dec 94A</v>
          </cell>
          <cell r="M130">
            <v>881.74599999999998</v>
          </cell>
          <cell r="N130">
            <v>226.40100000000004</v>
          </cell>
          <cell r="O130">
            <v>93.4</v>
          </cell>
          <cell r="P130">
            <v>133.00100000000003</v>
          </cell>
          <cell r="Q130">
            <v>2.5470000000000006</v>
          </cell>
          <cell r="R130">
            <v>135.548</v>
          </cell>
          <cell r="S130">
            <v>-61.24</v>
          </cell>
          <cell r="T130">
            <v>69.900000000000006</v>
          </cell>
          <cell r="U130">
            <v>4.0404624277456653</v>
          </cell>
          <cell r="AB130" t="str">
            <v>(see note 9)</v>
          </cell>
          <cell r="AC130" t="str">
            <v>Dec 94A</v>
          </cell>
          <cell r="AD130">
            <v>2.9726451835335799</v>
          </cell>
          <cell r="AE130">
            <v>11.577325188492981</v>
          </cell>
          <cell r="AF130">
            <v>19.707505958601811</v>
          </cell>
          <cell r="AG130">
            <v>37.760143061516445</v>
          </cell>
          <cell r="AH130">
            <v>0</v>
          </cell>
          <cell r="AI130" t="str">
            <v>N.A.</v>
          </cell>
          <cell r="AJ130" t="str">
            <v>N.A.</v>
          </cell>
          <cell r="AK130">
            <v>0.45179567385723141</v>
          </cell>
          <cell r="AL130">
            <v>0.25676441968548769</v>
          </cell>
          <cell r="AM130">
            <v>0.10592619643298638</v>
          </cell>
          <cell r="AN130">
            <v>0.15083822325250132</v>
          </cell>
          <cell r="AO130">
            <v>0.15372681021518669</v>
          </cell>
          <cell r="AP130">
            <v>7.9274530306913796E-2</v>
          </cell>
          <cell r="AQ130">
            <v>4.4970372126096267E-2</v>
          </cell>
          <cell r="AR130" t="str">
            <v>N.A.</v>
          </cell>
          <cell r="AS130" t="str">
            <v>N.A.</v>
          </cell>
          <cell r="AT130">
            <v>-0.28645255139149395</v>
          </cell>
          <cell r="AU130" t="str">
            <v>N.A.</v>
          </cell>
        </row>
        <row r="131">
          <cell r="L131" t="str">
            <v>Dec 95A</v>
          </cell>
          <cell r="M131">
            <v>1016.727</v>
          </cell>
          <cell r="N131">
            <v>270.32600000000002</v>
          </cell>
          <cell r="O131">
            <v>80</v>
          </cell>
          <cell r="P131">
            <v>190.32599999999999</v>
          </cell>
          <cell r="Q131">
            <v>-5.637999999999999</v>
          </cell>
          <cell r="R131">
            <v>184.68799999999999</v>
          </cell>
          <cell r="S131">
            <v>-83.744</v>
          </cell>
          <cell r="T131">
            <v>85</v>
          </cell>
          <cell r="U131">
            <v>3.7710736468500445</v>
          </cell>
          <cell r="V131">
            <v>1.25</v>
          </cell>
          <cell r="AC131" t="str">
            <v>Dec 95A</v>
          </cell>
          <cell r="AD131">
            <v>2.5779958631963154</v>
          </cell>
          <cell r="AE131">
            <v>9.6961372564977086</v>
          </cell>
          <cell r="AF131">
            <v>13.771728507928502</v>
          </cell>
          <cell r="AG131">
            <v>31.052164705882351</v>
          </cell>
          <cell r="AH131">
            <v>1.067463706233988E-2</v>
          </cell>
          <cell r="AI131">
            <v>3.0168589174800355</v>
          </cell>
          <cell r="AJ131">
            <v>33.757715501951054</v>
          </cell>
          <cell r="AK131">
            <v>0.45343498224031886</v>
          </cell>
          <cell r="AL131">
            <v>0.26587864785729109</v>
          </cell>
          <cell r="AM131">
            <v>7.8683855154825247E-2</v>
          </cell>
          <cell r="AN131">
            <v>0.18719479270246586</v>
          </cell>
          <cell r="AO131">
            <v>0.18164954801042954</v>
          </cell>
          <cell r="AP131">
            <v>8.3601596102001824E-2</v>
          </cell>
          <cell r="AQ131">
            <v>0.15308376788780442</v>
          </cell>
          <cell r="AR131">
            <v>0.19401416071483774</v>
          </cell>
          <cell r="AS131">
            <v>0.43101179690378227</v>
          </cell>
          <cell r="AT131">
            <v>-6.6672759792478387E-2</v>
          </cell>
          <cell r="AU131" t="str">
            <v>N.A.</v>
          </cell>
        </row>
        <row r="132">
          <cell r="L132" t="str">
            <v>Dec 96E</v>
          </cell>
          <cell r="M132">
            <v>1240.5999999999999</v>
          </cell>
          <cell r="N132">
            <v>280.8</v>
          </cell>
          <cell r="O132">
            <v>85</v>
          </cell>
          <cell r="P132">
            <v>195.8</v>
          </cell>
          <cell r="Q132">
            <v>-7.6000000000000005</v>
          </cell>
          <cell r="R132">
            <v>193.2</v>
          </cell>
          <cell r="S132">
            <v>-96</v>
          </cell>
          <cell r="T132">
            <v>97.9</v>
          </cell>
          <cell r="U132">
            <v>4.3433895297249343</v>
          </cell>
          <cell r="V132">
            <v>1.4</v>
          </cell>
          <cell r="AC132" t="str">
            <v>Dec 96E</v>
          </cell>
          <cell r="AD132">
            <v>2.1127825245848784</v>
          </cell>
          <cell r="AE132">
            <v>9.3344658119658117</v>
          </cell>
          <cell r="AF132">
            <v>13.386710929519918</v>
          </cell>
          <cell r="AG132">
            <v>26.96051072522982</v>
          </cell>
          <cell r="AH132">
            <v>1.1955593509820665E-2</v>
          </cell>
          <cell r="AI132">
            <v>3.1024210926606677</v>
          </cell>
          <cell r="AJ132">
            <v>25.763157894736842</v>
          </cell>
          <cell r="AK132">
            <v>0.49689440993788825</v>
          </cell>
          <cell r="AL132">
            <v>0.22634209253586976</v>
          </cell>
          <cell r="AM132">
            <v>6.8515234563920682E-2</v>
          </cell>
          <cell r="AN132">
            <v>0.15782685797194906</v>
          </cell>
          <cell r="AO132">
            <v>0.15573109785587619</v>
          </cell>
          <cell r="AP132">
            <v>7.8913428985974532E-2</v>
          </cell>
          <cell r="AQ132">
            <v>0.22018988381345231</v>
          </cell>
          <cell r="AR132">
            <v>3.8745810613851385E-2</v>
          </cell>
          <cell r="AS132">
            <v>2.8761178189002125E-2</v>
          </cell>
          <cell r="AT132">
            <v>0.15176470588235311</v>
          </cell>
          <cell r="AU132">
            <v>0.11999999999999993</v>
          </cell>
        </row>
        <row r="133">
          <cell r="L133" t="str">
            <v>Dec 97E</v>
          </cell>
          <cell r="M133">
            <v>1313.8</v>
          </cell>
          <cell r="N133">
            <v>320.60000000000002</v>
          </cell>
          <cell r="O133">
            <v>100</v>
          </cell>
          <cell r="P133">
            <v>220.6</v>
          </cell>
          <cell r="Q133">
            <v>-3.6000000000000005</v>
          </cell>
          <cell r="R133">
            <v>217</v>
          </cell>
          <cell r="S133">
            <v>-108.3</v>
          </cell>
          <cell r="T133">
            <v>108.7</v>
          </cell>
          <cell r="U133">
            <v>4.8225377107364684</v>
          </cell>
          <cell r="V133">
            <v>1.55</v>
          </cell>
          <cell r="AC133" t="str">
            <v>Dec 97E</v>
          </cell>
          <cell r="AD133">
            <v>1.9950662201248288</v>
          </cell>
          <cell r="AE133">
            <v>8.1756643792888326</v>
          </cell>
          <cell r="AF133">
            <v>11.881767905711696</v>
          </cell>
          <cell r="AG133">
            <v>24.281821527138913</v>
          </cell>
          <cell r="AH133">
            <v>1.3236549957301454E-2</v>
          </cell>
          <cell r="AI133">
            <v>3.1113146520880441</v>
          </cell>
          <cell r="AJ133">
            <v>61.277777777777764</v>
          </cell>
          <cell r="AK133">
            <v>0.49907834101382487</v>
          </cell>
          <cell r="AL133">
            <v>0.24402496574821131</v>
          </cell>
          <cell r="AM133">
            <v>7.6115086010047198E-2</v>
          </cell>
          <cell r="AN133">
            <v>0.1679098797381641</v>
          </cell>
          <cell r="AO133">
            <v>0.1651697366418024</v>
          </cell>
          <cell r="AP133">
            <v>8.2737098492921296E-2</v>
          </cell>
          <cell r="AQ133">
            <v>5.9003707883282325E-2</v>
          </cell>
          <cell r="AR133">
            <v>0.14173789173789178</v>
          </cell>
          <cell r="AS133">
            <v>0.12665985699693555</v>
          </cell>
          <cell r="AT133">
            <v>0.1103166496424921</v>
          </cell>
          <cell r="AU133">
            <v>0.10714285714285725</v>
          </cell>
        </row>
        <row r="134">
          <cell r="L134" t="str">
            <v>Dec 98E</v>
          </cell>
          <cell r="M134">
            <v>1401.1</v>
          </cell>
          <cell r="N134">
            <v>351.7</v>
          </cell>
          <cell r="O134">
            <v>110</v>
          </cell>
          <cell r="P134">
            <v>241.7</v>
          </cell>
          <cell r="Q134">
            <v>0.79999999999999982</v>
          </cell>
          <cell r="R134">
            <v>242.5</v>
          </cell>
          <cell r="S134">
            <v>-120.7</v>
          </cell>
          <cell r="T134">
            <v>121.9</v>
          </cell>
          <cell r="U134">
            <v>5.4081632653061229</v>
          </cell>
          <cell r="V134">
            <v>1.75</v>
          </cell>
          <cell r="AC134" t="str">
            <v>Dec 98E</v>
          </cell>
          <cell r="AD134">
            <v>1.870757262151167</v>
          </cell>
          <cell r="AE134">
            <v>7.4527096957634349</v>
          </cell>
          <cell r="AF134">
            <v>10.844509722796856</v>
          </cell>
          <cell r="AG134">
            <v>21.652452830188675</v>
          </cell>
          <cell r="AH134">
            <v>1.4944491887275833E-2</v>
          </cell>
          <cell r="AI134">
            <v>3.0903790087463561</v>
          </cell>
          <cell r="AJ134" t="str">
            <v>N.A.</v>
          </cell>
          <cell r="AK134">
            <v>0.49773195876288662</v>
          </cell>
          <cell r="AL134">
            <v>0.25101705802583685</v>
          </cell>
          <cell r="AM134">
            <v>7.8509742345300129E-2</v>
          </cell>
          <cell r="AN134">
            <v>0.17250731568053673</v>
          </cell>
          <cell r="AO134">
            <v>0.17307829562486618</v>
          </cell>
          <cell r="AP134">
            <v>8.7003069017200785E-2</v>
          </cell>
          <cell r="AQ134">
            <v>6.6448470086771169E-2</v>
          </cell>
          <cell r="AR134">
            <v>9.7005614472863266E-2</v>
          </cell>
          <cell r="AS134">
            <v>9.5648232094288285E-2</v>
          </cell>
          <cell r="AT134">
            <v>0.12143514259429634</v>
          </cell>
          <cell r="AU134">
            <v>0.1290322580645161</v>
          </cell>
        </row>
        <row r="136">
          <cell r="C136" t="str">
            <v>(U.K.£)</v>
          </cell>
          <cell r="E136" t="str">
            <v>(U.K.£ m)</v>
          </cell>
          <cell r="F136" t="str">
            <v>(U.K.£ m)</v>
          </cell>
          <cell r="G136" t="str">
            <v>(U.K.£ m)</v>
          </cell>
          <cell r="H136" t="str">
            <v>(U.K.£ m)</v>
          </cell>
          <cell r="I136" t="str">
            <v>(U.K.£ m)</v>
          </cell>
          <cell r="J136" t="str">
            <v>(U.K.£ m)</v>
          </cell>
          <cell r="M136" t="str">
            <v>(U.K.£ m)</v>
          </cell>
          <cell r="N136" t="str">
            <v>(U.K.£ m)</v>
          </cell>
          <cell r="O136" t="str">
            <v>(U.K.£ m)</v>
          </cell>
          <cell r="P136" t="str">
            <v>(U.K.£ m)</v>
          </cell>
          <cell r="Q136" t="str">
            <v>(U.K.£ m)</v>
          </cell>
          <cell r="R136" t="str">
            <v>(U.K.£ m)</v>
          </cell>
          <cell r="S136" t="str">
            <v>(U.K.£ m)</v>
          </cell>
          <cell r="T136" t="str">
            <v>(U.K.£ m)</v>
          </cell>
          <cell r="U136" t="str">
            <v>(U.K.£)</v>
          </cell>
          <cell r="V136" t="str">
            <v>(U.K.£)</v>
          </cell>
        </row>
        <row r="138">
          <cell r="B138" t="str">
            <v>SmithKline Beecham</v>
          </cell>
          <cell r="C138">
            <v>8.9450000000000003</v>
          </cell>
          <cell r="D138">
            <v>2744</v>
          </cell>
          <cell r="E138">
            <v>24545.08</v>
          </cell>
          <cell r="F138">
            <v>-2376</v>
          </cell>
          <cell r="G138">
            <v>26921.08</v>
          </cell>
          <cell r="H138">
            <v>1223</v>
          </cell>
          <cell r="I138">
            <v>65</v>
          </cell>
          <cell r="J138">
            <v>3664</v>
          </cell>
          <cell r="K138">
            <v>1.9959116925592804</v>
          </cell>
          <cell r="L138" t="str">
            <v>Dec 92A</v>
          </cell>
          <cell r="M138">
            <v>4587</v>
          </cell>
          <cell r="N138">
            <v>1483</v>
          </cell>
          <cell r="O138">
            <v>478</v>
          </cell>
          <cell r="P138">
            <v>1005</v>
          </cell>
          <cell r="Q138">
            <v>-47</v>
          </cell>
          <cell r="R138">
            <v>963</v>
          </cell>
          <cell r="S138">
            <v>-315.8</v>
          </cell>
          <cell r="T138">
            <v>636.20000000000005</v>
          </cell>
          <cell r="U138">
            <v>0.23493353028064995</v>
          </cell>
          <cell r="V138">
            <v>8.6999999999999994E-2</v>
          </cell>
          <cell r="AB138" t="str">
            <v>SmithKline Beecham</v>
          </cell>
          <cell r="AC138" t="str">
            <v>Dec 92A</v>
          </cell>
          <cell r="AD138">
            <v>5.8689949858295183</v>
          </cell>
          <cell r="AE138">
            <v>18.153122049898855</v>
          </cell>
          <cell r="AF138">
            <v>26.787144278606966</v>
          </cell>
          <cell r="AG138">
            <v>38.580760767054386</v>
          </cell>
          <cell r="AH138">
            <v>9.7261039686975959E-3</v>
          </cell>
          <cell r="AI138">
            <v>2.7003854055247123</v>
          </cell>
          <cell r="AJ138">
            <v>21.382978723404257</v>
          </cell>
          <cell r="AK138">
            <v>0.32793354101765315</v>
          </cell>
          <cell r="AL138">
            <v>0.32330499236974058</v>
          </cell>
          <cell r="AM138">
            <v>0.10420754305646392</v>
          </cell>
          <cell r="AN138">
            <v>0.21909744931327665</v>
          </cell>
          <cell r="AO138">
            <v>0.20994113799869196</v>
          </cell>
          <cell r="AP138">
            <v>0.13869631567473295</v>
          </cell>
          <cell r="AQ138" t="str">
            <v>N.A.</v>
          </cell>
          <cell r="AR138" t="str">
            <v>N.A.</v>
          </cell>
          <cell r="AS138" t="str">
            <v>N.A.</v>
          </cell>
          <cell r="AT138" t="str">
            <v>N.A.</v>
          </cell>
          <cell r="AU138" t="str">
            <v>N.A.</v>
          </cell>
          <cell r="AV138">
            <v>0.1214606050109166</v>
          </cell>
          <cell r="AW138">
            <v>0.11922199071126238</v>
          </cell>
          <cell r="AX138">
            <v>0.1049650953212049</v>
          </cell>
          <cell r="AY138">
            <v>0.12569622172787343</v>
          </cell>
          <cell r="AZ138">
            <v>20.069566639411285</v>
          </cell>
        </row>
        <row r="139">
          <cell r="B139" t="str">
            <v>(U.K.)</v>
          </cell>
          <cell r="L139" t="str">
            <v>Dec 93A</v>
          </cell>
          <cell r="M139">
            <v>5631</v>
          </cell>
          <cell r="N139">
            <v>1722</v>
          </cell>
          <cell r="O139">
            <v>575</v>
          </cell>
          <cell r="P139">
            <v>1147</v>
          </cell>
          <cell r="Q139">
            <v>-30</v>
          </cell>
          <cell r="R139">
            <v>1121</v>
          </cell>
          <cell r="S139">
            <v>-351.96</v>
          </cell>
          <cell r="T139">
            <v>755.04</v>
          </cell>
          <cell r="U139">
            <v>0.27769032732622284</v>
          </cell>
          <cell r="V139">
            <v>0.108</v>
          </cell>
          <cell r="AB139" t="str">
            <v>(U.K.)</v>
          </cell>
          <cell r="AC139" t="str">
            <v>Dec 93A</v>
          </cell>
          <cell r="AD139">
            <v>4.7808701829160007</v>
          </cell>
          <cell r="AE139">
            <v>15.633612078977933</v>
          </cell>
          <cell r="AF139">
            <v>23.470863121185705</v>
          </cell>
          <cell r="AG139">
            <v>32.508317440135627</v>
          </cell>
          <cell r="AH139">
            <v>1.2073784237003912E-2</v>
          </cell>
          <cell r="AI139">
            <v>2.5712067345020633</v>
          </cell>
          <cell r="AJ139">
            <v>38.233333333333334</v>
          </cell>
          <cell r="AK139">
            <v>0.31396966993755576</v>
          </cell>
          <cell r="AL139">
            <v>0.30580713905167822</v>
          </cell>
          <cell r="AM139">
            <v>0.1021133013674303</v>
          </cell>
          <cell r="AN139">
            <v>0.20369383768424792</v>
          </cell>
          <cell r="AO139">
            <v>0.19907654057893803</v>
          </cell>
          <cell r="AP139">
            <v>0.13408630793819926</v>
          </cell>
          <cell r="AQ139">
            <v>0.22759973839110531</v>
          </cell>
          <cell r="AR139">
            <v>0.16115981119352663</v>
          </cell>
          <cell r="AS139">
            <v>0.14129353233830846</v>
          </cell>
          <cell r="AT139">
            <v>0.18199529456053345</v>
          </cell>
          <cell r="AU139">
            <v>0.24137931034482765</v>
          </cell>
        </row>
        <row r="140">
          <cell r="B140" t="str">
            <v>(see note 10)</v>
          </cell>
          <cell r="F140">
            <v>-3690.0139773256715</v>
          </cell>
          <cell r="H140">
            <v>1899.3632551638452</v>
          </cell>
          <cell r="I140">
            <v>100.94735207330331</v>
          </cell>
          <cell r="L140" t="str">
            <v>Dec 94A</v>
          </cell>
          <cell r="M140">
            <v>6071</v>
          </cell>
          <cell r="N140">
            <v>1858</v>
          </cell>
          <cell r="O140">
            <v>621</v>
          </cell>
          <cell r="P140">
            <v>1237</v>
          </cell>
          <cell r="Q140">
            <v>-73</v>
          </cell>
          <cell r="R140">
            <v>1169</v>
          </cell>
          <cell r="S140">
            <v>-331.48</v>
          </cell>
          <cell r="T140">
            <v>807.52</v>
          </cell>
          <cell r="U140">
            <v>0.2959032612678637</v>
          </cell>
          <cell r="V140">
            <v>0.128</v>
          </cell>
          <cell r="AB140" t="str">
            <v>(see note 10)</v>
          </cell>
          <cell r="AC140" t="str">
            <v>Dec 94A</v>
          </cell>
          <cell r="AD140">
            <v>4.4343732498764625</v>
          </cell>
          <cell r="AE140">
            <v>14.489278794402585</v>
          </cell>
          <cell r="AF140">
            <v>21.7632012934519</v>
          </cell>
          <cell r="AG140">
            <v>30.395631067961169</v>
          </cell>
          <cell r="AH140">
            <v>1.4309670206819452E-2</v>
          </cell>
          <cell r="AI140">
            <v>2.311744228655185</v>
          </cell>
          <cell r="AJ140">
            <v>16.945205479452056</v>
          </cell>
          <cell r="AK140">
            <v>0.28355859709153125</v>
          </cell>
          <cell r="AL140">
            <v>0.30604513259759514</v>
          </cell>
          <cell r="AM140">
            <v>0.10228957338165047</v>
          </cell>
          <cell r="AN140">
            <v>0.20375555921594465</v>
          </cell>
          <cell r="AO140">
            <v>0.19255476857189918</v>
          </cell>
          <cell r="AP140">
            <v>0.13301268324822929</v>
          </cell>
          <cell r="AQ140">
            <v>7.81388740898597E-2</v>
          </cell>
          <cell r="AR140">
            <v>7.8977932636469225E-2</v>
          </cell>
          <cell r="AS140">
            <v>7.8465562336530084E-2</v>
          </cell>
          <cell r="AT140">
            <v>6.5587210462123222E-2</v>
          </cell>
          <cell r="AU140">
            <v>0.18518518518518523</v>
          </cell>
        </row>
        <row r="141">
          <cell r="L141" t="str">
            <v>Dec 95A</v>
          </cell>
          <cell r="M141">
            <v>7011</v>
          </cell>
          <cell r="N141">
            <v>2119</v>
          </cell>
          <cell r="O141">
            <v>653</v>
          </cell>
          <cell r="P141">
            <v>1466</v>
          </cell>
          <cell r="Q141">
            <v>-133</v>
          </cell>
          <cell r="R141">
            <v>1337</v>
          </cell>
          <cell r="S141">
            <v>-374</v>
          </cell>
          <cell r="T141">
            <v>925</v>
          </cell>
          <cell r="U141">
            <v>0.33882783882783885</v>
          </cell>
          <cell r="V141">
            <v>0.1411</v>
          </cell>
          <cell r="AC141" t="str">
            <v>Dec 95A</v>
          </cell>
          <cell r="AD141">
            <v>3.8398345457138783</v>
          </cell>
          <cell r="AE141">
            <v>12.704615384615385</v>
          </cell>
          <cell r="AF141">
            <v>18.363628922237382</v>
          </cell>
          <cell r="AG141">
            <v>26.535221621621623</v>
          </cell>
          <cell r="AH141">
            <v>1.5774175517048631E-2</v>
          </cell>
          <cell r="AI141">
            <v>2.4013312461221745</v>
          </cell>
          <cell r="AJ141">
            <v>11.022556390977444</v>
          </cell>
          <cell r="AK141">
            <v>0.27973074046372476</v>
          </cell>
          <cell r="AL141">
            <v>0.30223933818285553</v>
          </cell>
          <cell r="AM141">
            <v>9.3139352446156037E-2</v>
          </cell>
          <cell r="AN141">
            <v>0.20909998573669947</v>
          </cell>
          <cell r="AO141">
            <v>0.19070032805591214</v>
          </cell>
          <cell r="AP141">
            <v>0.13193552988161461</v>
          </cell>
          <cell r="AQ141">
            <v>0.15483445890298139</v>
          </cell>
          <cell r="AR141">
            <v>0.14047362755651238</v>
          </cell>
          <cell r="AS141">
            <v>0.18512530315278899</v>
          </cell>
          <cell r="AT141">
            <v>0.14506287418413433</v>
          </cell>
          <cell r="AU141">
            <v>0.10234375</v>
          </cell>
        </row>
        <row r="142">
          <cell r="L142" t="str">
            <v>Dec 96E</v>
          </cell>
          <cell r="M142">
            <v>7725</v>
          </cell>
          <cell r="N142">
            <v>2365</v>
          </cell>
          <cell r="O142">
            <v>710</v>
          </cell>
          <cell r="P142">
            <v>1655</v>
          </cell>
          <cell r="Q142">
            <v>-155</v>
          </cell>
          <cell r="R142">
            <v>1505</v>
          </cell>
          <cell r="S142">
            <v>-447</v>
          </cell>
          <cell r="T142">
            <v>1022</v>
          </cell>
          <cell r="U142">
            <v>0.37163636363636365</v>
          </cell>
          <cell r="V142">
            <v>0.17799999999999999</v>
          </cell>
          <cell r="AC142" t="str">
            <v>Dec 96E</v>
          </cell>
          <cell r="AD142">
            <v>3.4849294498381878</v>
          </cell>
          <cell r="AE142">
            <v>11.383120507399578</v>
          </cell>
          <cell r="AF142">
            <v>16.266513595166163</v>
          </cell>
          <cell r="AG142">
            <v>24.016712328767124</v>
          </cell>
          <cell r="AH142">
            <v>1.9899385131358298E-2</v>
          </cell>
          <cell r="AI142">
            <v>2.0878447395301332</v>
          </cell>
          <cell r="AJ142">
            <v>10.67741935483871</v>
          </cell>
          <cell r="AK142">
            <v>0.29700996677740865</v>
          </cell>
          <cell r="AL142">
            <v>0.30614886731391588</v>
          </cell>
          <cell r="AM142">
            <v>9.1909385113268613E-2</v>
          </cell>
          <cell r="AN142">
            <v>0.21423948220064726</v>
          </cell>
          <cell r="AO142">
            <v>0.1948220064724919</v>
          </cell>
          <cell r="AP142">
            <v>0.1322977346278317</v>
          </cell>
          <cell r="AQ142">
            <v>0.10183996576807873</v>
          </cell>
          <cell r="AR142">
            <v>0.11609249646059462</v>
          </cell>
          <cell r="AS142">
            <v>0.12892223738062755</v>
          </cell>
          <cell r="AT142">
            <v>9.682948402948402E-2</v>
          </cell>
          <cell r="AU142">
            <v>0.26151665485471287</v>
          </cell>
        </row>
        <row r="143">
          <cell r="L143" t="str">
            <v>Dec 97E</v>
          </cell>
          <cell r="M143">
            <v>8395</v>
          </cell>
          <cell r="N143">
            <v>2645</v>
          </cell>
          <cell r="O143">
            <v>790</v>
          </cell>
          <cell r="P143">
            <v>1855</v>
          </cell>
          <cell r="Q143">
            <v>-160</v>
          </cell>
          <cell r="R143">
            <v>1700</v>
          </cell>
          <cell r="S143">
            <v>-516</v>
          </cell>
          <cell r="T143">
            <v>1147</v>
          </cell>
          <cell r="U143">
            <v>0.41663639665819108</v>
          </cell>
          <cell r="V143">
            <v>0.19600000000000001</v>
          </cell>
          <cell r="AC143" t="str">
            <v>Dec 97E</v>
          </cell>
          <cell r="AD143">
            <v>3.2067992852888625</v>
          </cell>
          <cell r="AE143">
            <v>10.178102079395085</v>
          </cell>
          <cell r="AF143">
            <v>14.512711590296497</v>
          </cell>
          <cell r="AG143">
            <v>21.39937227550131</v>
          </cell>
          <cell r="AH143">
            <v>2.1911682504192287E-2</v>
          </cell>
          <cell r="AI143">
            <v>2.1256959013173011</v>
          </cell>
          <cell r="AJ143">
            <v>11.59375</v>
          </cell>
          <cell r="AK143">
            <v>0.30352941176470588</v>
          </cell>
          <cell r="AL143">
            <v>0.31506849315068491</v>
          </cell>
          <cell r="AM143">
            <v>9.4103633114949375E-2</v>
          </cell>
          <cell r="AN143">
            <v>0.22096486003573557</v>
          </cell>
          <cell r="AO143">
            <v>0.20250148898153664</v>
          </cell>
          <cell r="AP143">
            <v>0.13662894580107207</v>
          </cell>
          <cell r="AQ143">
            <v>8.6731391585760514E-2</v>
          </cell>
          <cell r="AR143">
            <v>0.11839323467230443</v>
          </cell>
          <cell r="AS143">
            <v>0.12084592145015106</v>
          </cell>
          <cell r="AT143">
            <v>0.12108619453035754</v>
          </cell>
          <cell r="AU143">
            <v>0.10112359550561807</v>
          </cell>
        </row>
        <row r="144">
          <cell r="L144" t="str">
            <v>Dec 98E</v>
          </cell>
          <cell r="M144">
            <v>9125</v>
          </cell>
          <cell r="N144">
            <v>2915</v>
          </cell>
          <cell r="O144">
            <v>870</v>
          </cell>
          <cell r="P144">
            <v>2045</v>
          </cell>
          <cell r="Q144">
            <v>-140</v>
          </cell>
          <cell r="R144">
            <v>1910</v>
          </cell>
          <cell r="S144">
            <v>-588</v>
          </cell>
          <cell r="T144">
            <v>1284</v>
          </cell>
          <cell r="U144">
            <v>0.46640029059208138</v>
          </cell>
          <cell r="V144">
            <v>0.215</v>
          </cell>
          <cell r="AC144" t="str">
            <v>Dec 98E</v>
          </cell>
          <cell r="AD144">
            <v>2.9502553424657538</v>
          </cell>
          <cell r="AE144">
            <v>9.2353619210977715</v>
          </cell>
          <cell r="AF144">
            <v>13.16434229828851</v>
          </cell>
          <cell r="AG144">
            <v>19.116105919003118</v>
          </cell>
          <cell r="AH144">
            <v>2.4035774175517048E-2</v>
          </cell>
          <cell r="AI144">
            <v>2.1693036771724716</v>
          </cell>
          <cell r="AJ144">
            <v>14.607142857142858</v>
          </cell>
          <cell r="AK144">
            <v>0.30785340314136128</v>
          </cell>
          <cell r="AL144">
            <v>0.31945205479452055</v>
          </cell>
          <cell r="AM144">
            <v>9.5342465753424657E-2</v>
          </cell>
          <cell r="AN144">
            <v>0.2241095890410959</v>
          </cell>
          <cell r="AO144">
            <v>0.20931506849315068</v>
          </cell>
          <cell r="AP144">
            <v>0.14071232876712328</v>
          </cell>
          <cell r="AQ144">
            <v>8.6956521739130432E-2</v>
          </cell>
          <cell r="AR144">
            <v>0.10207939508506617</v>
          </cell>
          <cell r="AS144">
            <v>0.10242587601078167</v>
          </cell>
          <cell r="AT144">
            <v>0.11944202266782912</v>
          </cell>
          <cell r="AU144">
            <v>9.6938775510204023E-2</v>
          </cell>
        </row>
        <row r="146">
          <cell r="C146" t="str">
            <v>(FFr)</v>
          </cell>
          <cell r="E146" t="str">
            <v>(FFr m)</v>
          </cell>
          <cell r="F146" t="str">
            <v>(FFr m)</v>
          </cell>
          <cell r="G146" t="str">
            <v>(FFr m)</v>
          </cell>
          <cell r="H146" t="str">
            <v>(FFr m)</v>
          </cell>
          <cell r="I146" t="str">
            <v>(FFr m)</v>
          </cell>
          <cell r="J146" t="str">
            <v>(FFr m)</v>
          </cell>
          <cell r="M146" t="str">
            <v>(FFr m)</v>
          </cell>
          <cell r="N146" t="str">
            <v>(FFr m)</v>
          </cell>
          <cell r="O146" t="str">
            <v>(FFr m)</v>
          </cell>
          <cell r="P146" t="str">
            <v>(FFr m)</v>
          </cell>
          <cell r="Q146" t="str">
            <v>(FFr m)</v>
          </cell>
          <cell r="R146" t="str">
            <v>(FFr m)</v>
          </cell>
          <cell r="S146" t="str">
            <v>(FFr m)</v>
          </cell>
          <cell r="T146" t="str">
            <v>(FFr m)</v>
          </cell>
          <cell r="U146" t="str">
            <v>(FFr)</v>
          </cell>
          <cell r="V146" t="str">
            <v>(FFr)</v>
          </cell>
        </row>
        <row r="148">
          <cell r="B148" t="str">
            <v>Synthélabo</v>
          </cell>
          <cell r="C148">
            <v>587</v>
          </cell>
          <cell r="D148">
            <v>48.289409999999997</v>
          </cell>
          <cell r="E148">
            <v>28345.883669999999</v>
          </cell>
          <cell r="F148">
            <v>831.3839999999999</v>
          </cell>
          <cell r="G148">
            <v>27514.499670000001</v>
          </cell>
          <cell r="H148">
            <v>4623.2839999999997</v>
          </cell>
          <cell r="I148">
            <v>88.775999999999996</v>
          </cell>
          <cell r="J148">
            <v>3880.6759999999995</v>
          </cell>
          <cell r="K148" t="str">
            <v>Cash pos.</v>
          </cell>
          <cell r="L148" t="str">
            <v>Dec 92A</v>
          </cell>
          <cell r="M148">
            <v>6323.174</v>
          </cell>
          <cell r="N148">
            <v>1671.3009999999999</v>
          </cell>
          <cell r="O148">
            <v>987</v>
          </cell>
          <cell r="P148">
            <v>684.30100000000004</v>
          </cell>
          <cell r="Q148">
            <v>54.58</v>
          </cell>
          <cell r="R148">
            <v>630.029</v>
          </cell>
          <cell r="S148">
            <v>-171.24299999999999</v>
          </cell>
          <cell r="T148">
            <v>456.22500000000002</v>
          </cell>
          <cell r="U148">
            <v>9.4478038476671706</v>
          </cell>
          <cell r="V148" t="str">
            <v>N.A.</v>
          </cell>
          <cell r="AB148" t="str">
            <v>Synthélabo</v>
          </cell>
          <cell r="AC148" t="str">
            <v>Dec 92A</v>
          </cell>
          <cell r="AD148">
            <v>4.3513747478718763</v>
          </cell>
          <cell r="AE148">
            <v>16.462922998310898</v>
          </cell>
          <cell r="AF148">
            <v>40.208182758756742</v>
          </cell>
          <cell r="AG148">
            <v>62.131368666776254</v>
          </cell>
          <cell r="AH148" t="str">
            <v>N.A.</v>
          </cell>
          <cell r="AI148" t="str">
            <v>N.A.</v>
          </cell>
          <cell r="AJ148" t="str">
            <v>N.A.</v>
          </cell>
          <cell r="AK148">
            <v>0.27180177420404456</v>
          </cell>
          <cell r="AL148">
            <v>0.26431361844541995</v>
          </cell>
          <cell r="AM148">
            <v>0.15609249405441003</v>
          </cell>
          <cell r="AN148">
            <v>0.10822112439100996</v>
          </cell>
          <cell r="AO148">
            <v>9.9638093147523699E-2</v>
          </cell>
          <cell r="AP148">
            <v>7.2151264538979951E-2</v>
          </cell>
          <cell r="AQ148" t="str">
            <v>N.A.</v>
          </cell>
          <cell r="AR148" t="str">
            <v>N.A.</v>
          </cell>
          <cell r="AS148" t="str">
            <v>N.A.</v>
          </cell>
          <cell r="AT148" t="str">
            <v>N.A.</v>
          </cell>
          <cell r="AU148" t="str">
            <v>N.A.</v>
          </cell>
          <cell r="AV148">
            <v>0.12264898197935437</v>
          </cell>
          <cell r="AW148">
            <v>0.14734792262236929</v>
          </cell>
          <cell r="AX148">
            <v>0.11369248976275781</v>
          </cell>
          <cell r="AY148">
            <v>0.18985652335338887</v>
          </cell>
          <cell r="AZ148">
            <v>6.1311145216257534</v>
          </cell>
        </row>
        <row r="149">
          <cell r="B149" t="str">
            <v>(France)</v>
          </cell>
          <cell r="L149" t="str">
            <v>Dec 93A</v>
          </cell>
          <cell r="M149">
            <v>7204.7920000000004</v>
          </cell>
          <cell r="N149">
            <v>1969.277</v>
          </cell>
          <cell r="O149">
            <v>1110.9000000000001</v>
          </cell>
          <cell r="P149">
            <v>858.37699999999995</v>
          </cell>
          <cell r="Q149">
            <v>-3.222</v>
          </cell>
          <cell r="R149">
            <v>764.44799999999998</v>
          </cell>
          <cell r="S149">
            <v>-185.67599999999999</v>
          </cell>
          <cell r="T149">
            <v>561.12300000000005</v>
          </cell>
          <cell r="U149">
            <v>11.620099815693015</v>
          </cell>
          <cell r="V149">
            <v>3.24</v>
          </cell>
          <cell r="AB149" t="str">
            <v>(France)</v>
          </cell>
          <cell r="AC149" t="str">
            <v>Dec 93A</v>
          </cell>
          <cell r="AD149">
            <v>3.8189165863497516</v>
          </cell>
          <cell r="AE149">
            <v>13.971878851984764</v>
          </cell>
          <cell r="AF149">
            <v>32.054097057586588</v>
          </cell>
          <cell r="AG149">
            <v>50.516346095241147</v>
          </cell>
          <cell r="AH149">
            <v>5.519591141396934E-3</v>
          </cell>
          <cell r="AI149">
            <v>3.5864505603990784</v>
          </cell>
          <cell r="AJ149">
            <v>266.41123525760395</v>
          </cell>
          <cell r="AK149">
            <v>0.24288898656285318</v>
          </cell>
          <cell r="AL149">
            <v>0.27332877895711633</v>
          </cell>
          <cell r="AM149">
            <v>0.15418904529096747</v>
          </cell>
          <cell r="AN149">
            <v>0.11913973366614886</v>
          </cell>
          <cell r="AO149">
            <v>0.10610271608118596</v>
          </cell>
          <cell r="AP149">
            <v>7.7881915258622314E-2</v>
          </cell>
          <cell r="AQ149">
            <v>0.13942649688273648</v>
          </cell>
          <cell r="AR149">
            <v>0.17828984725073468</v>
          </cell>
          <cell r="AS149">
            <v>0.25438513168912497</v>
          </cell>
          <cell r="AT149">
            <v>0.22992602334374487</v>
          </cell>
          <cell r="AU149" t="str">
            <v>N.A.</v>
          </cell>
        </row>
        <row r="150">
          <cell r="B150" t="str">
            <v>(see note 11)</v>
          </cell>
          <cell r="F150">
            <v>169.497247706422</v>
          </cell>
          <cell r="H150">
            <v>942.56554536187548</v>
          </cell>
          <cell r="I150">
            <v>18.099082568807336</v>
          </cell>
          <cell r="L150" t="str">
            <v>Dec 94A</v>
          </cell>
          <cell r="M150">
            <v>8120</v>
          </cell>
          <cell r="N150">
            <v>2169.4839999999999</v>
          </cell>
          <cell r="O150">
            <v>1199</v>
          </cell>
          <cell r="P150">
            <v>970.48400000000004</v>
          </cell>
          <cell r="Q150">
            <v>-35.130000000000003</v>
          </cell>
          <cell r="R150">
            <v>895.47900000000004</v>
          </cell>
          <cell r="S150">
            <v>-199.084</v>
          </cell>
          <cell r="T150">
            <v>680.38799999999992</v>
          </cell>
          <cell r="U150">
            <v>14.089916958313486</v>
          </cell>
          <cell r="V150">
            <v>3.74</v>
          </cell>
          <cell r="AB150" t="str">
            <v>(see note 11)</v>
          </cell>
          <cell r="AC150" t="str">
            <v>Dec 94A</v>
          </cell>
          <cell r="AD150">
            <v>3.3884851810344827</v>
          </cell>
          <cell r="AE150">
            <v>12.682508684092625</v>
          </cell>
          <cell r="AF150">
            <v>28.351317146908141</v>
          </cell>
          <cell r="AG150">
            <v>41.661351567047042</v>
          </cell>
          <cell r="AH150">
            <v>6.3713798977853495E-3</v>
          </cell>
          <cell r="AI150">
            <v>3.7673574754848893</v>
          </cell>
          <cell r="AJ150">
            <v>27.625505266154285</v>
          </cell>
          <cell r="AK150">
            <v>0.2223212381306541</v>
          </cell>
          <cell r="AL150">
            <v>0.26717783251231525</v>
          </cell>
          <cell r="AM150">
            <v>0.14766009852216749</v>
          </cell>
          <cell r="AN150">
            <v>0.11951773399014778</v>
          </cell>
          <cell r="AO150">
            <v>0.11028066502463055</v>
          </cell>
          <cell r="AP150">
            <v>8.3791625615763532E-2</v>
          </cell>
          <cell r="AQ150">
            <v>0.12702767824525671</v>
          </cell>
          <cell r="AR150">
            <v>0.1016652304373635</v>
          </cell>
          <cell r="AS150">
            <v>0.13060345279521712</v>
          </cell>
          <cell r="AT150">
            <v>0.2125469816778138</v>
          </cell>
          <cell r="AU150">
            <v>0.15432098765432098</v>
          </cell>
        </row>
        <row r="151">
          <cell r="L151" t="str">
            <v>Dec 95A</v>
          </cell>
          <cell r="M151">
            <v>9317.82</v>
          </cell>
          <cell r="N151">
            <v>2587.0990000000002</v>
          </cell>
          <cell r="O151">
            <v>1366</v>
          </cell>
          <cell r="P151">
            <v>1221.0989999999999</v>
          </cell>
          <cell r="Q151">
            <v>-44.587000000000003</v>
          </cell>
          <cell r="R151">
            <v>1079.403</v>
          </cell>
          <cell r="S151">
            <v>-279.14299999999997</v>
          </cell>
          <cell r="T151">
            <v>793.93899999999996</v>
          </cell>
          <cell r="U151">
            <v>16.417266335814723</v>
          </cell>
          <cell r="V151">
            <v>4.34</v>
          </cell>
          <cell r="AC151" t="str">
            <v>Dec 95A</v>
          </cell>
          <cell r="AD151">
            <v>2.952890232908556</v>
          </cell>
          <cell r="AE151">
            <v>10.635271271025964</v>
          </cell>
          <cell r="AF151">
            <v>22.532570798927853</v>
          </cell>
          <cell r="AG151">
            <v>35.702848291871291</v>
          </cell>
          <cell r="AH151">
            <v>7.3935264054514477E-3</v>
          </cell>
          <cell r="AI151">
            <v>3.7827802617084618</v>
          </cell>
          <cell r="AJ151">
            <v>27.386884069347563</v>
          </cell>
          <cell r="AK151">
            <v>0.25860869387985763</v>
          </cell>
          <cell r="AL151">
            <v>0.27765067365542584</v>
          </cell>
          <cell r="AM151">
            <v>0.14660081435357197</v>
          </cell>
          <cell r="AN151">
            <v>0.13104985930185387</v>
          </cell>
          <cell r="AO151">
            <v>0.11584286882554075</v>
          </cell>
          <cell r="AP151">
            <v>8.5206518262855468E-2</v>
          </cell>
          <cell r="AQ151">
            <v>0.14751477832512311</v>
          </cell>
          <cell r="AR151">
            <v>0.19249508177981503</v>
          </cell>
          <cell r="AS151">
            <v>0.2582371270417646</v>
          </cell>
          <cell r="AT151">
            <v>0.16517836012709991</v>
          </cell>
          <cell r="AU151">
            <v>0.16042780748663091</v>
          </cell>
        </row>
        <row r="152">
          <cell r="L152" t="str">
            <v>Dec 96E</v>
          </cell>
          <cell r="M152">
            <v>10256</v>
          </cell>
          <cell r="N152">
            <v>2960</v>
          </cell>
          <cell r="O152">
            <v>1538</v>
          </cell>
          <cell r="P152">
            <v>1422</v>
          </cell>
          <cell r="Q152">
            <v>-75</v>
          </cell>
          <cell r="R152">
            <v>1273</v>
          </cell>
          <cell r="S152">
            <v>-335</v>
          </cell>
          <cell r="T152">
            <v>924</v>
          </cell>
          <cell r="U152">
            <v>19.134792602870217</v>
          </cell>
          <cell r="V152">
            <v>4.8</v>
          </cell>
          <cell r="AC152" t="str">
            <v>Dec 96E</v>
          </cell>
          <cell r="AD152">
            <v>2.6827710286661466</v>
          </cell>
          <cell r="AE152">
            <v>9.2954390777027029</v>
          </cell>
          <cell r="AF152">
            <v>19.349155886075952</v>
          </cell>
          <cell r="AG152">
            <v>30.677363279220778</v>
          </cell>
          <cell r="AH152">
            <v>8.1771720613287909E-3</v>
          </cell>
          <cell r="AI152">
            <v>3.9864151255979619</v>
          </cell>
          <cell r="AJ152">
            <v>18.96</v>
          </cell>
          <cell r="AK152">
            <v>0.26315789473684209</v>
          </cell>
          <cell r="AL152">
            <v>0.28861154446177845</v>
          </cell>
          <cell r="AM152">
            <v>0.1499609984399376</v>
          </cell>
          <cell r="AN152">
            <v>0.13865054602184088</v>
          </cell>
          <cell r="AO152">
            <v>0.12412246489859595</v>
          </cell>
          <cell r="AP152">
            <v>9.0093603744149764E-2</v>
          </cell>
          <cell r="AQ152">
            <v>0.10068664129592547</v>
          </cell>
          <cell r="AR152">
            <v>0.14413866651411478</v>
          </cell>
          <cell r="AS152">
            <v>0.1645247436940003</v>
          </cell>
          <cell r="AT152">
            <v>0.165528548509147</v>
          </cell>
          <cell r="AU152">
            <v>0.10599078341013825</v>
          </cell>
        </row>
        <row r="153">
          <cell r="L153" t="str">
            <v>Dec 97E</v>
          </cell>
          <cell r="M153">
            <v>11276</v>
          </cell>
          <cell r="N153">
            <v>3323</v>
          </cell>
          <cell r="O153">
            <v>1691</v>
          </cell>
          <cell r="P153">
            <v>1632</v>
          </cell>
          <cell r="Q153">
            <v>-75</v>
          </cell>
          <cell r="R153">
            <v>1483</v>
          </cell>
          <cell r="S153">
            <v>-373</v>
          </cell>
          <cell r="T153">
            <v>1094</v>
          </cell>
          <cell r="U153">
            <v>22.655263103398291</v>
          </cell>
          <cell r="V153">
            <v>5.6</v>
          </cell>
          <cell r="AC153" t="str">
            <v>Dec 97E</v>
          </cell>
          <cell r="AD153">
            <v>2.440093975700603</v>
          </cell>
          <cell r="AE153">
            <v>8.2800179566656631</v>
          </cell>
          <cell r="AF153">
            <v>16.859374797794118</v>
          </cell>
          <cell r="AG153">
            <v>25.910314140767824</v>
          </cell>
          <cell r="AH153">
            <v>9.5400340715502546E-3</v>
          </cell>
          <cell r="AI153">
            <v>4.0455826970354094</v>
          </cell>
          <cell r="AJ153">
            <v>21.76</v>
          </cell>
          <cell r="AK153">
            <v>0.25151719487525287</v>
          </cell>
          <cell r="AL153">
            <v>0.29469670095778644</v>
          </cell>
          <cell r="AM153">
            <v>0.14996452642781127</v>
          </cell>
          <cell r="AN153">
            <v>0.14473217452997517</v>
          </cell>
          <cell r="AO153">
            <v>0.13151826888967719</v>
          </cell>
          <cell r="AP153">
            <v>9.7020219936147567E-2</v>
          </cell>
          <cell r="AQ153">
            <v>9.9453978159126363E-2</v>
          </cell>
          <cell r="AR153">
            <v>0.12263513513513513</v>
          </cell>
          <cell r="AS153">
            <v>0.14767932489451477</v>
          </cell>
          <cell r="AT153">
            <v>0.18398268398268416</v>
          </cell>
          <cell r="AU153">
            <v>0.16666666666666663</v>
          </cell>
        </row>
        <row r="154">
          <cell r="L154" t="str">
            <v>Dec 98E</v>
          </cell>
          <cell r="M154">
            <v>12411</v>
          </cell>
          <cell r="N154">
            <v>3713</v>
          </cell>
          <cell r="O154">
            <v>1862</v>
          </cell>
          <cell r="P154">
            <v>1851</v>
          </cell>
          <cell r="Q154">
            <v>-65</v>
          </cell>
          <cell r="R154">
            <v>1707</v>
          </cell>
          <cell r="S154">
            <v>-428</v>
          </cell>
          <cell r="T154">
            <v>1263</v>
          </cell>
          <cell r="U154">
            <v>26.155024953923252</v>
          </cell>
          <cell r="V154">
            <v>6.4</v>
          </cell>
          <cell r="AC154" t="str">
            <v>Dec 98E</v>
          </cell>
          <cell r="AD154">
            <v>2.2169446192893401</v>
          </cell>
          <cell r="AE154">
            <v>7.4103150201992998</v>
          </cell>
          <cell r="AF154">
            <v>14.864667568881686</v>
          </cell>
          <cell r="AG154">
            <v>22.443296650831353</v>
          </cell>
          <cell r="AH154">
            <v>1.0902896081771722E-2</v>
          </cell>
          <cell r="AI154">
            <v>4.0867226490505075</v>
          </cell>
          <cell r="AJ154">
            <v>28.476923076923075</v>
          </cell>
          <cell r="AK154">
            <v>0.25073227885178678</v>
          </cell>
          <cell r="AL154">
            <v>0.29917009104826364</v>
          </cell>
          <cell r="AM154">
            <v>0.15002820078962212</v>
          </cell>
          <cell r="AN154">
            <v>0.14914189025864152</v>
          </cell>
          <cell r="AO154">
            <v>0.13753927967125937</v>
          </cell>
          <cell r="AP154">
            <v>0.10176456369349771</v>
          </cell>
          <cell r="AQ154">
            <v>0.10065626108549131</v>
          </cell>
          <cell r="AR154">
            <v>0.1173638278663858</v>
          </cell>
          <cell r="AS154">
            <v>0.13419117647058823</v>
          </cell>
          <cell r="AT154">
            <v>0.15447897623400356</v>
          </cell>
          <cell r="AU154">
            <v>0.14285714285714299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xchangeRatio"/>
      <sheetName val="dlgDecimals"/>
      <sheetName val="dLBOVal_high"/>
      <sheetName val="dLBOVal_low"/>
      <sheetName val="dSharesIssued"/>
      <sheetName val="dOwnership"/>
      <sheetName val="dSubWarrants"/>
      <sheetName val="dLBO"/>
      <sheetName val="Quick Merge Summary"/>
      <sheetName val="__FDSCACHE__"/>
      <sheetName val="Quick Buyer Info"/>
      <sheetName val="Harmonica"/>
      <sheetName val="Guitar"/>
      <sheetName val="Model Assumptions"/>
      <sheetName val="Deal Summary"/>
      <sheetName val="Deal"/>
      <sheetName val="LBO_Sum"/>
      <sheetName val="Quick Merge"/>
      <sheetName val="Valuation"/>
      <sheetName val="LBO"/>
      <sheetName val="LBO_ProForma"/>
      <sheetName val="Charts"/>
      <sheetName val="Tax Shield"/>
      <sheetName val="Pegasus"/>
      <sheetName val="Sensitivity"/>
      <sheetName val="Matrix"/>
      <sheetName val="Val_Tar"/>
      <sheetName val="Trans_Sum"/>
      <sheetName val="ValMatrix_Ent"/>
      <sheetName val="ValMatrix_Eq"/>
      <sheetName val="Analysis at Prices"/>
      <sheetName val="Val_Acq"/>
      <sheetName val="Val_XRatio"/>
      <sheetName val="Sensitivities"/>
      <sheetName val="Summary"/>
      <sheetName val="Instructions"/>
      <sheetName val="wCodeTable"/>
      <sheetName val="TestingMacros"/>
      <sheetName val="mMain"/>
      <sheetName val="mdPrintMgr"/>
      <sheetName val="mGlobal"/>
      <sheetName val="dPrintMgr"/>
      <sheetName val="dGoto"/>
      <sheetName val="dScenarioMgr"/>
      <sheetName val="mDataTables"/>
      <sheetName val="mdecimals"/>
      <sheetName val="mdScenarioMgr"/>
      <sheetName val="mdGoto"/>
      <sheetName val="mSavePS"/>
      <sheetName val="mErrorHandler"/>
      <sheetName val="Euro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 refreshError="1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pg25"/>
      <sheetName val="pg29"/>
      <sheetName val="pg.31"/>
      <sheetName val="pg32"/>
      <sheetName val="pg34"/>
      <sheetName val="Benchmarking"/>
      <sheetName val="IRR Cost comparison"/>
      <sheetName val="Forward 6m Libor Rates"/>
      <sheetName val="Fed funds"/>
      <sheetName val="steep treasury"/>
      <sheetName val="historical swap PL"/>
      <sheetName val="swap to fixed rate"/>
      <sheetName val="Fed Funds-Unemplymnt Rate"/>
      <sheetName val="libor forwards &amp; volatility"/>
      <sheetName val="US quarterly"/>
      <sheetName val="treasury"/>
      <sheetName val="steep treasury curve"/>
      <sheetName val="treasury yield curve"/>
      <sheetName val="Libor Rates"/>
      <sheetName val="Rhodia competition universe"/>
      <sheetName val="Rhodia industry overview"/>
      <sheetName val="Silica Systems"/>
      <sheetName val="growth GDP"/>
      <sheetName val="Silicones"/>
      <sheetName val="frida"/>
      <sheetName val="Japan breakdown"/>
      <sheetName val="Europe breakdown"/>
      <sheetName val="US breakdown"/>
      <sheetName val="Expected growth"/>
      <sheetName val="food ingredients"/>
      <sheetName val="Rhodia Food pie"/>
      <sheetName val="rex"/>
      <sheetName val="Rhodia (2)"/>
      <sheetName val="Rhodia share price"/>
      <sheetName val="Sheet1"/>
      <sheetName val="Sheet2"/>
      <sheetName val="Sheet3"/>
      <sheetName val="Guitar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- Guarani"/>
      <sheetName val="Old Guarani Model"/>
    </sheetNames>
    <definedNames>
      <definedName name="_____df56" refersTo="#REF!"/>
      <definedName name="____df56" refersTo="#REF!"/>
      <definedName name="___df56" refersTo="#REF!"/>
      <definedName name="__df56" refersTo="#REF!"/>
      <definedName name="_df56" refersTo="#REF!"/>
      <definedName name="_xlbgnm.df56" refersTo="#REF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Viceroy-Scholar Model"/>
      <sheetName val="#REF"/>
      <sheetName val="consolidate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tAss"/>
      <sheetName val="CFFO Growth"/>
      <sheetName val="WH Growth Rate"/>
      <sheetName val="WH Growth Rate #2"/>
      <sheetName val="WH Growth Rate #3"/>
      <sheetName val="WH Growth Rate #4"/>
      <sheetName val="WH Growth Rate #5"/>
      <sheetName val="WH Growth Rate #6"/>
      <sheetName val="CFFO_EBITDA Bar graph"/>
      <sheetName val="CFFO_EBITDA Bar graph#2"/>
      <sheetName val="Current Trading"/>
      <sheetName val="Current Trading (2)"/>
      <sheetName val="Trading Charac. 2002"/>
      <sheetName val="Current Trading #3"/>
      <sheetName val="Ares-Serono"/>
      <sheetName val="Breaking the IPO"/>
      <sheetName val="Cari-pot"/>
      <sheetName val="case study"/>
      <sheetName val="Conver-pot"/>
      <sheetName val="Distribution Capability"/>
      <sheetName val="Equity supply v. demand"/>
      <sheetName val="targeted public"/>
      <sheetName val="eSpeed"/>
      <sheetName val="Tech Fund Flows"/>
      <sheetName val="espeed-1"/>
      <sheetName val="espeed-pot"/>
      <sheetName val="FO21"/>
      <sheetName val="telecom offerings by month"/>
      <sheetName val="Followons"/>
      <sheetName val="Funds Flow - updated"/>
      <sheetName val="Funds Flow - updated (2)"/>
      <sheetName val="HC offerings by mo"/>
      <sheetName val="Hearme-pot"/>
      <sheetName val="Increase in Suppl"/>
      <sheetName val="european funds invested "/>
      <sheetName val="Infonet"/>
      <sheetName val="Inst Sales People"/>
      <sheetName val="Institutional Pot"/>
      <sheetName val="MNMD"/>
      <sheetName val="MNMD-PV"/>
      <sheetName val="PriceVolume"/>
      <sheetName val="Shadow Calendar"/>
      <sheetName val="CVAS"/>
      <sheetName val="Summary - IPO "/>
      <sheetName val="Summary - IPO  (2)"/>
      <sheetName val="Aclara"/>
      <sheetName val="biotech"/>
      <sheetName val="Conver-pot (2)"/>
      <sheetName val="Funds Flow  updated"/>
      <sheetName val="genentech"/>
      <sheetName val="IPO 1 day return"/>
      <sheetName val="Luminex"/>
      <sheetName val="MNMD-PV axis"/>
      <sheetName val="Tech flows and offerings"/>
      <sheetName val="volume"/>
      <sheetName val="volatility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P_L"/>
      <sheetName val="MktAs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P&amp;L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R balance 31122011 ETAFI"/>
      <sheetName val="2050 Actif 310312"/>
      <sheetName val="Bilan 2050 actif"/>
      <sheetName val="2051 Passif 310312"/>
      <sheetName val="Bilan 2051 passif"/>
      <sheetName val="Balance Mutation 2012"/>
      <sheetName val="Résultat 2052 1"/>
      <sheetName val="Résultat 2052 2"/>
      <sheetName val="2052 Résultat 1 310312"/>
      <sheetName val="2053 Résultat 2 310312"/>
      <sheetName val="Immobilisations 2054"/>
      <sheetName val="Amortissement 2055"/>
      <sheetName val="Provisions 2056"/>
      <sheetName val="Echéances Créances Dettes 2057"/>
      <sheetName val="SIG2"/>
      <sheetName val="SIG_2011"/>
      <sheetName val="SIG_2012"/>
      <sheetName val="CAF"/>
      <sheetName val="CAF_2011"/>
      <sheetName val="CAF_2ans"/>
      <sheetName val="CAF_2ans (2)"/>
      <sheetName val="CAF_2012"/>
      <sheetName val="Emploi et Ressources_2012"/>
      <sheetName val="Besoin_Dégagement_2012"/>
      <sheetName val="Haut bilan_2011"/>
      <sheetName val="Haut bilan_2012"/>
      <sheetName val="5D_2011"/>
      <sheetName val="5D_2012"/>
      <sheetName val="Feuil9"/>
      <sheetName val="company"/>
    </sheetNames>
    <sheetDataSet>
      <sheetData sheetId="0"/>
      <sheetData sheetId="1"/>
      <sheetData sheetId="2">
        <row r="32">
          <cell r="H32">
            <v>294818.15999999997</v>
          </cell>
        </row>
      </sheetData>
      <sheetData sheetId="3"/>
      <sheetData sheetId="4"/>
      <sheetData sheetId="5"/>
      <sheetData sheetId="6">
        <row r="23">
          <cell r="H23">
            <v>29566357.379999999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D6">
            <v>23500</v>
          </cell>
          <cell r="F6">
            <v>-365.88</v>
          </cell>
        </row>
        <row r="7">
          <cell r="D7">
            <v>0</v>
          </cell>
          <cell r="F7">
            <v>0</v>
          </cell>
        </row>
        <row r="31">
          <cell r="D31">
            <v>3596725.8</v>
          </cell>
          <cell r="F31">
            <v>3178979.71</v>
          </cell>
        </row>
        <row r="33">
          <cell r="D33">
            <v>2186749.4700000002</v>
          </cell>
          <cell r="F33">
            <v>1968417.81</v>
          </cell>
        </row>
        <row r="34">
          <cell r="D34">
            <v>11.13</v>
          </cell>
          <cell r="F34">
            <v>140.49</v>
          </cell>
        </row>
        <row r="41">
          <cell r="D41">
            <v>262290.94</v>
          </cell>
          <cell r="F41">
            <v>252131.44</v>
          </cell>
        </row>
        <row r="51">
          <cell r="D51">
            <v>-202832.17</v>
          </cell>
          <cell r="F51">
            <v>-408519</v>
          </cell>
        </row>
        <row r="53">
          <cell r="F53">
            <v>3992496.4</v>
          </cell>
        </row>
        <row r="55">
          <cell r="D55">
            <v>48412.86</v>
          </cell>
        </row>
      </sheetData>
      <sheetData sheetId="15"/>
      <sheetData sheetId="16"/>
      <sheetData sheetId="17">
        <row r="6">
          <cell r="E6">
            <v>1999766.54</v>
          </cell>
        </row>
        <row r="8">
          <cell r="E8">
            <v>3125822.08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50 BIA Actif"/>
      <sheetName val="2051 BIP Passif"/>
      <sheetName val="2052 CR1 Résultat"/>
      <sheetName val="2053 CR2d Résultat"/>
      <sheetName val="2054 IMO Immobilisations"/>
      <sheetName val="2055 AMO Amortissement"/>
      <sheetName val="2056 PRO Provisions"/>
      <sheetName val="2057 CED Créances &amp; Dettes"/>
      <sheetName val="2058A RF1 Résultat fiscal"/>
      <sheetName val="2058B RF2 Résultat fiscal"/>
      <sheetName val="2058C RDI Résultat fiscal"/>
      <sheetName val="5004_Balance 31032013"/>
      <sheetName val="Balance Mutation 2013"/>
      <sheetName val="SIG_2013"/>
      <sheetName val="CAF_2013"/>
      <sheetName val="CAF_2ans "/>
      <sheetName val="Emploi et Ressources_2013"/>
      <sheetName val="Besoin_Dégagement_2013"/>
      <sheetName val="SIG2"/>
      <sheetName val="CAF"/>
    </sheetNames>
    <sheetDataSet>
      <sheetData sheetId="0"/>
      <sheetData sheetId="1">
        <row r="11">
          <cell r="H11">
            <v>131349.18</v>
          </cell>
        </row>
        <row r="14">
          <cell r="H14">
            <v>1424159.16</v>
          </cell>
        </row>
        <row r="16">
          <cell r="H16">
            <v>2248444.2799999998</v>
          </cell>
        </row>
        <row r="17">
          <cell r="H17">
            <v>6025627.2199999997</v>
          </cell>
        </row>
        <row r="29">
          <cell r="H29">
            <v>141635.41</v>
          </cell>
        </row>
        <row r="30">
          <cell r="H30">
            <v>398207</v>
          </cell>
        </row>
        <row r="52">
          <cell r="H52">
            <v>89520328.989999995</v>
          </cell>
          <cell r="I52">
            <v>63859095.950000003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 SR"/>
      <sheetName val="SIG SBR"/>
      <sheetName val="VA fiscale SBR"/>
      <sheetName val="VA fiscale SR"/>
      <sheetName val="2051 BIP Passif"/>
    </sheetNames>
    <sheetDataSet>
      <sheetData sheetId="0"/>
      <sheetData sheetId="1"/>
      <sheetData sheetId="2"/>
      <sheetData sheetId="3">
        <row r="15">
          <cell r="H15">
            <v>46551258.770000003</v>
          </cell>
        </row>
      </sheetData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re_2015"/>
      <sheetName val="SR_31032015"/>
      <sheetName val="Balance _032015"/>
      <sheetName val="5002_Balance 31032015"/>
      <sheetName val="BILAN"/>
      <sheetName val="RESULTAT 32015"/>
      <sheetName val="Cpte résultat liste_3_2015"/>
      <sheetName val="détail résultat"/>
      <sheetName val="Détail du Compte de Résultat"/>
      <sheetName val="CA"/>
      <sheetName val="Annexes"/>
      <sheetName val="SR IMMOB_31032015"/>
      <sheetName val="Immob.en cours _31032015"/>
      <sheetName val="SR_Amort_31032015"/>
      <sheetName val="SR_provision au 31032015"/>
      <sheetName val="Créances-Dettes 32015"/>
      <sheetName val="Annexe_Capital_32015"/>
      <sheetName val="Variation des K propres_320 (2"/>
      <sheetName val="CA_Effectif_32015"/>
      <sheetName val="Crédit Bail 32015"/>
      <sheetName val="Crédit Bail_6effet_032015"/>
      <sheetName val="Crédit Bail_SNC SUDER_2008_15"/>
      <sheetName val="Crédit Bail_SNC SUDER_2009_315"/>
      <sheetName val="Crédit Bail_SUDER_2010_315"/>
      <sheetName val="Redev_Crédit Bail 0315"/>
      <sheetName val="Stock et encours 31032015"/>
      <sheetName val="Produits à recevoir_31032015"/>
      <sheetName val="Elements Dettes à payer"/>
      <sheetName val="Elément Liés"/>
      <sheetName val="Produits_avance_2015"/>
      <sheetName val="Détail transfert Charges"/>
      <sheetName val="5 derniers exercice_3_2015"/>
      <sheetName val="Participat_2015"/>
      <sheetName val="engagements Financiers_1"/>
      <sheetName val="engagements Financiers_2"/>
      <sheetName val="Cautions"/>
      <sheetName val="Analyses financières"/>
      <sheetName val="SIG_31032015"/>
      <sheetName val="CAF_032015"/>
      <sheetName val="Emploi_Ressources_31032015"/>
      <sheetName val="Besoin_Dégagement_31032015"/>
      <sheetName val="CAF 2015_2005"/>
      <sheetName val="HAUTBIL"/>
      <sheetName val="Actif_2015"/>
      <sheetName val="Quota sucre 32015"/>
      <sheetName val="Terrains_2015"/>
      <sheetName val="Immob_0315"/>
      <sheetName val="Mouv. titre particip. SR 310315"/>
      <sheetName val="Immob. financières SR_032015"/>
      <sheetName val="Actif_circulant_32015"/>
      <sheetName val="Stock_SR_31032015"/>
      <sheetName val="SR_Pièces détachées"/>
      <sheetName val="Avance_Acptes 32015"/>
      <sheetName val="Avance_Acptes 32015 (2)"/>
      <sheetName val="Avance_Acptes 32015 (3)"/>
      <sheetName val="Avance_Acptes 32015 (4)"/>
      <sheetName val="Avance_Acptes 32015 (5)"/>
      <sheetName val="Avance_Acptes 32015 (6)"/>
      <sheetName val="Avance_Acptes 32015 (7)"/>
      <sheetName val="Avance_Acptes 32015 (8)"/>
      <sheetName val="Avance_Acptes 32015 (9)"/>
      <sheetName val="Avance_Acptes 32015 (10)"/>
      <sheetName val="Avance_Acptes 32015 (11)"/>
      <sheetName val="Avance_Acptes 32015 (12)"/>
      <sheetName val="Avance_Acptes 32015 (13)"/>
      <sheetName val="Avance_Acptes 32015 (14)"/>
      <sheetName val="Avance_Acptes 32014 (15)"/>
      <sheetName val="Avance_Acptes 32015 (16)"/>
      <sheetName val="Avance_Acptes 32015 (17)"/>
      <sheetName val="Avance_Acptes 32015 (18)"/>
      <sheetName val="Créances Clients_31032015"/>
      <sheetName val="Créance Personnel_ 32015"/>
      <sheetName val="Créance Autres_ 32015"/>
      <sheetName val="Créance_ 32015(2)"/>
      <sheetName val="Disponibilités_ 32015"/>
      <sheetName val="CP REGUL_032015"/>
      <sheetName val="Régul_032015"/>
      <sheetName val="Passif_2015"/>
      <sheetName val="Capital_32014"/>
      <sheetName val="Composition_32015"/>
      <sheetName val="Variation des K propres_32015"/>
      <sheetName val="Subvention 032015"/>
      <sheetName val="Subventions  2014_15"/>
      <sheetName val="Prov_,32015"/>
      <sheetName val="Provision  32015"/>
      <sheetName val="DET_2015"/>
      <sheetName val="Emprunt_ 31032015"/>
      <sheetName val="DETTES 32015"/>
      <sheetName val="DETTES_Fournisseurs_32015"/>
      <sheetName val="DETTES_Fournisseurs_32015 (2)"/>
      <sheetName val="DETTES_Fournisseurs_32015 (3)"/>
      <sheetName val="DETTES_Fournisseurs_32015 (4)"/>
      <sheetName val="DETTES  FNP_32015"/>
      <sheetName val="DETTES FNP_30215(2)"/>
      <sheetName val="DETTES CANNES_30215(3)"/>
      <sheetName val="DETTES CANNES_30215(4)"/>
      <sheetName val="DETTES 32015 (6)"/>
      <sheetName val="DETTES 32015 (7)"/>
      <sheetName val="DETTES 32015 (8)"/>
      <sheetName val="CP REGUL_032015 (2)"/>
      <sheetName val="Produit avance_32015"/>
      <sheetName val="Production _2014"/>
      <sheetName val="BILAN 2014"/>
      <sheetName val="BILAN MELASSE 2014"/>
      <sheetName val="Mémo bassin Gol"/>
      <sheetName val="Mémo bassin BF"/>
      <sheetName val="Liasse_Fiscale"/>
      <sheetName val="BIA_32015"/>
      <sheetName val="BIP_32015"/>
      <sheetName val="CR1_32015"/>
      <sheetName val="CR2_32015"/>
      <sheetName val="IMO_302015"/>
      <sheetName val="AMO_32015"/>
      <sheetName val="PROV_32015"/>
      <sheetName val="CED_32015"/>
      <sheetName val="RF1_32015"/>
      <sheetName val="RF2_32015"/>
      <sheetName val="RDI_32015"/>
      <sheetName val="59E- Valeur ajoutée fiscale"/>
      <sheetName val="Feuil1"/>
      <sheetName val="VA fiscale SR"/>
    </sheetNames>
    <sheetDataSet>
      <sheetData sheetId="0"/>
      <sheetData sheetId="1"/>
      <sheetData sheetId="2"/>
      <sheetData sheetId="3"/>
      <sheetData sheetId="4"/>
      <sheetData sheetId="5">
        <row r="60">
          <cell r="O60">
            <v>733399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General"/>
      <sheetName val="Kennzahlen"/>
      <sheetName val="Ratios"/>
      <sheetName val="PLAN_Vergleich"/>
      <sheetName val="Bid_Vergl_2"/>
      <sheetName val="Eckdaten"/>
      <sheetName val="Bal Sheet"/>
      <sheetName val="P&amp;L"/>
      <sheetName val="Graphik"/>
      <sheetName val="Fincalc"/>
      <sheetName val="Financing"/>
      <sheetName val="CFStat"/>
      <sheetName val="Valuation "/>
      <sheetName val="Valuation  2000"/>
      <sheetName val="Sensitivity"/>
      <sheetName val="Infoblatt"/>
      <sheetName val="Revenues"/>
      <sheetName val="MobMarket"/>
      <sheetName val="Freiheit"/>
      <sheetName val="Privat"/>
      <sheetName val="Profi"/>
      <sheetName val="Prod 5-C"/>
      <sheetName val="Service"/>
      <sheetName val="Usergroups"/>
      <sheetName val="Interc. Mobile"/>
      <sheetName val="Handsets+Prov"/>
      <sheetName val="Roaming"/>
      <sheetName val="PABX - VPN"/>
      <sheetName val="Fixed Line Business"/>
      <sheetName val="Voice Fixed I"/>
      <sheetName val="Voice Fixed"/>
      <sheetName val="VAS I"/>
      <sheetName val="VAS"/>
      <sheetName val="Fixed Data"/>
      <sheetName val="Handsets"/>
      <sheetName val="OPEX"/>
      <sheetName val="KST_Überg"/>
      <sheetName val="Personnel I"/>
      <sheetName val="Personnel"/>
      <sheetName val="Other G&amp;A"/>
      <sheetName val="O&amp;M"/>
      <sheetName val="Frequency &amp; Licence"/>
      <sheetName val="Interc. Fixed"/>
      <sheetName val="Transmission "/>
      <sheetName val="Marketing"/>
      <sheetName val="Shops"/>
      <sheetName val="Regiotels"/>
      <sheetName val="T-IF"/>
      <sheetName val="Depreciation"/>
      <sheetName val="CAPEX Summary"/>
      <sheetName val="CR2_3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APEX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lhaize"/>
      <sheetName val="Metro"/>
      <sheetName val="Datastream"/>
      <sheetName val="Data"/>
      <sheetName val="Valuation (new)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F2058A"/>
      <sheetName val="LF2058A _Euro"/>
    </sheetNames>
    <sheetDataSet>
      <sheetData sheetId="0" refreshError="1">
        <row r="7">
          <cell r="K7">
            <v>15814095</v>
          </cell>
        </row>
        <row r="10">
          <cell r="K10">
            <v>97945</v>
          </cell>
        </row>
        <row r="13">
          <cell r="K13">
            <v>232463</v>
          </cell>
        </row>
        <row r="15">
          <cell r="K15">
            <v>111500</v>
          </cell>
        </row>
        <row r="16">
          <cell r="K16">
            <v>6900120</v>
          </cell>
        </row>
        <row r="17">
          <cell r="K17">
            <v>7820</v>
          </cell>
        </row>
        <row r="18">
          <cell r="K18">
            <v>200000</v>
          </cell>
        </row>
        <row r="19">
          <cell r="K19">
            <v>3783648</v>
          </cell>
        </row>
        <row r="20">
          <cell r="K20">
            <v>449400</v>
          </cell>
        </row>
        <row r="27">
          <cell r="K27">
            <v>165185</v>
          </cell>
        </row>
        <row r="28">
          <cell r="K28">
            <v>11723665</v>
          </cell>
        </row>
        <row r="31">
          <cell r="K31">
            <v>0</v>
          </cell>
        </row>
        <row r="33">
          <cell r="H33">
            <v>117522</v>
          </cell>
          <cell r="K33">
            <v>1449434</v>
          </cell>
        </row>
        <row r="34">
          <cell r="K34">
            <v>758501</v>
          </cell>
        </row>
        <row r="40">
          <cell r="K40">
            <v>1021519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F2050"/>
      <sheetName val="LF2051"/>
      <sheetName val="LF2052"/>
      <sheetName val="LF2053"/>
      <sheetName val="LF2054A"/>
      <sheetName val="LF2055"/>
      <sheetName val="LF2056"/>
      <sheetName val="LF2057"/>
      <sheetName val="LF2058A"/>
      <sheetName val="LF2058B"/>
      <sheetName val="LF2058C"/>
      <sheetName val="LF2059A"/>
      <sheetName val="LF2059B"/>
      <sheetName val="LF2059C"/>
      <sheetName val="LF2059D"/>
      <sheetName val="LF2059E"/>
      <sheetName val="LF2065A"/>
      <sheetName val="LF2065B"/>
      <sheetName val="LF2065C"/>
      <sheetName val="LF2067"/>
    </sheetNames>
    <sheetDataSet>
      <sheetData sheetId="0"/>
      <sheetData sheetId="1" refreshError="1">
        <row r="16">
          <cell r="G16">
            <v>9356762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F2050"/>
      <sheetName val="LF2051"/>
      <sheetName val="LF2052"/>
      <sheetName val="LF2053"/>
      <sheetName val="LF2054A"/>
      <sheetName val="LF2055"/>
      <sheetName val="LF2056"/>
      <sheetName val="LF2057"/>
      <sheetName val="LF2058A"/>
      <sheetName val="LF2058B"/>
      <sheetName val="LF2058C"/>
      <sheetName val="LF2059A"/>
      <sheetName val="LF2059B"/>
      <sheetName val="LF2059C"/>
      <sheetName val="LF2059D"/>
      <sheetName val="LF2065A"/>
      <sheetName val="LF2065B"/>
      <sheetName val="LF2065C"/>
      <sheetName val="LF206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5">
          <cell r="I45">
            <v>4355369</v>
          </cell>
          <cell r="K45">
            <v>6419622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versão ATR"/>
      <sheetName val="Custeio (2)"/>
      <sheetName val="Custeio"/>
      <sheetName val="#REF"/>
      <sheetName val="Seguros 2001-2002 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cts et Granulométrie"/>
      <sheetName val="Informations générales"/>
      <sheetName val="Pêche à Mahajanga"/>
      <sheetName val="Seguros 2001-2002 {ppc}"/>
    </sheetNames>
    <sheetDataSet>
      <sheetData sheetId="0">
        <row r="2">
          <cell r="Y2" t="str">
            <v>R134a</v>
          </cell>
        </row>
        <row r="3">
          <cell r="Y3" t="str">
            <v>R404a</v>
          </cell>
        </row>
        <row r="4">
          <cell r="Y4" t="str">
            <v>R407c</v>
          </cell>
        </row>
        <row r="5">
          <cell r="Y5" t="str">
            <v>R410a</v>
          </cell>
        </row>
        <row r="6">
          <cell r="Y6" t="str">
            <v>R507</v>
          </cell>
        </row>
        <row r="7">
          <cell r="Y7" t="str">
            <v>HFC – 125</v>
          </cell>
        </row>
        <row r="8">
          <cell r="Y8" t="str">
            <v>HFC – 134</v>
          </cell>
        </row>
        <row r="9">
          <cell r="Y9" t="str">
            <v>HFC – 134a</v>
          </cell>
        </row>
        <row r="10">
          <cell r="Y10" t="str">
            <v>HFC – 143</v>
          </cell>
        </row>
        <row r="11">
          <cell r="Y11" t="str">
            <v>HFC – 143a</v>
          </cell>
        </row>
        <row r="12">
          <cell r="Y12" t="str">
            <v>HFC – 152a</v>
          </cell>
        </row>
        <row r="13">
          <cell r="Y13" t="str">
            <v>HFC – 227ea</v>
          </cell>
        </row>
        <row r="14">
          <cell r="Y14" t="str">
            <v>HFC – 23</v>
          </cell>
        </row>
        <row r="15">
          <cell r="Y15" t="str">
            <v>HFC – 236fa</v>
          </cell>
        </row>
        <row r="16">
          <cell r="Y16" t="str">
            <v>HFC – 245ca</v>
          </cell>
        </row>
        <row r="18">
          <cell r="Y18" t="str">
            <v>HFC – 32</v>
          </cell>
        </row>
        <row r="19">
          <cell r="Y19" t="str">
            <v>HFC – 41</v>
          </cell>
        </row>
        <row r="20">
          <cell r="Y20" t="str">
            <v>HFC – 43 – 10mee</v>
          </cell>
        </row>
        <row r="21">
          <cell r="Y21" t="str">
            <v>Perfluorobutane</v>
          </cell>
        </row>
        <row r="22">
          <cell r="Y22" t="str">
            <v>Perfluoromethane</v>
          </cell>
        </row>
        <row r="23">
          <cell r="Y23" t="str">
            <v>Perfluoropropane</v>
          </cell>
        </row>
        <row r="24">
          <cell r="Y24" t="str">
            <v>Perfluoropentane</v>
          </cell>
        </row>
        <row r="25">
          <cell r="Y25" t="str">
            <v>Perfluorocyclobutane</v>
          </cell>
        </row>
        <row r="26">
          <cell r="Y26" t="str">
            <v>Perfluoroethane</v>
          </cell>
        </row>
        <row r="27">
          <cell r="Y27" t="str">
            <v>Perfluorohexane</v>
          </cell>
        </row>
        <row r="28">
          <cell r="Y28" t="str">
            <v>SF6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ETE CONSO"/>
      <sheetName val="ENTETE SOCIAL"/>
      <sheetName val="SOMMAIRE"/>
      <sheetName val="NOTE"/>
      <sheetName val="OD"/>
      <sheetName val="PLAQUETTE"/>
      <sheetName val="SIG"/>
      <sheetName val="TROIS EXO"/>
      <sheetName val="Contacts et Granulomét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ulo"/>
      <sheetName val="Refrigepeche Ouest"/>
      <sheetName val="Refrigepeche Ouest CREVETTES"/>
      <sheetName val="Plan d'action Refrigepeche Oues"/>
      <sheetName val="Primes PÊCHE"/>
      <sheetName val="tableau récap"/>
      <sheetName val="bateaux"/>
      <sheetName val="bureau et ateliers"/>
      <sheetName val="usine et entrepôts"/>
      <sheetName val="jours travaillés"/>
      <sheetName val="fret"/>
      <sheetName val="déplacements"/>
      <sheetName val="Plan d'action"/>
      <sheetName val="Facteurs d'Emission"/>
      <sheetName val="hypotheses eco"/>
      <sheetName val="PLAQUETTE"/>
    </sheetNames>
    <sheetDataSet>
      <sheetData sheetId="0">
        <row r="2">
          <cell r="A2" t="str">
            <v xml:space="preserve">Refrigepêche Ouest - bateaux crevettiers </v>
          </cell>
        </row>
        <row r="3">
          <cell r="A3" t="str">
            <v>Refrigepêche Ouest - bureaux et ateliers</v>
          </cell>
        </row>
        <row r="4">
          <cell r="A4" t="str">
            <v>Refrigepêche Ouest - conditionnement à terre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3">
          <cell r="A63" t="str">
            <v>Electricité Bureaux</v>
          </cell>
        </row>
        <row r="64">
          <cell r="A64" t="str">
            <v>Electricité Usine</v>
          </cell>
        </row>
        <row r="65">
          <cell r="A65" t="str">
            <v>Energie Bateaux</v>
          </cell>
        </row>
        <row r="66">
          <cell r="A66" t="str">
            <v>Energie Pompage</v>
          </cell>
        </row>
        <row r="67">
          <cell r="A67" t="str">
            <v>Energie Usine</v>
          </cell>
        </row>
        <row r="68">
          <cell r="A68" t="str">
            <v>Fluides frigorigènes Batiments</v>
          </cell>
        </row>
        <row r="69">
          <cell r="A69" t="str">
            <v>Fluides frigorigènes Bateau</v>
          </cell>
        </row>
        <row r="70">
          <cell r="A70" t="str">
            <v>Plastiques</v>
          </cell>
        </row>
        <row r="71">
          <cell r="A71" t="str">
            <v>Papiers - cartons</v>
          </cell>
        </row>
        <row r="72">
          <cell r="A72" t="str">
            <v>Repas</v>
          </cell>
        </row>
        <row r="73">
          <cell r="A73" t="str">
            <v>Nourriture crevettes</v>
          </cell>
        </row>
        <row r="74">
          <cell r="A74" t="str">
            <v>Produits chimiques</v>
          </cell>
        </row>
        <row r="75">
          <cell r="A75" t="str">
            <v>Cuisson en France</v>
          </cell>
        </row>
        <row r="76">
          <cell r="A76" t="str">
            <v>Pièces mécaniques</v>
          </cell>
        </row>
        <row r="77">
          <cell r="A77" t="str">
            <v>Services</v>
          </cell>
        </row>
        <row r="78">
          <cell r="A78" t="str">
            <v>Intrants Autres</v>
          </cell>
        </row>
        <row r="79">
          <cell r="A79" t="str">
            <v>Emballages Plastiques</v>
          </cell>
        </row>
        <row r="80">
          <cell r="A80" t="str">
            <v>Emballages Papiers-cartons</v>
          </cell>
        </row>
        <row r="81">
          <cell r="A81" t="str">
            <v>Fret amont route</v>
          </cell>
        </row>
        <row r="82">
          <cell r="A82" t="str">
            <v>Fret amont mer</v>
          </cell>
        </row>
        <row r="83">
          <cell r="A83" t="str">
            <v>Fret amont air</v>
          </cell>
        </row>
        <row r="84">
          <cell r="A84" t="str">
            <v>Fret interne route</v>
          </cell>
        </row>
        <row r="85">
          <cell r="A85" t="str">
            <v>Fret interne mer</v>
          </cell>
        </row>
        <row r="86">
          <cell r="A86" t="str">
            <v>Fret interne indéterminé</v>
          </cell>
        </row>
        <row r="87">
          <cell r="A87" t="str">
            <v>Fret aval route</v>
          </cell>
        </row>
        <row r="88">
          <cell r="A88" t="str">
            <v>Fret aval mer</v>
          </cell>
        </row>
        <row r="89">
          <cell r="A89" t="str">
            <v>Déplacements Domicile travail</v>
          </cell>
        </row>
        <row r="90">
          <cell r="A90" t="str">
            <v>Déplacements salariés</v>
          </cell>
        </row>
        <row r="91">
          <cell r="A91" t="str">
            <v>Déplacements visiteurs</v>
          </cell>
        </row>
        <row r="92">
          <cell r="A92" t="str">
            <v>Déchets incinérés</v>
          </cell>
        </row>
        <row r="93">
          <cell r="A93" t="str">
            <v>Déchets valorisés</v>
          </cell>
        </row>
        <row r="94">
          <cell r="A94" t="str">
            <v>Déchets enfouis</v>
          </cell>
        </row>
        <row r="95">
          <cell r="A95" t="str">
            <v>Bâtiments</v>
          </cell>
        </row>
        <row r="96">
          <cell r="A96" t="str">
            <v>Machines de production</v>
          </cell>
        </row>
        <row r="97">
          <cell r="A97" t="str">
            <v>Bateaux</v>
          </cell>
        </row>
        <row r="98">
          <cell r="A98" t="str">
            <v>Véhicules</v>
          </cell>
        </row>
        <row r="99">
          <cell r="A99" t="str">
            <v>Informatique</v>
          </cell>
        </row>
        <row r="203">
          <cell r="A203" t="str">
            <v>Economique</v>
          </cell>
        </row>
        <row r="204">
          <cell r="A204" t="str">
            <v>Massique</v>
          </cell>
        </row>
        <row r="205">
          <cell r="A205" t="str">
            <v>Tout CREVETTES</v>
          </cell>
        </row>
        <row r="206">
          <cell r="A206" t="str">
            <v>Tout AUTRES</v>
          </cell>
        </row>
      </sheetData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 cptable"/>
      <sheetName val="GRAPHIQUE"/>
      <sheetName val="PLAN"/>
      <sheetName val="Tonnage Ile"/>
      <sheetName val="Tonnage Interne"/>
      <sheetName val="Tonnage bas"/>
      <sheetName val="valorisation sucre"/>
      <sheetName val="Exploitation"/>
      <sheetName val="freinte"/>
      <sheetName val="Probable version DI"/>
      <sheetName val="Vapeur"/>
      <sheetName val="SIG SR"/>
      <sheetName val="Elmts SIG"/>
      <sheetName val="SIG retraité"/>
      <sheetName val="SIG"/>
      <sheetName val="leasing"/>
      <sheetName val="subv équip"/>
      <sheetName val="SIG BP"/>
      <sheetName val="Impots-taxes"/>
      <sheetName val="TAF"/>
      <sheetName val="Cotisations "/>
      <sheetName val="Transports"/>
      <sheetName val="Prime stockage"/>
      <sheetName val="Frais comm sucre"/>
      <sheetName val="Frais CCIR"/>
      <sheetName val="Structure"/>
      <sheetName val="Recette nette mélasse "/>
      <sheetName val="Exceptionnel"/>
      <sheetName val="Usine"/>
      <sheetName val="MT-LT"/>
      <sheetName val="RECAP IMMOBILISATIONS"/>
      <sheetName val="Pole CAnne"/>
      <sheetName val="Amort"/>
      <sheetName val="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s"/>
      <sheetName val="Transport de cannes"/>
      <sheetName val="détail heures 09001 cat 2 et 3"/>
      <sheetName val="heures Ouvrier JP"/>
      <sheetName val="heures chauffeurs JP"/>
      <sheetName val="Heures Suivi Origine"/>
      <sheetName val="détail GE AT"/>
      <sheetName val="GE AT"/>
      <sheetName val="Feuil2"/>
      <sheetName val="détail hres ouvriers par orig"/>
      <sheetName val="tcd hres chauffeurs"/>
      <sheetName val="Répart heures orig par JP"/>
      <sheetName val="heures 2005"/>
      <sheetName val="extraction heures OUV_2005"/>
      <sheetName val="Extraction heures Chauff_2005"/>
      <sheetName val="extraction hres ETAM"/>
      <sheetName val="TCD"/>
      <sheetName val="Anal_91151_2005 chauff"/>
      <sheetName val="Anal_91151_2005"/>
      <sheetName val="Av nat remb SS"/>
      <sheetName val="REMBT CGSS 2005"/>
      <sheetName val="OD SALAIRES"/>
      <sheetName val="Sal branche bud"/>
      <sheetName val="Analyse S Ouvrier"/>
      <sheetName val="S Ouvrier"/>
      <sheetName val="Analyse  S Etam"/>
      <sheetName val="S Etam"/>
      <sheetName val="S Srqf"/>
      <sheetName val="S régul"/>
      <sheetName val="Synthèse Salaires"/>
      <sheetName val="Analyse JYG"/>
      <sheetName val="Analyse Ecarts"/>
      <sheetName val="Analyse Ecart Fin juin"/>
      <sheetName val="Analyse Ecart Fin mai"/>
      <sheetName val="Analyse Ecarts Fin Mars"/>
      <sheetName val="Analyse Ecarts Fin Février"/>
      <sheetName val="Ecart hres cum"/>
      <sheetName val="Absentéisme OP"/>
      <sheetName val="Suivi HRES saisonniers"/>
      <sheetName val="Feuil5"/>
      <sheetName val="Feuil1"/>
      <sheetName val="Heures Ouvriers Origine"/>
      <sheetName val="Heures Origine"/>
      <sheetName val="Feuil3"/>
      <sheetName val="extraction heures_2005"/>
      <sheetName val="Feuil24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tocole"/>
      <sheetName val="Feuille saisie"/>
      <sheetName val="données brutes"/>
      <sheetName val="Données"/>
      <sheetName val="Graph canne"/>
      <sheetName val="Graph jus"/>
      <sheetName val="Calculs série 1"/>
      <sheetName val="Calculs série 2"/>
      <sheetName val="Graph Extraction"/>
      <sheetName val="BD bilans moulin"/>
      <sheetName val="comparaisons"/>
      <sheetName val="Bilan simplifié"/>
      <sheetName val="Courbe de b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H1" t="str">
            <v>CS_Fibre</v>
          </cell>
          <cell r="I1" t="str">
            <v>CS_Brix</v>
          </cell>
          <cell r="J1" t="str">
            <v>CS_pol</v>
          </cell>
          <cell r="M1" t="str">
            <v>Bag1_Fibre</v>
          </cell>
          <cell r="N1" t="str">
            <v>Bag1_Brix</v>
          </cell>
          <cell r="O1" t="str">
            <v>Bag1_Pol</v>
          </cell>
          <cell r="R1" t="str">
            <v>Bag2_Fibre</v>
          </cell>
          <cell r="S1" t="str">
            <v>Bag2_Brix</v>
          </cell>
          <cell r="T1" t="str">
            <v>Bag2_Pol</v>
          </cell>
          <cell r="W1" t="str">
            <v>Bag3_Fibre</v>
          </cell>
          <cell r="X1" t="str">
            <v>Bag3_Brix</v>
          </cell>
          <cell r="Y1" t="str">
            <v>Bag3_Pol</v>
          </cell>
          <cell r="AB1" t="str">
            <v>Bag4_Fibre</v>
          </cell>
          <cell r="AC1" t="str">
            <v>Bag4_Brix</v>
          </cell>
          <cell r="AD1" t="str">
            <v>Bag4_Pol</v>
          </cell>
          <cell r="AG1" t="str">
            <v>Bag5_Fibre</v>
          </cell>
          <cell r="AH1" t="str">
            <v>Bag5_Brix</v>
          </cell>
          <cell r="AI1" t="str">
            <v>Bag5_Pol</v>
          </cell>
          <cell r="AK1" t="str">
            <v>J1_Brix</v>
          </cell>
          <cell r="AL1" t="str">
            <v>J1_pol</v>
          </cell>
          <cell r="AN1" t="str">
            <v>J2_Brix</v>
          </cell>
          <cell r="AO1" t="str">
            <v>J2_pol</v>
          </cell>
          <cell r="AQ1" t="str">
            <v>J3_Brix</v>
          </cell>
          <cell r="AR1" t="str">
            <v>J3_pol</v>
          </cell>
          <cell r="AT1" t="str">
            <v>J4_Brix</v>
          </cell>
          <cell r="AU1" t="str">
            <v>J4_pol</v>
          </cell>
          <cell r="AW1" t="str">
            <v>J5_Brix</v>
          </cell>
          <cell r="AX1" t="str">
            <v>J5_pol</v>
          </cell>
          <cell r="AZ1" t="str">
            <v>JM_Brix</v>
          </cell>
          <cell r="BA1" t="str">
            <v>JM_pol</v>
          </cell>
          <cell r="BC1" t="str">
            <v>Débit_Canne</v>
          </cell>
          <cell r="BD1" t="str">
            <v>Débit_JM</v>
          </cell>
          <cell r="BE1" t="str">
            <v>Débit eau</v>
          </cell>
          <cell r="BF1" t="str">
            <v>TF_Canne</v>
          </cell>
          <cell r="BG1" t="str">
            <v>T brix_Canne</v>
          </cell>
          <cell r="BH1" t="str">
            <v>T pol_Canne</v>
          </cell>
          <cell r="BI1" t="str">
            <v>Débit_Bag1</v>
          </cell>
          <cell r="BJ1" t="str">
            <v>TF_Bag1</v>
          </cell>
          <cell r="BL1" t="str">
            <v>T pol_Bag1</v>
          </cell>
          <cell r="BM1" t="str">
            <v>Débit_Bag2</v>
          </cell>
          <cell r="BN1" t="str">
            <v>TF_Bag2</v>
          </cell>
          <cell r="BP1" t="str">
            <v>T pol_Bag2</v>
          </cell>
          <cell r="BQ1" t="str">
            <v>Débit_Bag3</v>
          </cell>
          <cell r="BR1" t="str">
            <v>TF_Bag3</v>
          </cell>
          <cell r="BT1" t="str">
            <v>T pol_Bag3</v>
          </cell>
          <cell r="BU1" t="str">
            <v>Débit_Bag4</v>
          </cell>
          <cell r="BV1" t="str">
            <v>TF_Bag4</v>
          </cell>
          <cell r="BX1" t="str">
            <v>T pol_Bag4</v>
          </cell>
          <cell r="BY1" t="str">
            <v>Débit_Bag5</v>
          </cell>
          <cell r="CA1" t="str">
            <v>T brix_Bag5</v>
          </cell>
          <cell r="CB1" t="str">
            <v>T pol_Bag5</v>
          </cell>
          <cell r="CC1" t="str">
            <v>Débit_J1</v>
          </cell>
          <cell r="CE1" t="str">
            <v>T pol_J1</v>
          </cell>
          <cell r="CF1" t="str">
            <v>Débit_J2</v>
          </cell>
          <cell r="CH1" t="str">
            <v>T pol_J2</v>
          </cell>
          <cell r="CI1" t="str">
            <v>Débit_J3</v>
          </cell>
          <cell r="CK1" t="str">
            <v>T pol_J3</v>
          </cell>
          <cell r="CL1" t="str">
            <v>Débit_J4</v>
          </cell>
          <cell r="CN1" t="str">
            <v>T pol_J4</v>
          </cell>
          <cell r="CO1" t="str">
            <v>Débit_J5</v>
          </cell>
          <cell r="CQ1" t="str">
            <v>T pol_J5</v>
          </cell>
        </row>
        <row r="2">
          <cell r="H2">
            <v>19.329999999999998</v>
          </cell>
          <cell r="I2">
            <v>16.2</v>
          </cell>
          <cell r="J2">
            <v>14.04</v>
          </cell>
          <cell r="M2">
            <v>40.26</v>
          </cell>
          <cell r="N2">
            <v>10.29</v>
          </cell>
          <cell r="O2">
            <v>7.91</v>
          </cell>
          <cell r="R2">
            <v>40.57</v>
          </cell>
          <cell r="S2">
            <v>7.03</v>
          </cell>
          <cell r="T2">
            <v>4.99</v>
          </cell>
          <cell r="W2">
            <v>41.91</v>
          </cell>
          <cell r="X2">
            <v>5.45</v>
          </cell>
          <cell r="Y2">
            <v>2.94</v>
          </cell>
          <cell r="AB2">
            <v>40.06</v>
          </cell>
          <cell r="AC2">
            <v>3.46</v>
          </cell>
          <cell r="AD2">
            <v>1.94</v>
          </cell>
          <cell r="AG2">
            <v>48.7</v>
          </cell>
          <cell r="AH2">
            <v>2.6</v>
          </cell>
          <cell r="AI2">
            <v>1.08</v>
          </cell>
          <cell r="AK2">
            <v>19.329999999999998</v>
          </cell>
          <cell r="AL2">
            <v>17.13</v>
          </cell>
          <cell r="AN2">
            <v>10.68</v>
          </cell>
          <cell r="AO2">
            <v>9.0399999999999991</v>
          </cell>
          <cell r="AQ2">
            <v>6.04</v>
          </cell>
          <cell r="AR2">
            <v>4.87</v>
          </cell>
          <cell r="AT2">
            <v>3.7</v>
          </cell>
          <cell r="AU2">
            <v>2.83</v>
          </cell>
          <cell r="AZ2">
            <v>16.39</v>
          </cell>
          <cell r="BA2">
            <v>14.36</v>
          </cell>
          <cell r="BC2">
            <v>350.6</v>
          </cell>
          <cell r="BD2">
            <v>334.6</v>
          </cell>
          <cell r="BE2">
            <v>89.64</v>
          </cell>
          <cell r="BF2">
            <v>67.770979999999994</v>
          </cell>
          <cell r="BG2">
            <v>56.797200000000004</v>
          </cell>
          <cell r="BH2">
            <v>49.224240000000002</v>
          </cell>
          <cell r="BI2">
            <v>168.33328365623447</v>
          </cell>
          <cell r="BJ2">
            <v>67.770979999999994</v>
          </cell>
          <cell r="BL2">
            <v>13.315162737208148</v>
          </cell>
          <cell r="BM2">
            <v>167.04702982499381</v>
          </cell>
          <cell r="BN2">
            <v>67.770979999999994</v>
          </cell>
          <cell r="BP2">
            <v>8.3356467882671907</v>
          </cell>
          <cell r="BQ2">
            <v>161.70598902409924</v>
          </cell>
          <cell r="BR2">
            <v>67.770979999999994</v>
          </cell>
          <cell r="BT2">
            <v>4.7541560773085179</v>
          </cell>
          <cell r="BU2">
            <v>169.17368946580126</v>
          </cell>
          <cell r="BV2">
            <v>67.770979999999994</v>
          </cell>
          <cell r="BX2">
            <v>3.2819695756365443</v>
          </cell>
          <cell r="BY2">
            <v>105.63999999999999</v>
          </cell>
          <cell r="CA2">
            <v>2.7466399999999997</v>
          </cell>
          <cell r="CB2">
            <v>1.1409119999999999</v>
          </cell>
          <cell r="CC2">
            <v>182.26671634376555</v>
          </cell>
          <cell r="CE2">
            <v>31.222288509687036</v>
          </cell>
          <cell r="CF2">
            <v>152.33328365623439</v>
          </cell>
          <cell r="CH2">
            <v>13.770928842523588</v>
          </cell>
          <cell r="CI2">
            <v>151.04702982499376</v>
          </cell>
          <cell r="CK2">
            <v>7.3559903524771961</v>
          </cell>
          <cell r="CL2">
            <v>145.70598902409921</v>
          </cell>
          <cell r="CN2">
            <v>4.1234794893820075</v>
          </cell>
          <cell r="CO2">
            <v>153.17368946580126</v>
          </cell>
          <cell r="CQ2">
            <v>0</v>
          </cell>
        </row>
        <row r="3">
          <cell r="H3">
            <v>17.82</v>
          </cell>
          <cell r="I3">
            <v>16.12</v>
          </cell>
          <cell r="J3">
            <v>13.84</v>
          </cell>
          <cell r="M3">
            <v>39.799999999999997</v>
          </cell>
          <cell r="N3">
            <v>16.12</v>
          </cell>
          <cell r="O3">
            <v>8.6199999999999992</v>
          </cell>
          <cell r="R3">
            <v>45.19</v>
          </cell>
          <cell r="S3">
            <v>6.26</v>
          </cell>
          <cell r="T3">
            <v>4.6399999999999997</v>
          </cell>
          <cell r="W3">
            <v>31.84</v>
          </cell>
          <cell r="X3">
            <v>5.51</v>
          </cell>
          <cell r="Y3">
            <v>3.5</v>
          </cell>
          <cell r="AB3">
            <v>41.08</v>
          </cell>
          <cell r="AC3">
            <v>4.4000000000000004</v>
          </cell>
          <cell r="AD3">
            <v>2.5099999999999998</v>
          </cell>
          <cell r="AG3">
            <v>47.09</v>
          </cell>
          <cell r="AH3">
            <v>2.81</v>
          </cell>
          <cell r="AI3">
            <v>1.57</v>
          </cell>
          <cell r="AK3">
            <v>19.329999999999998</v>
          </cell>
          <cell r="AL3">
            <v>17.13</v>
          </cell>
          <cell r="AN3">
            <v>10.68</v>
          </cell>
          <cell r="AO3">
            <v>9.0399999999999991</v>
          </cell>
          <cell r="AQ3">
            <v>6.04</v>
          </cell>
          <cell r="AR3">
            <v>4.87</v>
          </cell>
          <cell r="AT3">
            <v>3.7</v>
          </cell>
          <cell r="AU3">
            <v>2.83</v>
          </cell>
          <cell r="AZ3">
            <v>16.39</v>
          </cell>
          <cell r="BA3">
            <v>14.36</v>
          </cell>
          <cell r="BC3">
            <v>350.6</v>
          </cell>
          <cell r="BD3">
            <v>334.6</v>
          </cell>
          <cell r="BE3">
            <v>89.64</v>
          </cell>
          <cell r="BF3">
            <v>62.476920000000007</v>
          </cell>
          <cell r="BG3">
            <v>56.516720000000007</v>
          </cell>
          <cell r="BH3">
            <v>48.523040000000002</v>
          </cell>
          <cell r="BI3">
            <v>156.97718592964827</v>
          </cell>
          <cell r="BJ3">
            <v>62.476920000000007</v>
          </cell>
          <cell r="BL3">
            <v>13.53143342713568</v>
          </cell>
          <cell r="BM3">
            <v>138.25386147377742</v>
          </cell>
          <cell r="BN3">
            <v>62.476920000000007</v>
          </cell>
          <cell r="BP3">
            <v>6.4149791723832719</v>
          </cell>
          <cell r="BQ3">
            <v>196.22148241206034</v>
          </cell>
          <cell r="BR3">
            <v>62.476920000000007</v>
          </cell>
          <cell r="BT3">
            <v>6.8677518844221117</v>
          </cell>
          <cell r="BU3">
            <v>152.08597857838367</v>
          </cell>
          <cell r="BV3">
            <v>62.476920000000007</v>
          </cell>
          <cell r="BX3">
            <v>3.8173580623174299</v>
          </cell>
          <cell r="BY3">
            <v>105.63999999999999</v>
          </cell>
          <cell r="CA3">
            <v>2.9684839999999997</v>
          </cell>
          <cell r="CB3">
            <v>1.6585479999999999</v>
          </cell>
          <cell r="CC3">
            <v>193.62281407035175</v>
          </cell>
          <cell r="CE3">
            <v>33.167588050251254</v>
          </cell>
          <cell r="CF3">
            <v>140.97718592964827</v>
          </cell>
          <cell r="CH3">
            <v>12.744337608040203</v>
          </cell>
          <cell r="CI3">
            <v>122.25386147377745</v>
          </cell>
          <cell r="CK3">
            <v>5.9537630537729616</v>
          </cell>
          <cell r="CL3">
            <v>180.22148241206037</v>
          </cell>
          <cell r="CN3">
            <v>5.1002679522613086</v>
          </cell>
          <cell r="CO3">
            <v>136.08597857838367</v>
          </cell>
          <cell r="CQ3">
            <v>0</v>
          </cell>
        </row>
        <row r="4">
          <cell r="H4">
            <v>13.28</v>
          </cell>
          <cell r="I4">
            <v>13.86</v>
          </cell>
          <cell r="J4">
            <v>11.81</v>
          </cell>
          <cell r="M4">
            <v>34.68</v>
          </cell>
          <cell r="N4">
            <v>9.3000000000000007</v>
          </cell>
          <cell r="O4">
            <v>7.81</v>
          </cell>
          <cell r="R4">
            <v>37.33</v>
          </cell>
          <cell r="S4">
            <v>6.74</v>
          </cell>
          <cell r="T4">
            <v>5.41</v>
          </cell>
          <cell r="W4">
            <v>38.76</v>
          </cell>
          <cell r="X4">
            <v>4.7300000000000004</v>
          </cell>
          <cell r="Y4">
            <v>3.4</v>
          </cell>
          <cell r="AB4">
            <v>49.44</v>
          </cell>
          <cell r="AC4">
            <v>3.22</v>
          </cell>
          <cell r="AD4">
            <v>2.11</v>
          </cell>
          <cell r="AG4">
            <v>46.76</v>
          </cell>
          <cell r="AH4">
            <v>2.92</v>
          </cell>
          <cell r="AI4">
            <v>2.0299999999999998</v>
          </cell>
          <cell r="AK4">
            <v>17.54</v>
          </cell>
          <cell r="AL4">
            <v>15.510068447613044</v>
          </cell>
          <cell r="AN4">
            <v>9.84</v>
          </cell>
          <cell r="AO4">
            <v>7.9008891868937337</v>
          </cell>
          <cell r="AQ4">
            <v>5.21</v>
          </cell>
          <cell r="AR4">
            <v>3.8070617483780826</v>
          </cell>
          <cell r="AT4">
            <v>3.21</v>
          </cell>
          <cell r="AU4">
            <v>2.2224340985661661</v>
          </cell>
          <cell r="AW4">
            <v>1.39</v>
          </cell>
          <cell r="AX4">
            <v>0.902323076725974</v>
          </cell>
          <cell r="AZ4">
            <v>13.5</v>
          </cell>
          <cell r="BA4">
            <v>11.604121978497869</v>
          </cell>
          <cell r="BC4">
            <v>320.60000000000002</v>
          </cell>
          <cell r="BD4">
            <v>327.2</v>
          </cell>
          <cell r="BE4">
            <v>108.5</v>
          </cell>
          <cell r="BF4">
            <v>42.575680000000006</v>
          </cell>
          <cell r="BG4">
            <v>44.435160000000003</v>
          </cell>
          <cell r="BH4">
            <v>37.862860000000005</v>
          </cell>
          <cell r="BI4">
            <v>122.76724336793542</v>
          </cell>
          <cell r="BJ4">
            <v>42.575680000000006</v>
          </cell>
          <cell r="BL4">
            <v>9.5881217070357554</v>
          </cell>
          <cell r="BM4">
            <v>114.05218323064561</v>
          </cell>
          <cell r="BN4">
            <v>42.575680000000006</v>
          </cell>
          <cell r="BP4">
            <v>6.1702231127779283</v>
          </cell>
          <cell r="BQ4">
            <v>109.84437564499486</v>
          </cell>
          <cell r="BR4">
            <v>42.575680000000006</v>
          </cell>
          <cell r="BT4">
            <v>3.7347087719298249</v>
          </cell>
          <cell r="BU4">
            <v>86.115857605178007</v>
          </cell>
          <cell r="BV4">
            <v>42.575680000000006</v>
          </cell>
          <cell r="BX4">
            <v>1.817044595469256</v>
          </cell>
          <cell r="BY4">
            <v>101.90000000000003</v>
          </cell>
          <cell r="CA4">
            <v>2.975480000000001</v>
          </cell>
          <cell r="CB4">
            <v>2.0685700000000007</v>
          </cell>
          <cell r="CC4">
            <v>197.83275663206462</v>
          </cell>
          <cell r="CE4">
            <v>30.683995965432956</v>
          </cell>
          <cell r="CF4">
            <v>129.36724336793537</v>
          </cell>
          <cell r="CH4">
            <v>10.221162542639707</v>
          </cell>
          <cell r="CI4">
            <v>120.65218323064555</v>
          </cell>
          <cell r="CK4">
            <v>4.5933031163569424</v>
          </cell>
          <cell r="CL4">
            <v>116.44437564499481</v>
          </cell>
          <cell r="CN4">
            <v>2.5878995101968405</v>
          </cell>
          <cell r="CO4">
            <v>92.715857605177973</v>
          </cell>
          <cell r="CQ4">
            <v>0.83659657895591477</v>
          </cell>
        </row>
        <row r="5">
          <cell r="H5">
            <v>19.28</v>
          </cell>
          <cell r="I5">
            <v>13.91</v>
          </cell>
          <cell r="J5">
            <v>11.81</v>
          </cell>
          <cell r="M5">
            <v>29.38</v>
          </cell>
          <cell r="N5">
            <v>9.36</v>
          </cell>
          <cell r="O5">
            <v>7.83</v>
          </cell>
          <cell r="R5">
            <v>42.39</v>
          </cell>
          <cell r="S5">
            <v>6.39</v>
          </cell>
          <cell r="T5">
            <v>4.54</v>
          </cell>
          <cell r="W5">
            <v>39.51</v>
          </cell>
          <cell r="X5">
            <v>5.36</v>
          </cell>
          <cell r="Y5">
            <v>3.59</v>
          </cell>
          <cell r="AB5">
            <v>46.27</v>
          </cell>
          <cell r="AC5">
            <v>3.75</v>
          </cell>
          <cell r="AD5">
            <v>2.2200000000000002</v>
          </cell>
          <cell r="AG5">
            <v>47.81</v>
          </cell>
          <cell r="AH5">
            <v>2.91</v>
          </cell>
          <cell r="AI5">
            <v>2</v>
          </cell>
          <cell r="AK5">
            <v>18.02</v>
          </cell>
          <cell r="AL5">
            <v>16.375309754062606</v>
          </cell>
          <cell r="AN5">
            <v>9.92</v>
          </cell>
          <cell r="AO5">
            <v>8.1505731067548943</v>
          </cell>
          <cell r="AQ5">
            <v>5.55</v>
          </cell>
          <cell r="AR5">
            <v>4.0715783763498052</v>
          </cell>
          <cell r="AT5">
            <v>3.28</v>
          </cell>
          <cell r="AU5">
            <v>2.2669322228978581</v>
          </cell>
          <cell r="AW5">
            <v>1.57</v>
          </cell>
          <cell r="AX5">
            <v>1.0803155740527417</v>
          </cell>
          <cell r="AZ5">
            <v>14.37</v>
          </cell>
          <cell r="BA5">
            <v>12.526221999371263</v>
          </cell>
          <cell r="BC5">
            <v>351.9</v>
          </cell>
          <cell r="BD5">
            <v>317.2</v>
          </cell>
          <cell r="BE5">
            <v>98.85</v>
          </cell>
          <cell r="BF5">
            <v>67.846319999999992</v>
          </cell>
          <cell r="BG5">
            <v>48.949289999999998</v>
          </cell>
          <cell r="BH5">
            <v>41.55939</v>
          </cell>
          <cell r="BI5">
            <v>230.92688904016336</v>
          </cell>
          <cell r="BJ5">
            <v>67.846319999999992</v>
          </cell>
          <cell r="BL5">
            <v>18.081575411844792</v>
          </cell>
          <cell r="BM5">
            <v>160.05265392781314</v>
          </cell>
          <cell r="BN5">
            <v>67.846319999999992</v>
          </cell>
          <cell r="BP5">
            <v>7.2663904883227168</v>
          </cell>
          <cell r="BQ5">
            <v>171.71936218678815</v>
          </cell>
          <cell r="BR5">
            <v>67.846319999999992</v>
          </cell>
          <cell r="BT5">
            <v>6.1647251025056935</v>
          </cell>
          <cell r="BU5">
            <v>146.63133779987029</v>
          </cell>
          <cell r="BV5">
            <v>67.846319999999992</v>
          </cell>
          <cell r="BX5">
            <v>3.2552156991571208</v>
          </cell>
          <cell r="BY5">
            <v>133.55000000000001</v>
          </cell>
          <cell r="CA5">
            <v>3.8863050000000006</v>
          </cell>
          <cell r="CB5">
            <v>2.6710000000000003</v>
          </cell>
          <cell r="CC5">
            <v>120.97311095983662</v>
          </cell>
          <cell r="CE5">
            <v>19.809721638799104</v>
          </cell>
          <cell r="CF5">
            <v>196.22688904016337</v>
          </cell>
          <cell r="CH5">
            <v>15.993616046329324</v>
          </cell>
          <cell r="CI5">
            <v>125.35265392781315</v>
          </cell>
          <cell r="CK5">
            <v>5.1038315515054453</v>
          </cell>
          <cell r="CL5">
            <v>137.01936218678813</v>
          </cell>
          <cell r="CN5">
            <v>3.1061360730214234</v>
          </cell>
          <cell r="CO5">
            <v>111.93133779987028</v>
          </cell>
          <cell r="CQ5">
            <v>1.209211674497582</v>
          </cell>
        </row>
        <row r="6">
          <cell r="H6">
            <v>16.559999999999999</v>
          </cell>
          <cell r="I6">
            <v>14.81</v>
          </cell>
          <cell r="J6">
            <v>12.7</v>
          </cell>
          <cell r="M6">
            <v>24.04</v>
          </cell>
          <cell r="N6">
            <v>12.41</v>
          </cell>
          <cell r="O6">
            <v>9.9046518118138618</v>
          </cell>
          <cell r="R6">
            <v>38.46</v>
          </cell>
          <cell r="S6">
            <v>7.47</v>
          </cell>
          <cell r="T6">
            <v>5.556738297403454</v>
          </cell>
          <cell r="W6">
            <v>27.65</v>
          </cell>
          <cell r="X6">
            <v>5.86</v>
          </cell>
          <cell r="Y6">
            <v>4.0981521353792436</v>
          </cell>
          <cell r="AB6" t="str">
            <v>NA</v>
          </cell>
          <cell r="AC6" t="str">
            <v>NA</v>
          </cell>
          <cell r="AD6" t="str">
            <v>NA</v>
          </cell>
          <cell r="AG6">
            <v>47.31</v>
          </cell>
          <cell r="AH6">
            <v>2.6</v>
          </cell>
          <cell r="AI6">
            <v>1.7615910523639013</v>
          </cell>
          <cell r="AK6">
            <v>18.475000000000001</v>
          </cell>
          <cell r="AL6">
            <v>16.422680288733048</v>
          </cell>
          <cell r="AN6">
            <v>11.03</v>
          </cell>
          <cell r="AO6">
            <v>8.938679250503375</v>
          </cell>
          <cell r="AQ6">
            <v>6.33</v>
          </cell>
          <cell r="AR6">
            <v>4.5917872862174871</v>
          </cell>
          <cell r="AT6">
            <v>4.2</v>
          </cell>
          <cell r="AU6">
            <v>2.9485396760564555</v>
          </cell>
          <cell r="AW6">
            <v>1.87</v>
          </cell>
          <cell r="AX6">
            <v>1.2808025337022644</v>
          </cell>
          <cell r="AZ6">
            <v>15.83</v>
          </cell>
          <cell r="BA6">
            <v>13.831687782696729</v>
          </cell>
          <cell r="BC6">
            <v>372.7</v>
          </cell>
          <cell r="BD6">
            <v>332.7</v>
          </cell>
          <cell r="BE6">
            <v>101.6</v>
          </cell>
          <cell r="BF6">
            <v>61.719119999999997</v>
          </cell>
          <cell r="BG6">
            <v>55.196869999999997</v>
          </cell>
          <cell r="BH6">
            <v>47.332900000000002</v>
          </cell>
          <cell r="BI6">
            <v>256.73510815307816</v>
          </cell>
          <cell r="BJ6">
            <v>61.719119999999997</v>
          </cell>
          <cell r="BL6">
            <v>25.428718541246134</v>
          </cell>
          <cell r="BM6">
            <v>160.4761310452418</v>
          </cell>
          <cell r="BN6">
            <v>61.719119999999997</v>
          </cell>
          <cell r="BP6">
            <v>8.917238631982304</v>
          </cell>
          <cell r="BQ6">
            <v>223.21562386980108</v>
          </cell>
          <cell r="BR6">
            <v>61.719119999999997</v>
          </cell>
          <cell r="BT6">
            <v>9.1477158561203531</v>
          </cell>
          <cell r="BV6">
            <v>61.719119999999997</v>
          </cell>
          <cell r="BY6">
            <v>141.59999999999997</v>
          </cell>
          <cell r="CA6">
            <v>3.6815999999999991</v>
          </cell>
          <cell r="CB6">
            <v>2.4944129301472837</v>
          </cell>
          <cell r="CC6">
            <v>115.96489184692183</v>
          </cell>
          <cell r="CE6">
            <v>19.044543435195028</v>
          </cell>
          <cell r="CF6">
            <v>216.73510815307816</v>
          </cell>
          <cell r="CH6">
            <v>19.373256141035245</v>
          </cell>
          <cell r="CI6">
            <v>120.47613104524183</v>
          </cell>
          <cell r="CK6">
            <v>5.5320076682621337</v>
          </cell>
          <cell r="CL6">
            <v>183.21562386980111</v>
          </cell>
          <cell r="CN6">
            <v>5.4021853625354472</v>
          </cell>
          <cell r="CO6">
            <v>-39.999999999999972</v>
          </cell>
          <cell r="CQ6">
            <v>-0.51232101348090542</v>
          </cell>
        </row>
        <row r="7">
          <cell r="H7">
            <v>17.489999999999998</v>
          </cell>
          <cell r="I7">
            <v>14.65</v>
          </cell>
          <cell r="J7">
            <v>12.97</v>
          </cell>
          <cell r="M7">
            <v>34.99</v>
          </cell>
          <cell r="N7">
            <v>10.77</v>
          </cell>
          <cell r="O7">
            <v>9.2632567850423726</v>
          </cell>
          <cell r="R7">
            <v>43.7</v>
          </cell>
          <cell r="S7">
            <v>7.32</v>
          </cell>
          <cell r="T7">
            <v>5.2004224951012734</v>
          </cell>
          <cell r="W7">
            <v>42.27</v>
          </cell>
          <cell r="X7">
            <v>5.24</v>
          </cell>
          <cell r="Y7">
            <v>3.5444954918950198</v>
          </cell>
          <cell r="AB7">
            <v>50.48</v>
          </cell>
          <cell r="AC7">
            <v>3.53</v>
          </cell>
          <cell r="AD7">
            <v>1.9410018302546141</v>
          </cell>
          <cell r="AG7">
            <v>50.86</v>
          </cell>
          <cell r="AH7">
            <v>2.38</v>
          </cell>
          <cell r="AI7">
            <v>1.461734761946073</v>
          </cell>
          <cell r="AK7">
            <v>18.43</v>
          </cell>
          <cell r="AL7">
            <v>16.432476101610312</v>
          </cell>
          <cell r="AN7">
            <v>10.96</v>
          </cell>
          <cell r="AO7">
            <v>8.9754135487931137</v>
          </cell>
          <cell r="AQ7">
            <v>5.9649999999999999</v>
          </cell>
          <cell r="AR7">
            <v>4.1215882681088152</v>
          </cell>
          <cell r="AT7">
            <v>3.83</v>
          </cell>
          <cell r="AU7">
            <v>2.5322176287727363</v>
          </cell>
          <cell r="AW7">
            <v>1.92</v>
          </cell>
          <cell r="AX7">
            <v>1.339577410965848</v>
          </cell>
          <cell r="AZ7">
            <v>15.375</v>
          </cell>
          <cell r="BA7">
            <v>13.371284577465323</v>
          </cell>
          <cell r="BC7">
            <v>349.4</v>
          </cell>
          <cell r="BD7">
            <v>238.2</v>
          </cell>
          <cell r="BE7">
            <v>96.79</v>
          </cell>
          <cell r="BF7">
            <v>61.110059999999997</v>
          </cell>
          <cell r="BG7">
            <v>51.187100000000001</v>
          </cell>
          <cell r="BH7">
            <v>45.31718</v>
          </cell>
          <cell r="BI7">
            <v>174.65007144898539</v>
          </cell>
          <cell r="BJ7">
            <v>61.110059999999997</v>
          </cell>
          <cell r="BL7">
            <v>16.178284593579491</v>
          </cell>
          <cell r="BM7">
            <v>139.8399542334096</v>
          </cell>
          <cell r="BN7">
            <v>61.110059999999997</v>
          </cell>
          <cell r="BP7">
            <v>7.2722684370935591</v>
          </cell>
          <cell r="BQ7">
            <v>144.57075940383248</v>
          </cell>
          <cell r="BR7">
            <v>61.110059999999997</v>
          </cell>
          <cell r="BT7">
            <v>5.1243040496672378</v>
          </cell>
          <cell r="BU7">
            <v>121.05796354992076</v>
          </cell>
          <cell r="BV7">
            <v>61.110059999999997</v>
          </cell>
          <cell r="BX7">
            <v>2.3497372881729257</v>
          </cell>
          <cell r="BY7">
            <v>207.99</v>
          </cell>
          <cell r="CA7">
            <v>4.9501620000000006</v>
          </cell>
          <cell r="CB7">
            <v>3.0402621313716374</v>
          </cell>
          <cell r="CC7">
            <v>174.74992855101459</v>
          </cell>
          <cell r="CE7">
            <v>28.715740246726568</v>
          </cell>
          <cell r="CF7">
            <v>63.450071448985369</v>
          </cell>
          <cell r="CH7">
            <v>5.6949063095511443</v>
          </cell>
          <cell r="CI7">
            <v>28.639954233409583</v>
          </cell>
          <cell r="CK7">
            <v>1.1804209936759433</v>
          </cell>
          <cell r="CL7">
            <v>33.37075940383248</v>
          </cell>
          <cell r="CN7">
            <v>0.84502025247918167</v>
          </cell>
          <cell r="CO7">
            <v>9.8579635499207541</v>
          </cell>
          <cell r="CQ7">
            <v>0.13205505289598546</v>
          </cell>
        </row>
        <row r="8">
          <cell r="H8">
            <v>16.835750972042646</v>
          </cell>
          <cell r="I8">
            <v>14.792620656329053</v>
          </cell>
          <cell r="J8">
            <v>12.567376490079281</v>
          </cell>
          <cell r="M8">
            <v>35.843444294531579</v>
          </cell>
          <cell r="N8">
            <v>10.657476515781539</v>
          </cell>
          <cell r="O8">
            <v>8.5777449384460986</v>
          </cell>
          <cell r="AG8">
            <v>53.478051106538331</v>
          </cell>
          <cell r="AH8">
            <v>2.4795658466803854</v>
          </cell>
          <cell r="AI8">
            <v>1.3187098976727438</v>
          </cell>
          <cell r="BD8">
            <v>281.3</v>
          </cell>
          <cell r="BE8">
            <v>89.96</v>
          </cell>
        </row>
        <row r="9">
          <cell r="H9">
            <v>17.463708836468982</v>
          </cell>
          <cell r="I9">
            <v>15.000410832016994</v>
          </cell>
          <cell r="J9">
            <v>12.818285577703731</v>
          </cell>
          <cell r="M9">
            <v>37.744697757274913</v>
          </cell>
          <cell r="N9">
            <v>10.317627452473383</v>
          </cell>
          <cell r="O9">
            <v>8.4773806142357788</v>
          </cell>
          <cell r="AG9">
            <v>52.753109303732423</v>
          </cell>
          <cell r="AH9">
            <v>2.5851465334258363</v>
          </cell>
          <cell r="AI9">
            <v>1.508360654815166</v>
          </cell>
          <cell r="BD9">
            <v>290.89999999999998</v>
          </cell>
          <cell r="BE9">
            <v>89.99</v>
          </cell>
        </row>
        <row r="10">
          <cell r="H10">
            <v>16.71310665865937</v>
          </cell>
          <cell r="I10">
            <v>14.142209088742705</v>
          </cell>
          <cell r="J10">
            <v>12.138637763010099</v>
          </cell>
          <cell r="M10">
            <v>39.64364465215904</v>
          </cell>
          <cell r="N10">
            <v>9.2439199088262498</v>
          </cell>
          <cell r="O10">
            <v>7.5335019851870095</v>
          </cell>
          <cell r="AG10">
            <v>54.272740716385961</v>
          </cell>
          <cell r="AH10">
            <v>2.3739658704403905</v>
          </cell>
          <cell r="AI10">
            <v>1.3712680650282216</v>
          </cell>
          <cell r="BD10">
            <v>308.60000000000002</v>
          </cell>
          <cell r="BE10">
            <v>89.94</v>
          </cell>
        </row>
        <row r="11">
          <cell r="H11">
            <v>25.920736090267255</v>
          </cell>
          <cell r="I11">
            <v>14.172867653882504</v>
          </cell>
          <cell r="J11">
            <v>12.216358553896415</v>
          </cell>
          <cell r="M11">
            <v>35.656370546803565</v>
          </cell>
          <cell r="N11">
            <v>10.026580599756707</v>
          </cell>
          <cell r="O11">
            <v>8.2252130725864046</v>
          </cell>
          <cell r="AG11">
            <v>53.126014060570746</v>
          </cell>
          <cell r="AH11">
            <v>2.4806219578182875</v>
          </cell>
          <cell r="AI11">
            <v>1.2654237510835931</v>
          </cell>
          <cell r="BD11">
            <v>302.14999999999998</v>
          </cell>
          <cell r="BE11">
            <v>90</v>
          </cell>
        </row>
        <row r="12">
          <cell r="H12">
            <v>18.62</v>
          </cell>
          <cell r="I12">
            <v>15.45</v>
          </cell>
          <cell r="J12">
            <v>13.32</v>
          </cell>
          <cell r="M12">
            <v>40.11</v>
          </cell>
          <cell r="N12">
            <v>10.5</v>
          </cell>
          <cell r="O12">
            <v>8.34</v>
          </cell>
          <cell r="AG12">
            <v>49.4</v>
          </cell>
          <cell r="AH12">
            <v>2.23</v>
          </cell>
          <cell r="AI12">
            <v>1.37</v>
          </cell>
          <cell r="BD12">
            <v>297.85000000000002</v>
          </cell>
          <cell r="BE12">
            <v>94.91</v>
          </cell>
        </row>
        <row r="13">
          <cell r="H13">
            <v>18.18</v>
          </cell>
          <cell r="I13">
            <v>15.94</v>
          </cell>
          <cell r="J13">
            <v>13.73</v>
          </cell>
          <cell r="M13">
            <v>37.64</v>
          </cell>
          <cell r="N13">
            <v>10.9</v>
          </cell>
          <cell r="O13">
            <v>8.74</v>
          </cell>
          <cell r="AG13">
            <v>48.64</v>
          </cell>
          <cell r="AH13">
            <v>2.91</v>
          </cell>
          <cell r="AI13">
            <v>1.58</v>
          </cell>
          <cell r="BD13">
            <v>297.89999999999998</v>
          </cell>
          <cell r="BE13">
            <v>94.95</v>
          </cell>
        </row>
        <row r="14">
          <cell r="H14">
            <v>18.600000000000001</v>
          </cell>
          <cell r="I14">
            <v>16.11</v>
          </cell>
          <cell r="J14">
            <v>14.02</v>
          </cell>
          <cell r="M14">
            <v>39.520000000000003</v>
          </cell>
          <cell r="N14">
            <v>11.03</v>
          </cell>
          <cell r="O14">
            <v>8.6300000000000008</v>
          </cell>
          <cell r="AG14">
            <v>47.79</v>
          </cell>
          <cell r="AH14">
            <v>2.91</v>
          </cell>
          <cell r="AI14">
            <v>1.58</v>
          </cell>
          <cell r="BD14">
            <v>274</v>
          </cell>
          <cell r="BE14">
            <v>95.03</v>
          </cell>
        </row>
        <row r="15">
          <cell r="H15">
            <v>17.600000000000001</v>
          </cell>
          <cell r="I15">
            <v>15.2</v>
          </cell>
          <cell r="J15">
            <v>13.05</v>
          </cell>
          <cell r="M15">
            <v>36.770000000000003</v>
          </cell>
          <cell r="N15">
            <v>10.28</v>
          </cell>
          <cell r="O15">
            <v>8.19</v>
          </cell>
          <cell r="AG15">
            <v>50.53</v>
          </cell>
          <cell r="AH15">
            <v>2.23</v>
          </cell>
          <cell r="AI15">
            <v>1.5</v>
          </cell>
          <cell r="BD15">
            <v>260.60000000000002</v>
          </cell>
          <cell r="BE15">
            <v>95.03</v>
          </cell>
        </row>
        <row r="16">
          <cell r="H16">
            <v>17.072325766297851</v>
          </cell>
          <cell r="I16">
            <v>13.716722763990445</v>
          </cell>
          <cell r="J16">
            <v>10.961585443915657</v>
          </cell>
          <cell r="M16">
            <v>41.471888308952842</v>
          </cell>
          <cell r="N16">
            <v>8.3760122395632894</v>
          </cell>
          <cell r="O16">
            <v>5.4428463448401141</v>
          </cell>
          <cell r="AG16">
            <v>48.753264387044183</v>
          </cell>
          <cell r="AH16">
            <v>2.28575255812859</v>
          </cell>
          <cell r="AI16">
            <v>0.92025411953656355</v>
          </cell>
          <cell r="BD16">
            <v>366.6</v>
          </cell>
          <cell r="BE16">
            <v>84.96</v>
          </cell>
        </row>
        <row r="17">
          <cell r="H17">
            <v>17.884762081238677</v>
          </cell>
          <cell r="I17">
            <v>12.884468687992056</v>
          </cell>
          <cell r="J17">
            <v>10.587429787519909</v>
          </cell>
          <cell r="M17">
            <v>42.75835310348711</v>
          </cell>
          <cell r="N17">
            <v>8.0384596455168715</v>
          </cell>
          <cell r="O17">
            <v>4.6193885429924224</v>
          </cell>
          <cell r="AG17">
            <v>50.219460073858656</v>
          </cell>
          <cell r="AH17">
            <v>2.285549946181443</v>
          </cell>
          <cell r="AI17">
            <v>0.35183067976123761</v>
          </cell>
          <cell r="BD17">
            <v>270.75</v>
          </cell>
          <cell r="BE17">
            <v>79.98</v>
          </cell>
        </row>
        <row r="18">
          <cell r="H18">
            <v>19.302668205882508</v>
          </cell>
          <cell r="I18">
            <v>13.44586980581342</v>
          </cell>
          <cell r="J18">
            <v>11.014793075296234</v>
          </cell>
          <cell r="M18">
            <v>45.41961577350861</v>
          </cell>
          <cell r="N18">
            <v>9.1803842264914053</v>
          </cell>
          <cell r="O18">
            <v>5.7197225717744473</v>
          </cell>
          <cell r="AG18">
            <v>49.412226409052053</v>
          </cell>
          <cell r="AH18">
            <v>2.2843803773751068</v>
          </cell>
          <cell r="AI18">
            <v>0.67625123049867375</v>
          </cell>
          <cell r="BD18">
            <v>296</v>
          </cell>
          <cell r="BE18">
            <v>84.96</v>
          </cell>
        </row>
        <row r="19">
          <cell r="H19">
            <v>20.111370509815327</v>
          </cell>
          <cell r="I19">
            <v>13.82076521872759</v>
          </cell>
          <cell r="J19">
            <v>11.090359350513815</v>
          </cell>
          <cell r="M19">
            <v>43.948338719512464</v>
          </cell>
          <cell r="N19">
            <v>8.1437114896925458</v>
          </cell>
          <cell r="O19">
            <v>5.4551437600304888</v>
          </cell>
          <cell r="AG19">
            <v>50.267166315209963</v>
          </cell>
          <cell r="AH19">
            <v>2.2818532926331727</v>
          </cell>
          <cell r="AI19">
            <v>0.99974463365245658</v>
          </cell>
          <cell r="BD19">
            <v>286.75</v>
          </cell>
          <cell r="BE19">
            <v>84.81</v>
          </cell>
        </row>
        <row r="20">
          <cell r="H20">
            <v>15.087140822705784</v>
          </cell>
          <cell r="I20">
            <v>12.965664457822278</v>
          </cell>
          <cell r="J20">
            <v>10.70728790707499</v>
          </cell>
          <cell r="M20">
            <v>41.290792420987621</v>
          </cell>
          <cell r="N20">
            <v>8.1278122301751807</v>
          </cell>
          <cell r="O20">
            <v>5.6611897457638118</v>
          </cell>
          <cell r="AG20">
            <v>51.522054806581728</v>
          </cell>
          <cell r="AH20">
            <v>1.864399376685191</v>
          </cell>
          <cell r="AI20">
            <v>0.80961227982507133</v>
          </cell>
          <cell r="BD20">
            <v>330.65</v>
          </cell>
          <cell r="BE20">
            <v>85.01</v>
          </cell>
        </row>
        <row r="21">
          <cell r="H21">
            <v>15.969465406106897</v>
          </cell>
          <cell r="I21">
            <v>13.652800995483554</v>
          </cell>
          <cell r="J21">
            <v>11.298029057721529</v>
          </cell>
          <cell r="M21">
            <v>43.628894743802974</v>
          </cell>
          <cell r="N21">
            <v>8.5450182996753021</v>
          </cell>
          <cell r="O21">
            <v>5.9855846112177371</v>
          </cell>
          <cell r="AG21">
            <v>50.898087291651983</v>
          </cell>
          <cell r="AH21">
            <v>2.276515882951152</v>
          </cell>
          <cell r="AI21">
            <v>0.94349231646362397</v>
          </cell>
          <cell r="BD21">
            <v>300.55</v>
          </cell>
          <cell r="BE21">
            <v>83.72</v>
          </cell>
        </row>
        <row r="22">
          <cell r="H22">
            <v>17.782778783858774</v>
          </cell>
          <cell r="I22">
            <v>13.999327998248008</v>
          </cell>
          <cell r="J22">
            <v>9.990887675250713</v>
          </cell>
          <cell r="M22">
            <v>40.989257532873772</v>
          </cell>
          <cell r="N22">
            <v>9.1103440607517214</v>
          </cell>
          <cell r="O22">
            <v>5.9320274203297103</v>
          </cell>
          <cell r="AG22">
            <v>49.082195987369126</v>
          </cell>
          <cell r="AH22">
            <v>2.9070927618650799</v>
          </cell>
          <cell r="AI22">
            <v>0.97347557245322047</v>
          </cell>
          <cell r="BD22">
            <v>333.15</v>
          </cell>
          <cell r="BE22">
            <v>85.01</v>
          </cell>
        </row>
        <row r="23">
          <cell r="H23">
            <v>19.855576743101675</v>
          </cell>
          <cell r="I23">
            <v>13.114070443638173</v>
          </cell>
          <cell r="J23">
            <v>10.470549710617346</v>
          </cell>
          <cell r="M23">
            <v>42.809172906671755</v>
          </cell>
          <cell r="N23">
            <v>7.9381431967079763</v>
          </cell>
          <cell r="O23">
            <v>5.1048049584083115</v>
          </cell>
          <cell r="AG23">
            <v>49.506670347312479</v>
          </cell>
          <cell r="AH23">
            <v>2.3853706204537746</v>
          </cell>
          <cell r="AI23">
            <v>0.72945305085130141</v>
          </cell>
          <cell r="BD23">
            <v>417.6</v>
          </cell>
          <cell r="BE23">
            <v>82.44</v>
          </cell>
        </row>
        <row r="24">
          <cell r="H24">
            <v>16.548297963325453</v>
          </cell>
          <cell r="I24">
            <v>13.62971579047907</v>
          </cell>
          <cell r="J24">
            <v>11.186366890755437</v>
          </cell>
          <cell r="M24">
            <v>41.205839332947718</v>
          </cell>
          <cell r="N24">
            <v>8.5943614583126955</v>
          </cell>
          <cell r="O24">
            <v>5.3936170601892979</v>
          </cell>
          <cell r="AG24">
            <v>52.311107914119788</v>
          </cell>
          <cell r="AH24">
            <v>2.2757045412185746</v>
          </cell>
          <cell r="AI24">
            <v>0.83536679541230519</v>
          </cell>
          <cell r="BD24">
            <v>273.60000000000002</v>
          </cell>
          <cell r="BE24">
            <v>79.95</v>
          </cell>
        </row>
        <row r="25">
          <cell r="H25">
            <v>20.456020675630391</v>
          </cell>
          <cell r="I25">
            <v>13.506503979201957</v>
          </cell>
          <cell r="J25">
            <v>11.032830311089057</v>
          </cell>
          <cell r="M25">
            <v>42.003393264871711</v>
          </cell>
          <cell r="N25">
            <v>8.7855458403674103</v>
          </cell>
          <cell r="O25">
            <v>5.6537206380514196</v>
          </cell>
          <cell r="AG25">
            <v>51.369415282618149</v>
          </cell>
          <cell r="AH25">
            <v>3.103170564469691</v>
          </cell>
          <cell r="AI25">
            <v>0.75427650085026776</v>
          </cell>
          <cell r="BD25">
            <v>219.2</v>
          </cell>
          <cell r="BE25">
            <v>85.02</v>
          </cell>
        </row>
        <row r="26">
          <cell r="H26">
            <v>16.507356036153517</v>
          </cell>
          <cell r="I26">
            <v>13.530492569424178</v>
          </cell>
          <cell r="J26">
            <v>11.123796248724545</v>
          </cell>
          <cell r="M26">
            <v>41.365960090906086</v>
          </cell>
          <cell r="N26">
            <v>8.5845349585988693</v>
          </cell>
          <cell r="O26">
            <v>5.8772183808370695</v>
          </cell>
          <cell r="AG26">
            <v>51.562488157800537</v>
          </cell>
          <cell r="AH26">
            <v>2.2746887805692437</v>
          </cell>
          <cell r="AI26">
            <v>0.72725277728018189</v>
          </cell>
          <cell r="BD26">
            <v>233.8</v>
          </cell>
          <cell r="BE26">
            <v>85.04</v>
          </cell>
        </row>
        <row r="27">
          <cell r="H27">
            <v>18.742196445744671</v>
          </cell>
          <cell r="I27">
            <v>13.864522921844266</v>
          </cell>
          <cell r="J27">
            <v>11.441088596544455</v>
          </cell>
          <cell r="M27">
            <v>43.642064642320243</v>
          </cell>
          <cell r="N27">
            <v>8.5579353576797441</v>
          </cell>
          <cell r="O27">
            <v>5.6148822187273808</v>
          </cell>
          <cell r="AG27">
            <v>49.549106488146201</v>
          </cell>
          <cell r="AH27">
            <v>2.6948120492809369</v>
          </cell>
          <cell r="AI27">
            <v>1.0528705572302564</v>
          </cell>
          <cell r="BD27">
            <v>235.3</v>
          </cell>
          <cell r="BE27">
            <v>84.99</v>
          </cell>
        </row>
        <row r="28">
          <cell r="H28">
            <v>17.329049253026778</v>
          </cell>
          <cell r="I28">
            <v>13.501471931825098</v>
          </cell>
          <cell r="J28">
            <v>11.258319557894875</v>
          </cell>
          <cell r="M28">
            <v>43.398083595123381</v>
          </cell>
          <cell r="N28">
            <v>8.3564306702413358</v>
          </cell>
          <cell r="O28">
            <v>5.5930256348047562</v>
          </cell>
          <cell r="AG28">
            <v>48.116298554401808</v>
          </cell>
          <cell r="AH28">
            <v>2.2854823767775931</v>
          </cell>
          <cell r="AI28">
            <v>0.92014534332612341</v>
          </cell>
          <cell r="BD28">
            <v>263.2</v>
          </cell>
          <cell r="BE28">
            <v>84.99</v>
          </cell>
        </row>
        <row r="29">
          <cell r="H29">
            <v>17.556229865043754</v>
          </cell>
          <cell r="I29">
            <v>13.799682438590418</v>
          </cell>
          <cell r="J29">
            <v>11.446453455152634</v>
          </cell>
          <cell r="M29">
            <v>33.670289777150202</v>
          </cell>
          <cell r="N29">
            <v>9.3043499785516879</v>
          </cell>
          <cell r="O29">
            <v>6.4563274851359358</v>
          </cell>
          <cell r="AG29">
            <v>50.9158291066923</v>
          </cell>
          <cell r="AH29">
            <v>2.2777836677587939</v>
          </cell>
          <cell r="AI29">
            <v>0.89007387336698662</v>
          </cell>
          <cell r="BD29">
            <v>293.75</v>
          </cell>
          <cell r="BE29">
            <v>79.97</v>
          </cell>
        </row>
        <row r="30">
          <cell r="H30">
            <v>16.837910960691246</v>
          </cell>
          <cell r="I30">
            <v>13.727328083133456</v>
          </cell>
          <cell r="J30">
            <v>11.432653497535307</v>
          </cell>
          <cell r="M30">
            <v>38.559574866670445</v>
          </cell>
          <cell r="N30">
            <v>9.2523260839036521</v>
          </cell>
          <cell r="O30">
            <v>6.3655876490502337</v>
          </cell>
          <cell r="AG30">
            <v>51.479145196549986</v>
          </cell>
          <cell r="AH30">
            <v>2.2757955149124443</v>
          </cell>
          <cell r="AI30">
            <v>0.97014215622509381</v>
          </cell>
          <cell r="BD30">
            <v>182.15</v>
          </cell>
          <cell r="BE30">
            <v>69.98</v>
          </cell>
        </row>
        <row r="31">
          <cell r="H31">
            <v>19.14463397800926</v>
          </cell>
          <cell r="I31">
            <v>13.853784994322757</v>
          </cell>
          <cell r="J31">
            <v>11.4979300509124</v>
          </cell>
          <cell r="M31">
            <v>41.63621374440001</v>
          </cell>
          <cell r="N31">
            <v>9.2079441408243792</v>
          </cell>
          <cell r="O31">
            <v>6.5253764117929309</v>
          </cell>
          <cell r="AG31">
            <v>52.046945656353522</v>
          </cell>
          <cell r="AH31">
            <v>2.0682839148359347</v>
          </cell>
          <cell r="AI31">
            <v>0.86215627225418612</v>
          </cell>
          <cell r="BD31">
            <v>174.75</v>
          </cell>
          <cell r="BE31">
            <v>69.98</v>
          </cell>
        </row>
        <row r="32">
          <cell r="H32">
            <v>15.901999407022556</v>
          </cell>
          <cell r="I32">
            <v>13.860383251080224</v>
          </cell>
          <cell r="J32">
            <v>11.536538588409131</v>
          </cell>
          <cell r="M32">
            <v>42.466022739893553</v>
          </cell>
          <cell r="N32">
            <v>8.5765314587242809</v>
          </cell>
          <cell r="O32">
            <v>6.0348428155887275</v>
          </cell>
          <cell r="AG32">
            <v>51.392786436723185</v>
          </cell>
          <cell r="AH32">
            <v>2.690895106750514</v>
          </cell>
          <cell r="AI32">
            <v>1.1591699606817805</v>
          </cell>
          <cell r="BD32">
            <v>175.5</v>
          </cell>
          <cell r="BE32">
            <v>75.03</v>
          </cell>
        </row>
        <row r="33">
          <cell r="H33">
            <v>17.085534988714361</v>
          </cell>
          <cell r="I33">
            <v>14.393091915892253</v>
          </cell>
          <cell r="J33">
            <v>11.899161020952116</v>
          </cell>
          <cell r="M33">
            <v>41.226659169800755</v>
          </cell>
          <cell r="N33">
            <v>9.2194723766301934</v>
          </cell>
          <cell r="O33">
            <v>6.4246536698417502</v>
          </cell>
          <cell r="AG33">
            <v>49.301819288232878</v>
          </cell>
          <cell r="AH33">
            <v>2.2835403488166164</v>
          </cell>
          <cell r="AI33">
            <v>1.1086441895417909</v>
          </cell>
          <cell r="BD33">
            <v>245.6</v>
          </cell>
          <cell r="BE33">
            <v>79.98</v>
          </cell>
        </row>
        <row r="34">
          <cell r="H34">
            <v>19.742418837595224</v>
          </cell>
          <cell r="I34">
            <v>13.525430462862788</v>
          </cell>
          <cell r="J34">
            <v>11.100776409341785</v>
          </cell>
          <cell r="M34">
            <v>40.606200580869327</v>
          </cell>
          <cell r="N34">
            <v>8.5955946358542796</v>
          </cell>
          <cell r="O34">
            <v>5.7485681582192312</v>
          </cell>
          <cell r="AG34">
            <v>49.892891592763988</v>
          </cell>
          <cell r="AH34">
            <v>2.6952506997261141</v>
          </cell>
          <cell r="AI34">
            <v>1.1340451652689487</v>
          </cell>
          <cell r="BD34">
            <v>270.10000000000002</v>
          </cell>
          <cell r="BE34">
            <v>80</v>
          </cell>
        </row>
        <row r="35">
          <cell r="H35">
            <v>18.158835314012713</v>
          </cell>
          <cell r="I35">
            <v>14.18762137890068</v>
          </cell>
          <cell r="J35">
            <v>11.320714354345474</v>
          </cell>
          <cell r="M35">
            <v>41.510196967892639</v>
          </cell>
          <cell r="N35">
            <v>8.5896034313089622</v>
          </cell>
          <cell r="O35">
            <v>5.581208900377332</v>
          </cell>
          <cell r="AG35">
            <v>52.767146230230175</v>
          </cell>
          <cell r="AH35">
            <v>2.2748903478668669</v>
          </cell>
          <cell r="AI35">
            <v>0.83506792089729587</v>
          </cell>
          <cell r="BD35">
            <v>269.60000000000002</v>
          </cell>
          <cell r="BE35">
            <v>80</v>
          </cell>
        </row>
        <row r="36">
          <cell r="H36">
            <v>18.268683002586339</v>
          </cell>
          <cell r="I36">
            <v>13.470464018089633</v>
          </cell>
          <cell r="J36">
            <v>11.127117845494672</v>
          </cell>
          <cell r="M36">
            <v>38.391281269244772</v>
          </cell>
          <cell r="N36">
            <v>9.6638037797806824</v>
          </cell>
          <cell r="O36">
            <v>6.5496577570594257</v>
          </cell>
          <cell r="AG36">
            <v>50.54969023746645</v>
          </cell>
          <cell r="AH36">
            <v>2.4859533268899985</v>
          </cell>
          <cell r="AI36">
            <v>0.78247146460629313</v>
          </cell>
          <cell r="BD36">
            <v>208.3</v>
          </cell>
          <cell r="BE36">
            <v>85.02</v>
          </cell>
        </row>
        <row r="37">
          <cell r="H37">
            <v>17.569240446767584</v>
          </cell>
          <cell r="I37">
            <v>14.41559472822895</v>
          </cell>
          <cell r="J37">
            <v>12.023231653002968</v>
          </cell>
          <cell r="M37">
            <v>39.493971963311481</v>
          </cell>
          <cell r="N37">
            <v>9.0354398013944017</v>
          </cell>
          <cell r="O37">
            <v>5.5150588535170959</v>
          </cell>
          <cell r="AG37">
            <v>49.838761763371437</v>
          </cell>
          <cell r="AH37">
            <v>2.902767131030997</v>
          </cell>
          <cell r="AI37">
            <v>1.1340315957307805</v>
          </cell>
          <cell r="BD37">
            <v>232.3</v>
          </cell>
          <cell r="BE37">
            <v>79.680000000000007</v>
          </cell>
        </row>
        <row r="38">
          <cell r="H38">
            <v>18.603611400049392</v>
          </cell>
          <cell r="I38">
            <v>13.666242530260956</v>
          </cell>
          <cell r="J38">
            <v>11.052825917555015</v>
          </cell>
          <cell r="M38">
            <v>39.340937326590492</v>
          </cell>
          <cell r="N38">
            <v>8.1933071085667439</v>
          </cell>
          <cell r="O38">
            <v>5.3518393500920647</v>
          </cell>
          <cell r="AG38">
            <v>50.155481319723606</v>
          </cell>
          <cell r="AH38">
            <v>2.4866570078986001</v>
          </cell>
          <cell r="AI38">
            <v>0.78269295320121579</v>
          </cell>
          <cell r="BD38">
            <v>240.2</v>
          </cell>
          <cell r="BE38">
            <v>85.01</v>
          </cell>
        </row>
        <row r="39">
          <cell r="H39">
            <v>18.076023607117598</v>
          </cell>
          <cell r="I39">
            <v>13.994229524789555</v>
          </cell>
          <cell r="J39">
            <v>11.515640727891904</v>
          </cell>
          <cell r="M39">
            <v>39.234210555368314</v>
          </cell>
          <cell r="N39">
            <v>9.033075330673304</v>
          </cell>
          <cell r="O39">
            <v>6.3870596855856601</v>
          </cell>
          <cell r="AG39">
            <v>50.88272286243177</v>
          </cell>
          <cell r="AH39">
            <v>2.2778747099305106</v>
          </cell>
          <cell r="AI39">
            <v>0.86313643567600884</v>
          </cell>
          <cell r="BD39">
            <v>266.45</v>
          </cell>
          <cell r="BE39">
            <v>85.16</v>
          </cell>
        </row>
        <row r="40">
          <cell r="H40">
            <v>18.117732823958693</v>
          </cell>
          <cell r="I40">
            <v>14.394225740392368</v>
          </cell>
          <cell r="J40">
            <v>11.715804825488577</v>
          </cell>
          <cell r="M40">
            <v>37.092652943204165</v>
          </cell>
          <cell r="N40">
            <v>9.0543794804608737</v>
          </cell>
          <cell r="O40">
            <v>5.8822927870826849</v>
          </cell>
          <cell r="AG40">
            <v>51.150130761355868</v>
          </cell>
          <cell r="AH40">
            <v>2.4836730595737029</v>
          </cell>
          <cell r="AI40">
            <v>0.72783968363467555</v>
          </cell>
          <cell r="BD40">
            <v>275.75</v>
          </cell>
          <cell r="BE40">
            <v>85.13</v>
          </cell>
        </row>
        <row r="41">
          <cell r="H41">
            <v>16.61425906517858</v>
          </cell>
          <cell r="I41">
            <v>13.938835928266478</v>
          </cell>
          <cell r="J41">
            <v>11.687508428516946</v>
          </cell>
          <cell r="M41">
            <v>28.389043074017316</v>
          </cell>
          <cell r="N41">
            <v>10.845814371201804</v>
          </cell>
          <cell r="O41">
            <v>8.1187335940246292</v>
          </cell>
          <cell r="AG41">
            <v>47.344235079169117</v>
          </cell>
          <cell r="AH41">
            <v>2.7056113399719046</v>
          </cell>
          <cell r="AI41">
            <v>1.1655093439754023</v>
          </cell>
          <cell r="BD41">
            <v>230.15</v>
          </cell>
          <cell r="BE41">
            <v>74.180000000000007</v>
          </cell>
        </row>
        <row r="42">
          <cell r="H42">
            <v>19.500623720552245</v>
          </cell>
          <cell r="I42">
            <v>13.126448491842677</v>
          </cell>
          <cell r="J42">
            <v>10.743100088516028</v>
          </cell>
          <cell r="M42">
            <v>32.588864495723897</v>
          </cell>
          <cell r="N42">
            <v>9.5315756343511193</v>
          </cell>
          <cell r="O42">
            <v>6.7416931386512235</v>
          </cell>
          <cell r="AG42">
            <v>53.006474195418669</v>
          </cell>
          <cell r="AH42">
            <v>2.2720343937647964</v>
          </cell>
          <cell r="AI42">
            <v>0.96853883898675097</v>
          </cell>
          <cell r="BD42">
            <v>240</v>
          </cell>
          <cell r="BE42">
            <v>70.040000000000006</v>
          </cell>
        </row>
        <row r="43">
          <cell r="H43">
            <v>19.533573682571426</v>
          </cell>
          <cell r="I43">
            <v>13.833691786490466</v>
          </cell>
          <cell r="J43">
            <v>11.218825063881448</v>
          </cell>
          <cell r="M43">
            <v>38.845805284971611</v>
          </cell>
          <cell r="N43">
            <v>9.4575879286012352</v>
          </cell>
          <cell r="O43">
            <v>6.7166650757055733</v>
          </cell>
          <cell r="AG43">
            <v>52.133483349146445</v>
          </cell>
          <cell r="AH43">
            <v>2.6895265949489406</v>
          </cell>
          <cell r="AI43">
            <v>1.0777492467006233</v>
          </cell>
          <cell r="BD43">
            <v>253.75</v>
          </cell>
          <cell r="BE43">
            <v>65</v>
          </cell>
        </row>
        <row r="44">
          <cell r="H44">
            <v>18.095611221434009</v>
          </cell>
          <cell r="I44">
            <v>14.293923305733902</v>
          </cell>
          <cell r="J44">
            <v>11.520682926321602</v>
          </cell>
          <cell r="M44">
            <v>36.861979279529272</v>
          </cell>
          <cell r="N44">
            <v>9.2692413940255189</v>
          </cell>
          <cell r="O44">
            <v>6.2677450955244494</v>
          </cell>
          <cell r="AG44">
            <v>52.308789088570961</v>
          </cell>
          <cell r="AH44">
            <v>2.8941220353927988</v>
          </cell>
          <cell r="AI44">
            <v>0.99605250397423317</v>
          </cell>
          <cell r="BD44">
            <v>224.4</v>
          </cell>
          <cell r="BE44">
            <v>64.98</v>
          </cell>
        </row>
        <row r="45">
          <cell r="H45">
            <v>17.733167408458904</v>
          </cell>
          <cell r="I45">
            <v>13.796632630368512</v>
          </cell>
          <cell r="J45">
            <v>11.404370992141301</v>
          </cell>
          <cell r="M45">
            <v>36.036458105269872</v>
          </cell>
          <cell r="N45">
            <v>9.6982266150827616</v>
          </cell>
          <cell r="O45">
            <v>7.3398364729331309</v>
          </cell>
          <cell r="AG45">
            <v>50.566031243415075</v>
          </cell>
          <cell r="AH45">
            <v>2.2787456118828064</v>
          </cell>
          <cell r="AI45">
            <v>0.97139974435950516</v>
          </cell>
          <cell r="BD45">
            <v>240.25</v>
          </cell>
          <cell r="BE45">
            <v>64.97</v>
          </cell>
        </row>
        <row r="46">
          <cell r="H46">
            <v>17.012566667230182</v>
          </cell>
          <cell r="I46">
            <v>13.30718985932068</v>
          </cell>
          <cell r="J46">
            <v>11.14988601171415</v>
          </cell>
          <cell r="M46">
            <v>38.741913021859418</v>
          </cell>
          <cell r="N46">
            <v>8.41098118971742</v>
          </cell>
          <cell r="O46">
            <v>6.1760936964576336</v>
          </cell>
          <cell r="AG46">
            <v>49.75198583731791</v>
          </cell>
          <cell r="AH46">
            <v>2.0744207549749643</v>
          </cell>
          <cell r="AI46">
            <v>0.81066974127398117</v>
          </cell>
          <cell r="BD46">
            <v>296.05</v>
          </cell>
          <cell r="BE46">
            <v>84.96</v>
          </cell>
        </row>
        <row r="47">
          <cell r="H47">
            <v>15.192647757497046</v>
          </cell>
          <cell r="I47">
            <v>13.676710351276054</v>
          </cell>
          <cell r="J47">
            <v>11.702593799680777</v>
          </cell>
          <cell r="M47">
            <v>32.719116522288871</v>
          </cell>
          <cell r="N47">
            <v>9.7437301599936781</v>
          </cell>
          <cell r="O47">
            <v>8.0346573795633827</v>
          </cell>
          <cell r="AG47">
            <v>46.812155494129321</v>
          </cell>
          <cell r="AH47">
            <v>2.2908266603735479</v>
          </cell>
          <cell r="AI47">
            <v>1.3020663185070782</v>
          </cell>
          <cell r="BD47">
            <v>241.35</v>
          </cell>
          <cell r="BE47">
            <v>52.79</v>
          </cell>
        </row>
        <row r="48">
          <cell r="H48">
            <v>16.236060318787942</v>
          </cell>
          <cell r="I48">
            <v>13.953658475450689</v>
          </cell>
          <cell r="J48">
            <v>11.64699602478346</v>
          </cell>
          <cell r="M48">
            <v>40.573352492014337</v>
          </cell>
          <cell r="N48">
            <v>8.3846779812724268</v>
          </cell>
          <cell r="O48">
            <v>6.3474762424418305</v>
          </cell>
          <cell r="AG48">
            <v>50.446780047705445</v>
          </cell>
          <cell r="AH48">
            <v>2.0738830498807364</v>
          </cell>
          <cell r="AI48">
            <v>0.97255153166818464</v>
          </cell>
          <cell r="BD48">
            <v>270.5</v>
          </cell>
          <cell r="BE48">
            <v>84.99</v>
          </cell>
        </row>
        <row r="49">
          <cell r="H49">
            <v>16.188130477455484</v>
          </cell>
          <cell r="I49">
            <v>14.565837776512769</v>
          </cell>
          <cell r="J49">
            <v>12.286888767009547</v>
          </cell>
          <cell r="M49">
            <v>35.996402092503608</v>
          </cell>
          <cell r="N49">
            <v>9.2805209844194874</v>
          </cell>
          <cell r="O49">
            <v>7.1248767489170834</v>
          </cell>
          <cell r="AG49">
            <v>51.126652080334161</v>
          </cell>
          <cell r="AH49">
            <v>2.2763260127507206</v>
          </cell>
          <cell r="AI49">
            <v>1.0512323256321801</v>
          </cell>
          <cell r="BD49">
            <v>266.95</v>
          </cell>
          <cell r="BE49">
            <v>84.81</v>
          </cell>
        </row>
        <row r="50">
          <cell r="H50">
            <v>18.314220659243055</v>
          </cell>
          <cell r="I50">
            <v>13.575798038767553</v>
          </cell>
          <cell r="J50">
            <v>11.379181047430754</v>
          </cell>
          <cell r="M50">
            <v>38.668392272861958</v>
          </cell>
          <cell r="N50">
            <v>9.4595838249874689</v>
          </cell>
          <cell r="O50">
            <v>6.9911753233567184</v>
          </cell>
          <cell r="AG50">
            <v>50.739419309351511</v>
          </cell>
          <cell r="AH50">
            <v>2.4863426055538564</v>
          </cell>
          <cell r="AI50">
            <v>0.86355199208866962</v>
          </cell>
          <cell r="BD50">
            <v>255.8</v>
          </cell>
          <cell r="BE50">
            <v>84.95</v>
          </cell>
        </row>
        <row r="51">
          <cell r="H51">
            <v>17.522795138937461</v>
          </cell>
          <cell r="I51">
            <v>13.890300998883982</v>
          </cell>
          <cell r="J51">
            <v>11.6599877331521</v>
          </cell>
          <cell r="M51">
            <v>37.675748823475992</v>
          </cell>
          <cell r="N51">
            <v>9.6500755020758415</v>
          </cell>
          <cell r="O51">
            <v>7.3578975703852105</v>
          </cell>
          <cell r="AG51">
            <v>50.451275299191551</v>
          </cell>
          <cell r="AH51">
            <v>2.2764296175530467</v>
          </cell>
          <cell r="AI51">
            <v>1.1051919751314629</v>
          </cell>
          <cell r="BD51">
            <v>327</v>
          </cell>
          <cell r="BE51">
            <v>80.010000000000005</v>
          </cell>
        </row>
        <row r="52">
          <cell r="H52">
            <v>16.343649261300122</v>
          </cell>
          <cell r="I52">
            <v>14.5654416477908</v>
          </cell>
          <cell r="J52">
            <v>12.379133606637888</v>
          </cell>
          <cell r="M52">
            <v>38.037116761084938</v>
          </cell>
          <cell r="N52">
            <v>9.6770564672615151</v>
          </cell>
          <cell r="O52">
            <v>7.3511420937225873</v>
          </cell>
          <cell r="AG52">
            <v>50.303497223133185</v>
          </cell>
          <cell r="AH52">
            <v>2.6954740498584839</v>
          </cell>
          <cell r="AI52">
            <v>1.1881457671439497</v>
          </cell>
          <cell r="BD52">
            <v>346.4</v>
          </cell>
          <cell r="BE52">
            <v>79.94</v>
          </cell>
        </row>
        <row r="53">
          <cell r="H53">
            <v>18.040512312634576</v>
          </cell>
          <cell r="I53">
            <v>14.296861952439714</v>
          </cell>
          <cell r="J53">
            <v>11.970804286074589</v>
          </cell>
          <cell r="M53">
            <v>39.827175663249534</v>
          </cell>
          <cell r="N53">
            <v>9.8720306859568172</v>
          </cell>
          <cell r="O53">
            <v>7.0662968274046447</v>
          </cell>
          <cell r="AG53">
            <v>51.906341396942601</v>
          </cell>
          <cell r="AH53">
            <v>2.4833213596556338</v>
          </cell>
          <cell r="AI53">
            <v>1.0781283230721859</v>
          </cell>
          <cell r="BD53">
            <v>303.7</v>
          </cell>
          <cell r="BE53">
            <v>79.97</v>
          </cell>
        </row>
        <row r="54">
          <cell r="H54">
            <v>16.665544437018333</v>
          </cell>
          <cell r="I54">
            <v>14.238510768651899</v>
          </cell>
          <cell r="J54">
            <v>12.048284037074463</v>
          </cell>
          <cell r="M54">
            <v>37.551396495221489</v>
          </cell>
          <cell r="N54">
            <v>9.6863193082313686</v>
          </cell>
          <cell r="O54">
            <v>7.3308247547509273</v>
          </cell>
          <cell r="AG54">
            <v>52.358590615763767</v>
          </cell>
          <cell r="AH54">
            <v>2.2733770400096063</v>
          </cell>
          <cell r="AI54">
            <v>1.0498704576679678</v>
          </cell>
          <cell r="BD54">
            <v>386.05</v>
          </cell>
          <cell r="BE54">
            <v>79.94</v>
          </cell>
        </row>
        <row r="55">
          <cell r="H55">
            <v>17.247198250691817</v>
          </cell>
          <cell r="I55">
            <v>14.014706511212943</v>
          </cell>
          <cell r="J55">
            <v>11.796392325960452</v>
          </cell>
          <cell r="M55">
            <v>41.319755216319486</v>
          </cell>
          <cell r="N55">
            <v>9.2237230445501002</v>
          </cell>
          <cell r="O55">
            <v>6.5910297378914233</v>
          </cell>
          <cell r="AG55">
            <v>49.28240724656947</v>
          </cell>
          <cell r="AH55">
            <v>1.8680352313066519</v>
          </cell>
          <cell r="AI55">
            <v>1.0815881914032652</v>
          </cell>
          <cell r="BD55">
            <v>309.10000000000002</v>
          </cell>
          <cell r="BE55">
            <v>79.95</v>
          </cell>
        </row>
        <row r="56">
          <cell r="H56">
            <v>21.547264219763555</v>
          </cell>
          <cell r="I56">
            <v>13.256318438794088</v>
          </cell>
          <cell r="J56">
            <v>11.126085553270586</v>
          </cell>
          <cell r="M56">
            <v>35.717349039730564</v>
          </cell>
          <cell r="N56">
            <v>7.7963184543032353</v>
          </cell>
          <cell r="O56">
            <v>5.7794947381188599</v>
          </cell>
          <cell r="AG56">
            <v>50.904333895219438</v>
          </cell>
          <cell r="AH56">
            <v>1.8651053207213593</v>
          </cell>
          <cell r="AI56">
            <v>0.782921540335896</v>
          </cell>
          <cell r="BD56">
            <v>327.75</v>
          </cell>
          <cell r="BE56">
            <v>78.03</v>
          </cell>
        </row>
        <row r="57">
          <cell r="H57">
            <v>15.971530534623573</v>
          </cell>
          <cell r="I57">
            <v>14.154050860725272</v>
          </cell>
          <cell r="J57">
            <v>11.932257699821813</v>
          </cell>
          <cell r="M57">
            <v>32.115044581870883</v>
          </cell>
          <cell r="N57">
            <v>8.263759562827758</v>
          </cell>
          <cell r="O57">
            <v>6.3066817843409817</v>
          </cell>
          <cell r="AG57">
            <v>51.859936612142064</v>
          </cell>
          <cell r="AH57">
            <v>1.8625954305075265</v>
          </cell>
          <cell r="AI57">
            <v>0.80882891924479827</v>
          </cell>
          <cell r="BD57">
            <v>337.3</v>
          </cell>
          <cell r="BE57">
            <v>77.959999999999994</v>
          </cell>
        </row>
        <row r="58">
          <cell r="H58">
            <v>16.389144216644787</v>
          </cell>
          <cell r="I58">
            <v>14.762715052391677</v>
          </cell>
          <cell r="J58">
            <v>12.357390313842883</v>
          </cell>
          <cell r="M58">
            <v>35.386480002412398</v>
          </cell>
          <cell r="N58">
            <v>9.9185722419424707</v>
          </cell>
          <cell r="O58">
            <v>7.2640805368277723</v>
          </cell>
          <cell r="AG58">
            <v>52.886365465959351</v>
          </cell>
          <cell r="AH58">
            <v>2.2723646927708097</v>
          </cell>
          <cell r="AI58">
            <v>1.0763107124173432</v>
          </cell>
          <cell r="BD58">
            <v>316.7</v>
          </cell>
          <cell r="BE58">
            <v>76.41</v>
          </cell>
        </row>
        <row r="59">
          <cell r="H59">
            <v>15.843525611253767</v>
          </cell>
          <cell r="I59">
            <v>13.862356741687421</v>
          </cell>
          <cell r="J59">
            <v>11.577922354002508</v>
          </cell>
          <cell r="M59">
            <v>38.178336732940942</v>
          </cell>
          <cell r="N59">
            <v>8.8290595458063166</v>
          </cell>
          <cell r="O59">
            <v>6.3373062072428077</v>
          </cell>
          <cell r="AG59">
            <v>53.094793242163021</v>
          </cell>
          <cell r="AH59">
            <v>2.2722307254585523</v>
          </cell>
          <cell r="AI59">
            <v>0.80718544387106972</v>
          </cell>
          <cell r="BD59">
            <v>276.39999999999998</v>
          </cell>
          <cell r="BE59">
            <v>70.08</v>
          </cell>
        </row>
        <row r="60">
          <cell r="H60">
            <v>16.909423483433915</v>
          </cell>
          <cell r="I60">
            <v>13.927818688534256</v>
          </cell>
          <cell r="J60">
            <v>11.678270635426333</v>
          </cell>
          <cell r="M60">
            <v>33.89140676028105</v>
          </cell>
          <cell r="N60">
            <v>9.9342619817577447</v>
          </cell>
          <cell r="O60">
            <v>7.193206298923017</v>
          </cell>
          <cell r="AG60">
            <v>53.227215200298325</v>
          </cell>
          <cell r="AH60">
            <v>2.2727455100584359</v>
          </cell>
          <cell r="AI60">
            <v>0.8073683155447513</v>
          </cell>
          <cell r="BD60">
            <v>219.35</v>
          </cell>
          <cell r="BE60">
            <v>70.14</v>
          </cell>
        </row>
        <row r="61">
          <cell r="H61">
            <v>22.064782930141131</v>
          </cell>
          <cell r="I61">
            <v>15.668255545377423</v>
          </cell>
          <cell r="J61">
            <v>12.812180736833593</v>
          </cell>
          <cell r="M61">
            <v>37.475152853378646</v>
          </cell>
          <cell r="N61">
            <v>10.108378549682673</v>
          </cell>
          <cell r="O61">
            <v>7.5491697901292385</v>
          </cell>
          <cell r="R61">
            <v>37.694245657211816</v>
          </cell>
          <cell r="S61">
            <v>8.0009927756833559</v>
          </cell>
          <cell r="T61">
            <v>5.035749016245215</v>
          </cell>
          <cell r="AG61">
            <v>47.558219239943419</v>
          </cell>
          <cell r="AH61">
            <v>2.9107490298629957</v>
          </cell>
          <cell r="AI61">
            <v>1.2183748981472315</v>
          </cell>
          <cell r="BD61">
            <v>293.05</v>
          </cell>
          <cell r="BE61">
            <v>94.98</v>
          </cell>
        </row>
        <row r="62">
          <cell r="H62">
            <v>21.066022497557775</v>
          </cell>
          <cell r="I62">
            <v>14.589155657620386</v>
          </cell>
          <cell r="J62">
            <v>12.068437494568267</v>
          </cell>
          <cell r="M62">
            <v>43.758578385157676</v>
          </cell>
          <cell r="N62">
            <v>9.4023192312241406</v>
          </cell>
          <cell r="O62">
            <v>6.8945655842180384</v>
          </cell>
          <cell r="R62">
            <v>39.7996808517441</v>
          </cell>
          <cell r="S62">
            <v>7.1387120286611783</v>
          </cell>
          <cell r="T62">
            <v>4.5317859519259596</v>
          </cell>
          <cell r="AG62">
            <v>48.66474480272079</v>
          </cell>
          <cell r="AH62">
            <v>2.6976862247585696</v>
          </cell>
          <cell r="AI62">
            <v>1.3782991996012686</v>
          </cell>
          <cell r="BD62">
            <v>280</v>
          </cell>
          <cell r="BE62">
            <v>94.9</v>
          </cell>
        </row>
        <row r="63">
          <cell r="H63">
            <v>18.869294972639153</v>
          </cell>
          <cell r="I63">
            <v>15.694640015273508</v>
          </cell>
          <cell r="J63">
            <v>13.154405793556039</v>
          </cell>
          <cell r="M63">
            <v>43.141937481184122</v>
          </cell>
          <cell r="N63">
            <v>9.6073374734083856</v>
          </cell>
          <cell r="O63">
            <v>6.9997417041394927</v>
          </cell>
          <cell r="R63">
            <v>37.314830661183734</v>
          </cell>
          <cell r="S63">
            <v>7.3687384663151132</v>
          </cell>
          <cell r="T63">
            <v>5.0365098058428215</v>
          </cell>
          <cell r="AG63">
            <v>51.01060822808963</v>
          </cell>
          <cell r="AH63">
            <v>2.6910992627712935</v>
          </cell>
          <cell r="AI63">
            <v>1.2670958507036159</v>
          </cell>
          <cell r="BD63">
            <v>288.95</v>
          </cell>
          <cell r="BE63">
            <v>94.97</v>
          </cell>
        </row>
        <row r="64">
          <cell r="H64">
            <v>18.067420797753314</v>
          </cell>
          <cell r="I64">
            <v>15.317057309422026</v>
          </cell>
          <cell r="J64">
            <v>12.671227276917502</v>
          </cell>
          <cell r="M64">
            <v>42.528797902200694</v>
          </cell>
          <cell r="N64">
            <v>9.6290791920511065</v>
          </cell>
          <cell r="O64">
            <v>6.6348918333209497</v>
          </cell>
          <cell r="R64">
            <v>36.567999143109212</v>
          </cell>
          <cell r="S64">
            <v>8.6288107433140695</v>
          </cell>
          <cell r="T64">
            <v>5.4152366129851623</v>
          </cell>
          <cell r="AG64">
            <v>50.41001709448409</v>
          </cell>
          <cell r="AH64">
            <v>3.1109624358956851</v>
          </cell>
          <cell r="AI64">
            <v>0.54012174499641286</v>
          </cell>
          <cell r="BD64">
            <v>292.95</v>
          </cell>
          <cell r="BE64">
            <v>95.25</v>
          </cell>
        </row>
        <row r="65">
          <cell r="H65">
            <v>17.632244184945861</v>
          </cell>
          <cell r="I65">
            <v>15.951215904001513</v>
          </cell>
          <cell r="J65">
            <v>13.525233793420371</v>
          </cell>
          <cell r="M65">
            <v>35.943316107168684</v>
          </cell>
          <cell r="N65">
            <v>9.0718896957791504</v>
          </cell>
          <cell r="O65">
            <v>6.9353401667684489</v>
          </cell>
          <cell r="R65">
            <v>39.083233998829691</v>
          </cell>
          <cell r="S65">
            <v>7.9838483879800979</v>
          </cell>
          <cell r="T65">
            <v>5.7623165420526599</v>
          </cell>
          <cell r="AG65">
            <v>47.566739011598813</v>
          </cell>
          <cell r="AH65">
            <v>3.3297330439536048</v>
          </cell>
          <cell r="AI65">
            <v>1.8154690399577365</v>
          </cell>
          <cell r="BD65">
            <v>317.14999999999998</v>
          </cell>
          <cell r="BE65">
            <v>122.37</v>
          </cell>
        </row>
        <row r="66">
          <cell r="H66">
            <v>18.525776761829015</v>
          </cell>
          <cell r="I66">
            <v>15.387717994806273</v>
          </cell>
          <cell r="J66">
            <v>12.657524126562249</v>
          </cell>
          <cell r="M66">
            <v>40.376301162737356</v>
          </cell>
          <cell r="N66">
            <v>9.8636988372626515</v>
          </cell>
          <cell r="O66">
            <v>6.9240331124010428</v>
          </cell>
          <cell r="R66">
            <v>40.748701812549356</v>
          </cell>
          <cell r="S66">
            <v>7.9668121928926912</v>
          </cell>
          <cell r="T66">
            <v>5.1232412136193561</v>
          </cell>
          <cell r="AG66">
            <v>49.408443856006599</v>
          </cell>
          <cell r="AH66">
            <v>3.5259390037438143</v>
          </cell>
          <cell r="AI66">
            <v>1.566191737610102</v>
          </cell>
          <cell r="BD66">
            <v>331.4</v>
          </cell>
          <cell r="BE66">
            <v>99.92</v>
          </cell>
        </row>
        <row r="67">
          <cell r="H67">
            <v>17.795661198396608</v>
          </cell>
          <cell r="I67">
            <v>14.820526813263816</v>
          </cell>
          <cell r="J67">
            <v>12.437846667558471</v>
          </cell>
          <cell r="M67">
            <v>42.444454939429477</v>
          </cell>
          <cell r="N67">
            <v>8.571845295337301</v>
          </cell>
          <cell r="O67">
            <v>6.1130527855240988</v>
          </cell>
          <cell r="R67">
            <v>39.548126778876238</v>
          </cell>
          <cell r="S67">
            <v>7.5614757917743116</v>
          </cell>
          <cell r="T67">
            <v>4.4781752086809981</v>
          </cell>
          <cell r="AG67">
            <v>51.424721346645484</v>
          </cell>
          <cell r="AH67">
            <v>3.3123822659226323</v>
          </cell>
          <cell r="AI67">
            <v>1.1051696143983625</v>
          </cell>
          <cell r="BD67">
            <v>325.5</v>
          </cell>
          <cell r="BE67">
            <v>100.08</v>
          </cell>
        </row>
        <row r="68">
          <cell r="H68">
            <v>19.970572080467903</v>
          </cell>
          <cell r="I68">
            <v>16.063354720128409</v>
          </cell>
          <cell r="J68">
            <v>13.157780127319022</v>
          </cell>
          <cell r="M68">
            <v>41.824723929190604</v>
          </cell>
          <cell r="N68">
            <v>9.4204808468055976</v>
          </cell>
          <cell r="O68">
            <v>6.7447048540719754</v>
          </cell>
          <cell r="R68">
            <v>39.408092923363057</v>
          </cell>
          <cell r="S68">
            <v>8.3969690947395197</v>
          </cell>
          <cell r="T68">
            <v>4.6379947345096175</v>
          </cell>
          <cell r="AG68">
            <v>49.118994083427708</v>
          </cell>
          <cell r="AH68">
            <v>3.3216051749755038</v>
          </cell>
          <cell r="AI68">
            <v>1.2163684601731211</v>
          </cell>
          <cell r="BD68">
            <v>303.75</v>
          </cell>
          <cell r="BE68">
            <v>100.35</v>
          </cell>
        </row>
        <row r="69">
          <cell r="H69">
            <v>15.75022029235247</v>
          </cell>
          <cell r="I69">
            <v>16.332780505732128</v>
          </cell>
          <cell r="J69">
            <v>13.147794627203004</v>
          </cell>
          <cell r="M69">
            <v>39.327508751659302</v>
          </cell>
          <cell r="N69">
            <v>10.076563702411171</v>
          </cell>
          <cell r="O69">
            <v>7.0891540933151731</v>
          </cell>
          <cell r="R69">
            <v>38.320965323175102</v>
          </cell>
          <cell r="S69">
            <v>8.4126325088439717</v>
          </cell>
          <cell r="T69">
            <v>5.6306419732190882</v>
          </cell>
          <cell r="AG69">
            <v>49.676947621998451</v>
          </cell>
          <cell r="AH69">
            <v>3.0099210648702552</v>
          </cell>
          <cell r="AI69">
            <v>1.4596737402586204</v>
          </cell>
          <cell r="BD69">
            <v>313.45</v>
          </cell>
          <cell r="BE69">
            <v>98.39</v>
          </cell>
        </row>
        <row r="70">
          <cell r="H70">
            <v>19.864907718642854</v>
          </cell>
          <cell r="I70">
            <v>15.457369153720988</v>
          </cell>
          <cell r="J70">
            <v>12.813608350937525</v>
          </cell>
          <cell r="M70">
            <v>43.258462836305085</v>
          </cell>
          <cell r="N70">
            <v>9.6096656841729846</v>
          </cell>
          <cell r="O70">
            <v>6.974300642083529</v>
          </cell>
          <cell r="R70">
            <v>38.734024100019631</v>
          </cell>
          <cell r="S70">
            <v>8.4094610384880095</v>
          </cell>
          <cell r="T70">
            <v>5.6285192828383623</v>
          </cell>
          <cell r="AG70">
            <v>48.231872756708007</v>
          </cell>
          <cell r="AH70">
            <v>3.3270725089731679</v>
          </cell>
          <cell r="AI70">
            <v>1.6515690252003634</v>
          </cell>
          <cell r="BD70">
            <v>319.85000000000002</v>
          </cell>
          <cell r="BE70">
            <v>94.89</v>
          </cell>
        </row>
        <row r="71">
          <cell r="H71">
            <v>18.100941186268223</v>
          </cell>
          <cell r="I71">
            <v>15.110521714505545</v>
          </cell>
          <cell r="J71">
            <v>12.737057902498092</v>
          </cell>
          <cell r="M71">
            <v>40.596810347362108</v>
          </cell>
          <cell r="N71">
            <v>9.4432858835921785</v>
          </cell>
          <cell r="O71">
            <v>6.9246057545814637</v>
          </cell>
          <cell r="R71">
            <v>40.293469080431464</v>
          </cell>
          <cell r="S71">
            <v>8.1871386764657945</v>
          </cell>
          <cell r="T71">
            <v>5.8389355740855757</v>
          </cell>
          <cell r="AG71">
            <v>51.067859730557174</v>
          </cell>
          <cell r="AH71">
            <v>2.9012624909430507</v>
          </cell>
          <cell r="AI71">
            <v>1.1334437740685828</v>
          </cell>
          <cell r="BD71">
            <v>310.05</v>
          </cell>
          <cell r="BE71">
            <v>96.81</v>
          </cell>
        </row>
        <row r="72">
          <cell r="H72">
            <v>17.30699191980743</v>
          </cell>
          <cell r="I72">
            <v>15.04184506744366</v>
          </cell>
          <cell r="J72">
            <v>12.568589695703253</v>
          </cell>
          <cell r="M72">
            <v>33.957235490327989</v>
          </cell>
          <cell r="N72">
            <v>10.364023865243482</v>
          </cell>
          <cell r="O72">
            <v>7.6364822469627356</v>
          </cell>
          <cell r="R72">
            <v>35.879214338293544</v>
          </cell>
          <cell r="S72">
            <v>7.5953594855758491</v>
          </cell>
          <cell r="T72">
            <v>5.0193801705799874</v>
          </cell>
          <cell r="AG72">
            <v>49.020379971041045</v>
          </cell>
          <cell r="AH72">
            <v>3.1161735751085962</v>
          </cell>
          <cell r="AI72">
            <v>1.406668892290375</v>
          </cell>
          <cell r="BD72">
            <v>319.39999999999998</v>
          </cell>
          <cell r="BE72">
            <v>100.28</v>
          </cell>
        </row>
        <row r="73">
          <cell r="H73">
            <v>20.553634455137708</v>
          </cell>
          <cell r="I73">
            <v>14.817855649342906</v>
          </cell>
          <cell r="J73">
            <v>12.100907919764795</v>
          </cell>
          <cell r="M73">
            <v>40.073206219015049</v>
          </cell>
          <cell r="N73">
            <v>9.6481313606027808</v>
          </cell>
          <cell r="O73">
            <v>6.4845437864561006</v>
          </cell>
          <cell r="R73">
            <v>36.973832470186387</v>
          </cell>
          <cell r="S73">
            <v>8.2170099318801757</v>
          </cell>
          <cell r="T73">
            <v>5.3673219508094796</v>
          </cell>
          <cell r="AG73">
            <v>49.06413277279173</v>
          </cell>
          <cell r="AH73">
            <v>3.323743468908833</v>
          </cell>
          <cell r="AI73">
            <v>1.4605818015021321</v>
          </cell>
          <cell r="BD73">
            <v>332.45</v>
          </cell>
          <cell r="BE73">
            <v>99.9</v>
          </cell>
        </row>
        <row r="74">
          <cell r="H74">
            <v>23.224999998756534</v>
          </cell>
          <cell r="I74">
            <v>14.419942024434189</v>
          </cell>
          <cell r="J74">
            <v>11.81779928138927</v>
          </cell>
          <cell r="M74">
            <v>44.060422355236135</v>
          </cell>
          <cell r="N74">
            <v>7.938387203139051</v>
          </cell>
          <cell r="O74">
            <v>5.9467375002229081</v>
          </cell>
          <cell r="R74">
            <v>40.809372198632474</v>
          </cell>
          <cell r="S74">
            <v>7.3406787098326625</v>
          </cell>
          <cell r="T74">
            <v>4.8264543249116469</v>
          </cell>
          <cell r="AG74">
            <v>51.549557943339302</v>
          </cell>
          <cell r="AH74">
            <v>2.4853513261699818</v>
          </cell>
          <cell r="AI74">
            <v>1.1869105912617346</v>
          </cell>
          <cell r="BD74">
            <v>337.85</v>
          </cell>
          <cell r="BE74">
            <v>100.08</v>
          </cell>
        </row>
        <row r="75">
          <cell r="H75">
            <v>16.159853312694491</v>
          </cell>
          <cell r="I75">
            <v>14.978228661042085</v>
          </cell>
          <cell r="J75">
            <v>11.980626188455652</v>
          </cell>
          <cell r="M75">
            <v>42.071622274118795</v>
          </cell>
          <cell r="N75">
            <v>9.6361763438476338</v>
          </cell>
          <cell r="O75">
            <v>6.2315987809418409</v>
          </cell>
          <cell r="R75">
            <v>39.129493739231854</v>
          </cell>
          <cell r="S75">
            <v>7.5661069709674047</v>
          </cell>
          <cell r="T75">
            <v>4.2623365941034059</v>
          </cell>
          <cell r="AG75">
            <v>48.408145091609796</v>
          </cell>
          <cell r="AH75">
            <v>3.1166705352588515</v>
          </cell>
          <cell r="AI75">
            <v>1.3527819467211348</v>
          </cell>
          <cell r="BD75">
            <v>323.55</v>
          </cell>
          <cell r="BE75">
            <v>99.91</v>
          </cell>
        </row>
        <row r="76">
          <cell r="H76">
            <v>20.512823089977616</v>
          </cell>
          <cell r="I76">
            <v>14.80251064035366</v>
          </cell>
          <cell r="J76">
            <v>12.480431969964259</v>
          </cell>
          <cell r="M76">
            <v>42.676599982602468</v>
          </cell>
          <cell r="N76">
            <v>9.0012265501870239</v>
          </cell>
          <cell r="O76">
            <v>6.2285457672971569</v>
          </cell>
          <cell r="R76">
            <v>40.020216493180385</v>
          </cell>
          <cell r="S76">
            <v>7.9767691588285805</v>
          </cell>
          <cell r="T76">
            <v>5.3752123455189746</v>
          </cell>
          <cell r="AG76">
            <v>51.104384771024996</v>
          </cell>
          <cell r="AH76">
            <v>2.9011346533014124</v>
          </cell>
          <cell r="AI76">
            <v>1.3492783707192311</v>
          </cell>
          <cell r="BD76">
            <v>344.05</v>
          </cell>
          <cell r="BE76">
            <v>100.17</v>
          </cell>
        </row>
        <row r="77">
          <cell r="H77">
            <v>21.715335551898828</v>
          </cell>
          <cell r="I77">
            <v>14.879838438964303</v>
          </cell>
          <cell r="J77">
            <v>12.7071954468943</v>
          </cell>
          <cell r="M77">
            <v>40.905169678226443</v>
          </cell>
          <cell r="N77">
            <v>9.8556057596794808</v>
          </cell>
          <cell r="O77">
            <v>7.4631041308638215</v>
          </cell>
          <cell r="R77">
            <v>37.428221922920201</v>
          </cell>
          <cell r="S77">
            <v>8.0029121956714704</v>
          </cell>
          <cell r="T77">
            <v>5.9129496168174756</v>
          </cell>
          <cell r="AG77">
            <v>48.86044690025129</v>
          </cell>
          <cell r="AH77">
            <v>3.1167733241240576</v>
          </cell>
          <cell r="AI77">
            <v>1.6233918743214981</v>
          </cell>
          <cell r="BD77">
            <v>313.3</v>
          </cell>
          <cell r="BE77">
            <v>99.98</v>
          </cell>
        </row>
        <row r="78">
          <cell r="H78">
            <v>18.851349698886636</v>
          </cell>
          <cell r="I78">
            <v>14.987212898565913</v>
          </cell>
          <cell r="J78">
            <v>12.522940421180614</v>
          </cell>
          <cell r="M78">
            <v>40.620291737376625</v>
          </cell>
          <cell r="N78">
            <v>9.4376249560116801</v>
          </cell>
          <cell r="O78">
            <v>7.0566841128008315</v>
          </cell>
          <cell r="R78">
            <v>44.299828443344396</v>
          </cell>
          <cell r="S78">
            <v>4.0294867348694705</v>
          </cell>
          <cell r="T78">
            <v>2.7747486502416092</v>
          </cell>
          <cell r="AG78">
            <v>49.493816363857221</v>
          </cell>
          <cell r="AH78">
            <v>2.9062117547041049</v>
          </cell>
          <cell r="AI78">
            <v>1.4868036278767351</v>
          </cell>
          <cell r="BD78">
            <v>324.25</v>
          </cell>
          <cell r="BE78">
            <v>100.01</v>
          </cell>
        </row>
        <row r="79">
          <cell r="H79">
            <v>16.613053909700433</v>
          </cell>
          <cell r="I79">
            <v>15.575453909785544</v>
          </cell>
          <cell r="J79">
            <v>13.149131310073075</v>
          </cell>
          <cell r="M79">
            <v>39.441600281125872</v>
          </cell>
          <cell r="N79">
            <v>10.084781180549705</v>
          </cell>
          <cell r="O79">
            <v>7.5315467316624876</v>
          </cell>
          <cell r="R79">
            <v>37.792440322163102</v>
          </cell>
          <cell r="S79">
            <v>7.9948966770513596</v>
          </cell>
          <cell r="T79">
            <v>5.7976379575222579</v>
          </cell>
          <cell r="AG79">
            <v>48.905228828188172</v>
          </cell>
          <cell r="AH79">
            <v>3.1160055118702994</v>
          </cell>
          <cell r="AI79">
            <v>1.7311914178792853</v>
          </cell>
          <cell r="BD79">
            <v>326.64999999999998</v>
          </cell>
          <cell r="BE79">
            <v>100.02</v>
          </cell>
        </row>
        <row r="80">
          <cell r="H80">
            <v>18.408696098735916</v>
          </cell>
          <cell r="I80">
            <v>15.098067050876296</v>
          </cell>
          <cell r="J80">
            <v>12.621381359534885</v>
          </cell>
          <cell r="M80">
            <v>41.150260749422046</v>
          </cell>
          <cell r="N80">
            <v>9.8564844361942914</v>
          </cell>
          <cell r="O80">
            <v>7.9540901282437604</v>
          </cell>
          <cell r="R80">
            <v>39.268343515141517</v>
          </cell>
          <cell r="S80">
            <v>7.7708525546991689</v>
          </cell>
          <cell r="T80">
            <v>5.842521094115436</v>
          </cell>
          <cell r="AG80">
            <v>46.898873758989289</v>
          </cell>
          <cell r="AH80">
            <v>2.9147343896644093</v>
          </cell>
          <cell r="AI80">
            <v>1.6809482452749895</v>
          </cell>
          <cell r="BD80">
            <v>324.14999999999998</v>
          </cell>
          <cell r="BE80">
            <v>99.96</v>
          </cell>
        </row>
        <row r="81">
          <cell r="H81">
            <v>19.482915182683662</v>
          </cell>
          <cell r="I81">
            <v>15.768302920591401</v>
          </cell>
          <cell r="J81">
            <v>13.195374997630561</v>
          </cell>
          <cell r="M81">
            <v>41.679096041861875</v>
          </cell>
          <cell r="N81">
            <v>10.684513156813724</v>
          </cell>
          <cell r="O81">
            <v>7.5355212790222978</v>
          </cell>
          <cell r="R81">
            <v>32.878060457458602</v>
          </cell>
          <cell r="S81">
            <v>8.6797211917864576</v>
          </cell>
          <cell r="T81">
            <v>5.58474202312365</v>
          </cell>
          <cell r="AG81">
            <v>49.352591215916888</v>
          </cell>
          <cell r="AH81">
            <v>3.3193928319395289</v>
          </cell>
          <cell r="AI81">
            <v>1.7558064367824764</v>
          </cell>
          <cell r="BD81">
            <v>343.25</v>
          </cell>
          <cell r="BE81">
            <v>99.87</v>
          </cell>
        </row>
        <row r="82">
          <cell r="H82">
            <v>20.24312453122991</v>
          </cell>
          <cell r="I82">
            <v>15.537969996133272</v>
          </cell>
          <cell r="J82">
            <v>13.33164591800027</v>
          </cell>
          <cell r="M82">
            <v>37.357412877835053</v>
          </cell>
          <cell r="N82">
            <v>10.74165339372602</v>
          </cell>
          <cell r="O82">
            <v>8.3416078131418399</v>
          </cell>
          <cell r="R82">
            <v>39.504771886789534</v>
          </cell>
          <cell r="S82">
            <v>8.1932687860414166</v>
          </cell>
          <cell r="T82">
            <v>5.9798333450602597</v>
          </cell>
          <cell r="AG82">
            <v>48.178837675790049</v>
          </cell>
          <cell r="AH82">
            <v>2.9108141801123391</v>
          </cell>
          <cell r="AI82">
            <v>1.5433094135532412</v>
          </cell>
          <cell r="BD82">
            <v>320.55</v>
          </cell>
          <cell r="BE82">
            <v>105.2</v>
          </cell>
        </row>
        <row r="83">
          <cell r="H83">
            <v>20.182199033620762</v>
          </cell>
          <cell r="I83">
            <v>14.735061951697913</v>
          </cell>
          <cell r="J83">
            <v>12.431620426819707</v>
          </cell>
          <cell r="M83">
            <v>40.684402298618771</v>
          </cell>
          <cell r="N83">
            <v>9.6521293735658844</v>
          </cell>
          <cell r="O83">
            <v>7.3867208592819464</v>
          </cell>
          <cell r="R83">
            <v>38.271735646227185</v>
          </cell>
          <cell r="S83">
            <v>7.562617665269002</v>
          </cell>
          <cell r="T83">
            <v>5.5439441936903666</v>
          </cell>
          <cell r="AG83">
            <v>49.190887790750082</v>
          </cell>
          <cell r="AH83">
            <v>2.9067123405532467</v>
          </cell>
          <cell r="AI83">
            <v>1.5952095233245145</v>
          </cell>
          <cell r="BD83">
            <v>311.8</v>
          </cell>
          <cell r="BE83">
            <v>105.57</v>
          </cell>
        </row>
        <row r="84">
          <cell r="H84">
            <v>20.103207309104512</v>
          </cell>
          <cell r="I84">
            <v>15.246129725908581</v>
          </cell>
          <cell r="J84">
            <v>12.704231567768938</v>
          </cell>
          <cell r="M84">
            <v>39.764362723352527</v>
          </cell>
          <cell r="N84">
            <v>10.2870100825234</v>
          </cell>
          <cell r="O84">
            <v>7.6887974461914572</v>
          </cell>
          <cell r="R84">
            <v>38.250804156563802</v>
          </cell>
          <cell r="S84">
            <v>8.4174919584343613</v>
          </cell>
          <cell r="T84">
            <v>5.9073844629864327</v>
          </cell>
          <cell r="AG84">
            <v>48.917939023289691</v>
          </cell>
          <cell r="AH84">
            <v>3.1153582084707403</v>
          </cell>
          <cell r="AI84">
            <v>1.5415220619294971</v>
          </cell>
          <cell r="BD84">
            <v>316.10000000000002</v>
          </cell>
          <cell r="BE84">
            <v>104.16</v>
          </cell>
        </row>
        <row r="85">
          <cell r="H85">
            <v>19.778091950310809</v>
          </cell>
          <cell r="I85">
            <v>14.235036480223213</v>
          </cell>
          <cell r="J85">
            <v>11.407659785107079</v>
          </cell>
          <cell r="M85">
            <v>39.540277417530689</v>
          </cell>
          <cell r="N85">
            <v>9.8735221162688305</v>
          </cell>
          <cell r="O85">
            <v>6.9582158931030653</v>
          </cell>
          <cell r="R85">
            <v>33.096463686452104</v>
          </cell>
          <cell r="S85">
            <v>7.6221318268219305</v>
          </cell>
          <cell r="T85">
            <v>5.3123224962278295</v>
          </cell>
          <cell r="AG85">
            <v>49.386993443291544</v>
          </cell>
          <cell r="AH85">
            <v>2.9065856349260843</v>
          </cell>
          <cell r="AI85">
            <v>1.4599586321913673</v>
          </cell>
          <cell r="BD85">
            <v>320.14999999999998</v>
          </cell>
          <cell r="BE85">
            <v>104.37</v>
          </cell>
        </row>
        <row r="86">
          <cell r="H86">
            <v>21.621687607270331</v>
          </cell>
          <cell r="I86">
            <v>15.182689963103178</v>
          </cell>
          <cell r="J86">
            <v>12.886136413523873</v>
          </cell>
          <cell r="M86">
            <v>40.308203142991864</v>
          </cell>
          <cell r="N86">
            <v>10.70403081784527</v>
          </cell>
          <cell r="O86">
            <v>8.0126002177451738</v>
          </cell>
          <cell r="R86">
            <v>29.578517868889158</v>
          </cell>
          <cell r="S86">
            <v>8.5042148213111108</v>
          </cell>
          <cell r="T86">
            <v>6.0511387625864055</v>
          </cell>
          <cell r="AG86">
            <v>48.58416813742587</v>
          </cell>
          <cell r="AH86">
            <v>3.3256633274502962</v>
          </cell>
          <cell r="AI86">
            <v>1.5696791997247173</v>
          </cell>
          <cell r="BD86">
            <v>329.05</v>
          </cell>
          <cell r="BE86">
            <v>103.86</v>
          </cell>
        </row>
        <row r="87">
          <cell r="H87">
            <v>18.186839644501017</v>
          </cell>
          <cell r="I87">
            <v>15.724249266587893</v>
          </cell>
          <cell r="J87">
            <v>13.03454059519443</v>
          </cell>
          <cell r="M87">
            <v>37.824196432941562</v>
          </cell>
          <cell r="N87">
            <v>11.575519058343335</v>
          </cell>
          <cell r="O87">
            <v>8.6060282332345803</v>
          </cell>
          <cell r="R87">
            <v>39.811155422052579</v>
          </cell>
          <cell r="S87">
            <v>7.9817940234905</v>
          </cell>
          <cell r="T87">
            <v>5.487808512072621</v>
          </cell>
          <cell r="AG87">
            <v>51.713052369500737</v>
          </cell>
          <cell r="AH87">
            <v>2.898444428684352</v>
          </cell>
          <cell r="AI87">
            <v>1.3749877274200843</v>
          </cell>
          <cell r="BD87">
            <v>258.10000000000002</v>
          </cell>
          <cell r="BE87">
            <v>85.34</v>
          </cell>
        </row>
        <row r="88">
          <cell r="H88">
            <v>19.478563111536847</v>
          </cell>
          <cell r="I88">
            <v>15.472050248791017</v>
          </cell>
          <cell r="J88">
            <v>12.983149970522497</v>
          </cell>
          <cell r="M88">
            <v>40.072944377924181</v>
          </cell>
          <cell r="N88">
            <v>10.919051723086987</v>
          </cell>
          <cell r="O88">
            <v>8.4519829235595463</v>
          </cell>
          <cell r="R88">
            <v>41.037794136556442</v>
          </cell>
          <cell r="S88">
            <v>7.758920700177665</v>
          </cell>
          <cell r="T88">
            <v>5.3973968406416697</v>
          </cell>
          <cell r="AG88">
            <v>48.172379452038953</v>
          </cell>
          <cell r="AH88">
            <v>3.3273104821918444</v>
          </cell>
          <cell r="AI88">
            <v>1.6246103172176591</v>
          </cell>
          <cell r="BD88">
            <v>279.2</v>
          </cell>
          <cell r="BE88">
            <v>84.12</v>
          </cell>
        </row>
        <row r="89">
          <cell r="H89">
            <v>21.130860807862138</v>
          </cell>
          <cell r="I89">
            <v>16.219121508362068</v>
          </cell>
          <cell r="J89">
            <v>13.051997864849318</v>
          </cell>
          <cell r="M89">
            <v>40.643474925380758</v>
          </cell>
          <cell r="N89">
            <v>10.491956563432741</v>
          </cell>
          <cell r="O89">
            <v>6.621789215221626</v>
          </cell>
          <cell r="R89">
            <v>39.649605467999081</v>
          </cell>
          <cell r="S89">
            <v>8.4019042652560234</v>
          </cell>
          <cell r="T89">
            <v>5.2412844808999983</v>
          </cell>
          <cell r="AG89">
            <v>46.507063915799115</v>
          </cell>
          <cell r="AH89">
            <v>3.9590914463999543</v>
          </cell>
          <cell r="AI89">
            <v>1.7359845709778798</v>
          </cell>
          <cell r="BD89">
            <v>295.05</v>
          </cell>
          <cell r="BE89">
            <v>84.15</v>
          </cell>
        </row>
        <row r="90">
          <cell r="H90">
            <v>19.444303309152172</v>
          </cell>
          <cell r="I90">
            <v>15.983477761782442</v>
          </cell>
          <cell r="J90">
            <v>13.229214778709592</v>
          </cell>
          <cell r="M90">
            <v>37.084292590270294</v>
          </cell>
          <cell r="N90">
            <v>12.854464537998378</v>
          </cell>
          <cell r="O90">
            <v>10.03466239520449</v>
          </cell>
          <cell r="R90">
            <v>35.047085103677759</v>
          </cell>
          <cell r="S90">
            <v>8.238290920239141</v>
          </cell>
          <cell r="T90">
            <v>5.6283195743876098</v>
          </cell>
          <cell r="AG90">
            <v>48.497625829541626</v>
          </cell>
          <cell r="AH90">
            <v>3.7410408277382681</v>
          </cell>
          <cell r="AI90">
            <v>1.9480941780593308</v>
          </cell>
          <cell r="BD90">
            <v>281.95</v>
          </cell>
          <cell r="BE90">
            <v>88.71</v>
          </cell>
        </row>
        <row r="91">
          <cell r="H91">
            <v>21.029413650321011</v>
          </cell>
          <cell r="I91">
            <v>14.703303286881557</v>
          </cell>
          <cell r="J91">
            <v>12.208754326933915</v>
          </cell>
          <cell r="M91">
            <v>40.742841097503025</v>
          </cell>
          <cell r="N91">
            <v>9.4380444770773213</v>
          </cell>
          <cell r="O91">
            <v>6.1033494454870345</v>
          </cell>
          <cell r="R91">
            <v>37.711384743625956</v>
          </cell>
          <cell r="S91">
            <v>7.3686256634372853</v>
          </cell>
          <cell r="T91">
            <v>5.0638046223042528</v>
          </cell>
          <cell r="AG91">
            <v>47.892054676151332</v>
          </cell>
          <cell r="AH91">
            <v>3.1204047949644327</v>
          </cell>
          <cell r="AI91">
            <v>1.7607236289289612</v>
          </cell>
          <cell r="BD91">
            <v>313.14999999999998</v>
          </cell>
          <cell r="BE91">
            <v>89.82</v>
          </cell>
        </row>
        <row r="92">
          <cell r="H92">
            <v>16.787949415166821</v>
          </cell>
          <cell r="I92">
            <v>14.192050584833181</v>
          </cell>
          <cell r="J92">
            <v>11.497730801460804</v>
          </cell>
          <cell r="M92">
            <v>41.783503852469359</v>
          </cell>
          <cell r="N92">
            <v>8.696496147530631</v>
          </cell>
          <cell r="O92">
            <v>5.7457539421448605</v>
          </cell>
          <cell r="R92">
            <v>43.275709779179785</v>
          </cell>
          <cell r="S92">
            <v>7.8442902208201897</v>
          </cell>
          <cell r="T92">
            <v>4.812806749456418</v>
          </cell>
          <cell r="W92">
            <v>43.787726358148902</v>
          </cell>
          <cell r="X92">
            <v>5.0172736418511068</v>
          </cell>
          <cell r="Y92">
            <v>2.4210440987470068</v>
          </cell>
          <cell r="AB92">
            <v>43.836098541980924</v>
          </cell>
          <cell r="AC92">
            <v>4.598901458019105</v>
          </cell>
          <cell r="AD92">
            <v>2.0676084226045308</v>
          </cell>
          <cell r="AG92">
            <v>51.973915224479519</v>
          </cell>
          <cell r="AH92">
            <v>2.6910847755204412</v>
          </cell>
          <cell r="AI92">
            <v>0.78182089049682946</v>
          </cell>
          <cell r="AK92">
            <v>16.399999999999999</v>
          </cell>
          <cell r="AL92">
            <v>14.371458064270039</v>
          </cell>
          <cell r="AN92">
            <v>9.51</v>
          </cell>
          <cell r="AO92">
            <v>7.6613252135405023</v>
          </cell>
          <cell r="AQ92">
            <v>5.3</v>
          </cell>
          <cell r="AR92">
            <v>3.8796111844546779</v>
          </cell>
          <cell r="AT92">
            <v>3.4</v>
          </cell>
          <cell r="AU92">
            <v>2.3389699426541006</v>
          </cell>
          <cell r="AW92">
            <v>1.76</v>
          </cell>
          <cell r="AX92">
            <v>1.116118524489278</v>
          </cell>
          <cell r="AZ92">
            <v>13.95</v>
          </cell>
          <cell r="BA92">
            <v>12.022341855818773</v>
          </cell>
          <cell r="BC92">
            <v>388.67796984126977</v>
          </cell>
          <cell r="BD92">
            <v>379.76991523174604</v>
          </cell>
          <cell r="BE92">
            <v>101.57478292063489</v>
          </cell>
          <cell r="BF92">
            <v>65.251060964849728</v>
          </cell>
          <cell r="BG92">
            <v>55.161374091975659</v>
          </cell>
          <cell r="BH92">
            <v>44.689146656932209</v>
          </cell>
          <cell r="BI92">
            <v>156.16464620880151</v>
          </cell>
          <cell r="BJ92">
            <v>65.251060964849728</v>
          </cell>
          <cell r="BL92">
            <v>8.9728363157787872</v>
          </cell>
          <cell r="BM92">
            <v>150.77987466364428</v>
          </cell>
          <cell r="BN92">
            <v>65.251060964849728</v>
          </cell>
          <cell r="BP92">
            <v>7.2567439846337995</v>
          </cell>
          <cell r="BQ92">
            <v>149.01678253661257</v>
          </cell>
          <cell r="BR92">
            <v>65.251060964849728</v>
          </cell>
          <cell r="BT92">
            <v>3.6077620197453188</v>
          </cell>
          <cell r="BU92">
            <v>148.85234574961123</v>
          </cell>
          <cell r="BV92">
            <v>65.251060964849728</v>
          </cell>
          <cell r="BX92">
            <v>3.077683637963379</v>
          </cell>
          <cell r="BY92">
            <v>110.48283753015863</v>
          </cell>
          <cell r="CA92">
            <v>2.9731868203370833</v>
          </cell>
          <cell r="CB92">
            <v>0.86377790422445155</v>
          </cell>
          <cell r="CC92">
            <v>232.51332363246826</v>
          </cell>
          <cell r="CE92">
            <v>33.415554799680656</v>
          </cell>
          <cell r="CF92">
            <v>147.2565915992777</v>
          </cell>
          <cell r="CH92">
            <v>11.281806380795826</v>
          </cell>
          <cell r="CI92">
            <v>141.87182005412049</v>
          </cell>
          <cell r="CK92">
            <v>5.5040749984090738</v>
          </cell>
          <cell r="CL92">
            <v>140.10872792708881</v>
          </cell>
          <cell r="CN92">
            <v>3.2771010332496191</v>
          </cell>
          <cell r="CO92">
            <v>139.9442911400875</v>
          </cell>
          <cell r="CQ92">
            <v>1.5619441573797241</v>
          </cell>
        </row>
        <row r="93">
          <cell r="H93">
            <v>15.145312432525783</v>
          </cell>
          <cell r="I93">
            <v>14.454687567474197</v>
          </cell>
          <cell r="J93">
            <v>12.218611526151241</v>
          </cell>
          <cell r="M93">
            <v>43.305534495830173</v>
          </cell>
          <cell r="N93">
            <v>8.9944655041698258</v>
          </cell>
          <cell r="O93">
            <v>6.9576857723508283</v>
          </cell>
          <cell r="R93">
            <v>38.878673585381264</v>
          </cell>
          <cell r="S93">
            <v>6.9392509429206051</v>
          </cell>
          <cell r="T93">
            <v>4.3202580159702517</v>
          </cell>
          <cell r="W93">
            <v>45.371815308890589</v>
          </cell>
          <cell r="X93">
            <v>5.6337402466649884</v>
          </cell>
          <cell r="Y93">
            <v>2.8230711800330321</v>
          </cell>
          <cell r="AB93">
            <v>43.782696177062384</v>
          </cell>
          <cell r="AC93">
            <v>5.0173038229376257</v>
          </cell>
          <cell r="AD93">
            <v>2.5570731939763744</v>
          </cell>
          <cell r="AG93">
            <v>50.901793553242193</v>
          </cell>
          <cell r="AH93">
            <v>2.7982064467578081</v>
          </cell>
          <cell r="AI93">
            <v>1.0527350101246638</v>
          </cell>
          <cell r="AK93">
            <v>16.52</v>
          </cell>
          <cell r="AL93">
            <v>14.493884644783558</v>
          </cell>
          <cell r="AN93">
            <v>9.43</v>
          </cell>
          <cell r="AO93">
            <v>7.854729269995171</v>
          </cell>
          <cell r="AQ93">
            <v>5.31</v>
          </cell>
          <cell r="AR93">
            <v>4.1476242054723249</v>
          </cell>
          <cell r="AT93">
            <v>3.34</v>
          </cell>
          <cell r="AU93">
            <v>2.4579091064244238</v>
          </cell>
          <cell r="AW93">
            <v>1.65</v>
          </cell>
          <cell r="AX93">
            <v>1.124367228501729</v>
          </cell>
          <cell r="AZ93">
            <v>14.45</v>
          </cell>
          <cell r="BA93">
            <v>12.566988009691716</v>
          </cell>
          <cell r="BC93">
            <v>363.23817619047611</v>
          </cell>
          <cell r="BD93">
            <v>359.28838885726987</v>
          </cell>
          <cell r="BE93">
            <v>96.615708165079369</v>
          </cell>
          <cell r="BF93">
            <v>55.013556658256086</v>
          </cell>
          <cell r="BG93">
            <v>52.504943494124774</v>
          </cell>
          <cell r="BH93">
            <v>44.382661663391062</v>
          </cell>
          <cell r="BI93">
            <v>127.03585649901922</v>
          </cell>
          <cell r="BJ93">
            <v>55.013556658256086</v>
          </cell>
          <cell r="BL93">
            <v>8.8387557134162744</v>
          </cell>
          <cell r="BM93">
            <v>141.5006006762064</v>
          </cell>
          <cell r="BN93">
            <v>55.013556658256086</v>
          </cell>
          <cell r="BP93">
            <v>6.1131910433598637</v>
          </cell>
          <cell r="BQ93">
            <v>121.25050823672069</v>
          </cell>
          <cell r="BR93">
            <v>55.013556658256086</v>
          </cell>
          <cell r="BT93">
            <v>3.42298815367444</v>
          </cell>
          <cell r="BU93">
            <v>125.65136791890289</v>
          </cell>
          <cell r="BV93">
            <v>55.013556658256086</v>
          </cell>
          <cell r="BX93">
            <v>3.2129974469188953</v>
          </cell>
          <cell r="BY93">
            <v>100.5654954982856</v>
          </cell>
          <cell r="CA93">
            <v>2.8140301782469606</v>
          </cell>
          <cell r="CB93">
            <v>1.0586881792157952</v>
          </cell>
          <cell r="CC93">
            <v>236.20231969145689</v>
          </cell>
          <cell r="CE93">
            <v>34.234891744382637</v>
          </cell>
          <cell r="CF93">
            <v>123.08606916581303</v>
          </cell>
          <cell r="CH93">
            <v>9.6680775020536167</v>
          </cell>
          <cell r="CI93">
            <v>137.55081334300019</v>
          </cell>
          <cell r="CK93">
            <v>5.7050908290383324</v>
          </cell>
          <cell r="CL93">
            <v>117.30072090351446</v>
          </cell>
          <cell r="CN93">
            <v>2.8831451009889797</v>
          </cell>
          <cell r="CO93">
            <v>121.70158058569666</v>
          </cell>
          <cell r="CQ93">
            <v>1.368372688674196</v>
          </cell>
        </row>
        <row r="94">
          <cell r="H94">
            <v>15.371393492940474</v>
          </cell>
          <cell r="I94">
            <v>13.828606507059543</v>
          </cell>
          <cell r="J94">
            <v>11.792436384353797</v>
          </cell>
          <cell r="M94">
            <v>39.423951490651838</v>
          </cell>
          <cell r="N94">
            <v>8.8260485093481549</v>
          </cell>
          <cell r="O94">
            <v>6.6628248622615942</v>
          </cell>
          <cell r="R94">
            <v>43.347617847239768</v>
          </cell>
          <cell r="S94">
            <v>6.9023821527602722</v>
          </cell>
          <cell r="T94">
            <v>4.7596723100331326</v>
          </cell>
          <cell r="W94">
            <v>44.733995723808363</v>
          </cell>
          <cell r="X94">
            <v>5.1160042761916742</v>
          </cell>
          <cell r="Y94">
            <v>3.2333382422052166</v>
          </cell>
          <cell r="AB94">
            <v>30.63402385436283</v>
          </cell>
          <cell r="AC94">
            <v>3.7159761456371623</v>
          </cell>
          <cell r="AD94">
            <v>2.0456949545368914</v>
          </cell>
          <cell r="AG94">
            <v>48.590065228299032</v>
          </cell>
          <cell r="AH94">
            <v>2.9099347717009536</v>
          </cell>
          <cell r="AI94">
            <v>1.6240454236862931</v>
          </cell>
          <cell r="AK94">
            <v>16.72</v>
          </cell>
          <cell r="AL94">
            <v>14.643154339039217</v>
          </cell>
          <cell r="AN94">
            <v>9.5</v>
          </cell>
          <cell r="AO94">
            <v>7.8676147780515917</v>
          </cell>
          <cell r="AQ94">
            <v>5.84</v>
          </cell>
          <cell r="AR94">
            <v>4.6053955084335811</v>
          </cell>
          <cell r="AT94">
            <v>3.97</v>
          </cell>
          <cell r="AU94">
            <v>3.0218310844961214</v>
          </cell>
          <cell r="AW94">
            <v>2.19</v>
          </cell>
          <cell r="AX94">
            <v>1.6183854316176749</v>
          </cell>
          <cell r="AZ94">
            <v>14.26</v>
          </cell>
          <cell r="BA94">
            <v>12.317852019514822</v>
          </cell>
          <cell r="BC94">
            <v>403.9</v>
          </cell>
          <cell r="BD94">
            <v>371.53</v>
          </cell>
          <cell r="BE94">
            <v>96.45</v>
          </cell>
          <cell r="BF94">
            <v>62.085058317986565</v>
          </cell>
          <cell r="BG94">
            <v>55.853741682013499</v>
          </cell>
          <cell r="BH94">
            <v>47.629650556404982</v>
          </cell>
          <cell r="BI94">
            <v>157.48055679479035</v>
          </cell>
          <cell r="BJ94">
            <v>62.085058317986565</v>
          </cell>
          <cell r="BL94">
            <v>10.492653691351281</v>
          </cell>
          <cell r="BM94">
            <v>143.22599810854413</v>
          </cell>
          <cell r="BN94">
            <v>62.085058317986565</v>
          </cell>
          <cell r="BP94">
            <v>6.8170881727409531</v>
          </cell>
          <cell r="BQ94">
            <v>138.78719598692948</v>
          </cell>
          <cell r="BR94">
            <v>62.085058317986565</v>
          </cell>
          <cell r="BT94">
            <v>4.4874594831296948</v>
          </cell>
          <cell r="BU94">
            <v>202.66700389457506</v>
          </cell>
          <cell r="BV94">
            <v>62.085058317986565</v>
          </cell>
          <cell r="BX94">
            <v>4.1459486731824073</v>
          </cell>
          <cell r="BY94">
            <v>128.82</v>
          </cell>
          <cell r="CA94">
            <v>3.7485779729051685</v>
          </cell>
          <cell r="CB94">
            <v>2.0920953147926826</v>
          </cell>
          <cell r="CC94">
            <v>246.41944320520963</v>
          </cell>
          <cell r="CE94">
            <v>36.083579389939935</v>
          </cell>
          <cell r="CF94">
            <v>125.11055679479037</v>
          </cell>
          <cell r="CH94">
            <v>9.8432166552895577</v>
          </cell>
          <cell r="CI94">
            <v>110.85599810854416</v>
          </cell>
          <cell r="CK94">
            <v>5.1053571577201078</v>
          </cell>
          <cell r="CL94">
            <v>106.4171959869295</v>
          </cell>
          <cell r="CN94">
            <v>3.2157479075821946</v>
          </cell>
          <cell r="CO94">
            <v>170.29700389457508</v>
          </cell>
          <cell r="CQ94">
            <v>2.7560619015111878</v>
          </cell>
        </row>
        <row r="95">
          <cell r="H95">
            <v>19.066719444077936</v>
          </cell>
          <cell r="I95">
            <v>14.433280555922064</v>
          </cell>
          <cell r="J95">
            <v>12.319897927712081</v>
          </cell>
          <cell r="M95">
            <v>36.924630728443375</v>
          </cell>
          <cell r="N95">
            <v>8.325369271556621</v>
          </cell>
          <cell r="O95">
            <v>5.8073478422455986</v>
          </cell>
          <cell r="R95">
            <v>44.364919354838719</v>
          </cell>
          <cell r="S95">
            <v>6.6850806451612907</v>
          </cell>
          <cell r="T95">
            <v>4.3739123961058395</v>
          </cell>
          <cell r="W95">
            <v>44.167821595061078</v>
          </cell>
          <cell r="X95">
            <v>6.5821784049388938</v>
          </cell>
          <cell r="Y95">
            <v>4.1305416751822071</v>
          </cell>
          <cell r="AB95">
            <v>35.186721991701276</v>
          </cell>
          <cell r="AC95">
            <v>4.9632780082987544</v>
          </cell>
          <cell r="AD95">
            <v>2.8033275300889935</v>
          </cell>
          <cell r="AG95">
            <v>46.846665829461301</v>
          </cell>
          <cell r="AH95">
            <v>3.8533341705387416</v>
          </cell>
          <cell r="AI95">
            <v>1.8980328193356248</v>
          </cell>
          <cell r="AK95">
            <v>18.329999999999998</v>
          </cell>
          <cell r="AL95">
            <v>16.336401072544142</v>
          </cell>
          <cell r="AN95">
            <v>10.09</v>
          </cell>
          <cell r="AO95">
            <v>8.4806969062845212</v>
          </cell>
          <cell r="AQ95">
            <v>6.07</v>
          </cell>
          <cell r="AR95">
            <v>4.8278535405874239</v>
          </cell>
          <cell r="AT95">
            <v>4.25</v>
          </cell>
          <cell r="AU95">
            <v>3.2724175242164835</v>
          </cell>
          <cell r="AW95">
            <v>2.96</v>
          </cell>
          <cell r="AX95">
            <v>2.2244201130364649</v>
          </cell>
          <cell r="AZ95">
            <v>15.62</v>
          </cell>
          <cell r="BA95">
            <v>13.769936164884795</v>
          </cell>
          <cell r="BC95">
            <v>399.39</v>
          </cell>
          <cell r="BD95">
            <v>347.4</v>
          </cell>
          <cell r="BE95">
            <v>114.66</v>
          </cell>
          <cell r="BF95">
            <v>76.150570787702861</v>
          </cell>
          <cell r="BG95">
            <v>57.645079212297134</v>
          </cell>
          <cell r="BH95">
            <v>49.204440333489273</v>
          </cell>
          <cell r="BI95">
            <v>206.23245049555334</v>
          </cell>
          <cell r="BJ95">
            <v>76.150570787702861</v>
          </cell>
          <cell r="BL95">
            <v>11.97663576386374</v>
          </cell>
          <cell r="BM95">
            <v>171.64591279573102</v>
          </cell>
          <cell r="BN95">
            <v>76.150570787702861</v>
          </cell>
          <cell r="BP95">
            <v>7.5076418571814987</v>
          </cell>
          <cell r="BQ95">
            <v>172.41187823539423</v>
          </cell>
          <cell r="BR95">
            <v>76.150570787702861</v>
          </cell>
          <cell r="BT95">
            <v>7.1215444834773596</v>
          </cell>
          <cell r="BU95">
            <v>216.41848537542893</v>
          </cell>
          <cell r="BV95">
            <v>76.150570787702861</v>
          </cell>
          <cell r="BX95">
            <v>6.0669189807310211</v>
          </cell>
          <cell r="BY95">
            <v>166.64999999999998</v>
          </cell>
          <cell r="CA95">
            <v>6.4215813952028125</v>
          </cell>
          <cell r="CB95">
            <v>3.1630716934228182</v>
          </cell>
          <cell r="CC95">
            <v>193.15754950444665</v>
          </cell>
          <cell r="CE95">
            <v>31.554991988944401</v>
          </cell>
          <cell r="CF95">
            <v>154.24245049555338</v>
          </cell>
          <cell r="CH95">
            <v>13.080834727353832</v>
          </cell>
          <cell r="CI95">
            <v>119.65591279573107</v>
          </cell>
          <cell r="CK95">
            <v>5.7768122224309026</v>
          </cell>
          <cell r="CL95">
            <v>120.42187823539427</v>
          </cell>
          <cell r="CN95">
            <v>3.9407066463656775</v>
          </cell>
          <cell r="CO95">
            <v>164.42848537542898</v>
          </cell>
          <cell r="CQ95">
            <v>3.6575803002522647</v>
          </cell>
        </row>
        <row r="96">
          <cell r="H96">
            <v>15.23415977961433</v>
          </cell>
          <cell r="I96">
            <v>13.165840220385677</v>
          </cell>
          <cell r="J96">
            <v>11.384798190035362</v>
          </cell>
          <cell r="M96">
            <v>43.058289174867539</v>
          </cell>
          <cell r="N96">
            <v>7.7417108251324747</v>
          </cell>
          <cell r="O96">
            <v>5.6166174923440861</v>
          </cell>
          <cell r="AK96">
            <v>15.530000000000001</v>
          </cell>
          <cell r="AL96">
            <v>13.820319234784568</v>
          </cell>
          <cell r="BC96">
            <v>325.34432076414782</v>
          </cell>
          <cell r="BE96">
            <v>91.549978935214369</v>
          </cell>
          <cell r="BF96">
            <v>49.563473659111239</v>
          </cell>
          <cell r="BG96">
            <v>42.834313437906765</v>
          </cell>
          <cell r="BH96">
            <v>37.039794341739544</v>
          </cell>
          <cell r="BI96">
            <v>115.10785637075585</v>
          </cell>
          <cell r="BJ96">
            <v>49.563473659111239</v>
          </cell>
          <cell r="BL96">
            <v>6.4651679959821795</v>
          </cell>
          <cell r="BN96">
            <v>49.563473659111239</v>
          </cell>
          <cell r="CC96">
            <v>210.23646439339197</v>
          </cell>
          <cell r="CE96">
            <v>29.055350527090958</v>
          </cell>
        </row>
        <row r="97">
          <cell r="H97">
            <v>16.116969657760237</v>
          </cell>
          <cell r="I97">
            <v>13.933030342239761</v>
          </cell>
          <cell r="J97">
            <v>11.492539368450327</v>
          </cell>
          <cell r="M97">
            <v>42.991479962133155</v>
          </cell>
          <cell r="N97">
            <v>8.1085200378668354</v>
          </cell>
          <cell r="O97">
            <v>5.3579281394133007</v>
          </cell>
          <cell r="AK97">
            <v>16.11</v>
          </cell>
          <cell r="AL97">
            <v>14.041033479331583</v>
          </cell>
          <cell r="BC97">
            <v>346.72810225688642</v>
          </cell>
          <cell r="BE97">
            <v>99.938197418965018</v>
          </cell>
          <cell r="BF97">
            <v>55.882063035670271</v>
          </cell>
          <cell r="BG97">
            <v>48.309731692524089</v>
          </cell>
          <cell r="BH97">
            <v>39.847863653353379</v>
          </cell>
          <cell r="BI97">
            <v>129.98404122140278</v>
          </cell>
          <cell r="BJ97">
            <v>55.882063035670271</v>
          </cell>
          <cell r="BL97">
            <v>6.9644515213481233</v>
          </cell>
          <cell r="BN97">
            <v>55.882063035670271</v>
          </cell>
          <cell r="CC97">
            <v>216.74406103548364</v>
          </cell>
          <cell r="CE97">
            <v>30.433106174455137</v>
          </cell>
        </row>
        <row r="98">
          <cell r="H98">
            <v>17.410881801125697</v>
          </cell>
          <cell r="I98">
            <v>13.889118198874295</v>
          </cell>
          <cell r="J98">
            <v>11.608101843236831</v>
          </cell>
          <cell r="M98">
            <v>43.379214547291312</v>
          </cell>
          <cell r="N98">
            <v>8.470785452708677</v>
          </cell>
          <cell r="O98">
            <v>5.5449902894480418</v>
          </cell>
          <cell r="AK98">
            <v>16.329999999999998</v>
          </cell>
          <cell r="AL98">
            <v>14.342550793691302</v>
          </cell>
          <cell r="BC98">
            <v>346.72810225688642</v>
          </cell>
          <cell r="BE98">
            <v>99.938197418965018</v>
          </cell>
          <cell r="BF98">
            <v>60.36842005523274</v>
          </cell>
          <cell r="BG98">
            <v>48.157475951172685</v>
          </cell>
          <cell r="BH98">
            <v>40.248551229101714</v>
          </cell>
          <cell r="BI98">
            <v>139.16439171442366</v>
          </cell>
          <cell r="BJ98">
            <v>60.36842005523274</v>
          </cell>
          <cell r="BL98">
            <v>7.7166520069342264</v>
          </cell>
          <cell r="BN98">
            <v>60.36842005523274</v>
          </cell>
          <cell r="CC98">
            <v>207.56371054246276</v>
          </cell>
          <cell r="CE98">
            <v>29.769930613823107</v>
          </cell>
        </row>
        <row r="99">
          <cell r="H99">
            <v>15.798500853260748</v>
          </cell>
          <cell r="I99">
            <v>14.611499146739245</v>
          </cell>
          <cell r="J99">
            <v>12.038628532025708</v>
          </cell>
          <cell r="M99">
            <v>44.587677725118482</v>
          </cell>
          <cell r="N99">
            <v>9.1373222748815159</v>
          </cell>
          <cell r="O99">
            <v>6.0104549592680661</v>
          </cell>
          <cell r="AK99">
            <v>17.405000000000001</v>
          </cell>
          <cell r="AL99">
            <v>15.390780871409918</v>
          </cell>
          <cell r="BC99">
            <v>346.72810225688642</v>
          </cell>
          <cell r="BE99">
            <v>99.938197418965018</v>
          </cell>
          <cell r="BF99">
            <v>54.777842193548992</v>
          </cell>
          <cell r="BG99">
            <v>50.662173702770133</v>
          </cell>
          <cell r="BH99">
            <v>41.741308246848803</v>
          </cell>
          <cell r="BI99">
            <v>122.85421665432439</v>
          </cell>
          <cell r="BJ99">
            <v>54.777842193548992</v>
          </cell>
          <cell r="BL99">
            <v>7.3840973575697753</v>
          </cell>
          <cell r="BN99">
            <v>54.777842193548992</v>
          </cell>
          <cell r="CC99">
            <v>223.87388560256204</v>
          </cell>
          <cell r="CE99">
            <v>34.45593916140124</v>
          </cell>
        </row>
        <row r="100">
          <cell r="H100">
            <v>16.837020744382627</v>
          </cell>
          <cell r="I100">
            <v>13.882979255617373</v>
          </cell>
          <cell r="J100">
            <v>11.578344620977139</v>
          </cell>
          <cell r="M100">
            <v>43.824681066060378</v>
          </cell>
          <cell r="N100">
            <v>8.6753189339396233</v>
          </cell>
          <cell r="O100">
            <v>5.8947507072330589</v>
          </cell>
          <cell r="AK100">
            <v>16.259999999999998</v>
          </cell>
          <cell r="AL100">
            <v>14.309958022705093</v>
          </cell>
          <cell r="BC100">
            <v>346.72810225688642</v>
          </cell>
          <cell r="BE100">
            <v>99.938197418965018</v>
          </cell>
          <cell r="BF100">
            <v>58.378682503596174</v>
          </cell>
          <cell r="BG100">
            <v>48.136190509719334</v>
          </cell>
          <cell r="BH100">
            <v>40.145374577076325</v>
          </cell>
          <cell r="BI100">
            <v>133.20960035190538</v>
          </cell>
          <cell r="BJ100">
            <v>58.378682503596174</v>
          </cell>
          <cell r="BL100">
            <v>7.8523738588462741</v>
          </cell>
          <cell r="BN100">
            <v>58.378682503596174</v>
          </cell>
          <cell r="CC100">
            <v>213.51850190498104</v>
          </cell>
          <cell r="CE100">
            <v>30.55440799331156</v>
          </cell>
        </row>
        <row r="101">
          <cell r="H101">
            <v>12.875943905070116</v>
          </cell>
          <cell r="I101">
            <v>14.224056094929882</v>
          </cell>
          <cell r="J101">
            <v>12.155434024778868</v>
          </cell>
          <cell r="M101">
            <v>36.257103169592114</v>
          </cell>
          <cell r="N101">
            <v>8.5428968304078818</v>
          </cell>
          <cell r="O101">
            <v>6.2226870367365601</v>
          </cell>
          <cell r="AK101">
            <v>15.58</v>
          </cell>
          <cell r="AL101">
            <v>13.767265376139573</v>
          </cell>
          <cell r="BE101">
            <v>107.05351979170104</v>
          </cell>
        </row>
        <row r="102">
          <cell r="H102">
            <v>16.513682396035335</v>
          </cell>
          <cell r="I102">
            <v>13.586317603964662</v>
          </cell>
          <cell r="J102">
            <v>11.232955036545036</v>
          </cell>
          <cell r="M102">
            <v>41.565656565656553</v>
          </cell>
          <cell r="N102">
            <v>8.3843434343434335</v>
          </cell>
          <cell r="O102">
            <v>6.1292925767160362</v>
          </cell>
          <cell r="AK102">
            <v>15.43</v>
          </cell>
          <cell r="AL102">
            <v>13.419959203610873</v>
          </cell>
          <cell r="BE102">
            <v>107.05351979170104</v>
          </cell>
        </row>
        <row r="103">
          <cell r="H103">
            <v>17.752489331436706</v>
          </cell>
          <cell r="I103">
            <v>13.647510668563299</v>
          </cell>
          <cell r="J103">
            <v>11.435572257194833</v>
          </cell>
          <cell r="M103">
            <v>44.058556284704721</v>
          </cell>
          <cell r="N103">
            <v>7.9414437152953052</v>
          </cell>
          <cell r="O103">
            <v>5.5687240620866074</v>
          </cell>
          <cell r="AK103">
            <v>15.64</v>
          </cell>
          <cell r="AL103">
            <v>13.739410074265487</v>
          </cell>
          <cell r="BE103">
            <v>107.05351979170104</v>
          </cell>
        </row>
        <row r="104">
          <cell r="H104">
            <v>16.084930088037282</v>
          </cell>
          <cell r="I104">
            <v>14.165069911962711</v>
          </cell>
          <cell r="J104">
            <v>12.020980860061528</v>
          </cell>
          <cell r="M104">
            <v>43.596413688597039</v>
          </cell>
          <cell r="N104">
            <v>8.4685863114029551</v>
          </cell>
          <cell r="O104">
            <v>6.0055132885371147</v>
          </cell>
          <cell r="AK104">
            <v>16.260000000000002</v>
          </cell>
          <cell r="AL104">
            <v>14.264731367982272</v>
          </cell>
          <cell r="BE104">
            <v>107.05351979170104</v>
          </cell>
        </row>
        <row r="105">
          <cell r="H105">
            <v>18.214747736093145</v>
          </cell>
          <cell r="I105">
            <v>13.785252263906857</v>
          </cell>
          <cell r="J105">
            <v>11.697951399753276</v>
          </cell>
          <cell r="M105">
            <v>44.751925261961887</v>
          </cell>
          <cell r="N105">
            <v>8.2480747380381256</v>
          </cell>
          <cell r="O105">
            <v>5.8348476444222861</v>
          </cell>
          <cell r="AK105">
            <v>15.64</v>
          </cell>
          <cell r="AL105">
            <v>13.857050403121132</v>
          </cell>
          <cell r="BE105">
            <v>107.05351979170104</v>
          </cell>
        </row>
        <row r="106">
          <cell r="H106">
            <v>17.124062623339043</v>
          </cell>
          <cell r="I106">
            <v>13.775937376660968</v>
          </cell>
          <cell r="J106">
            <v>11.682167597157482</v>
          </cell>
          <cell r="M106">
            <v>44.807473803812655</v>
          </cell>
          <cell r="N106">
            <v>8.2475261961873514</v>
          </cell>
          <cell r="O106">
            <v>5.5902264029428768</v>
          </cell>
          <cell r="AK106">
            <v>16.579999999999998</v>
          </cell>
          <cell r="AL106">
            <v>14.622192389965448</v>
          </cell>
          <cell r="BE106">
            <v>107.05351979170104</v>
          </cell>
        </row>
        <row r="107">
          <cell r="H107">
            <v>16.787949415166821</v>
          </cell>
          <cell r="I107">
            <v>14.192050584833181</v>
          </cell>
          <cell r="J107">
            <v>11.497730801460804</v>
          </cell>
          <cell r="M107">
            <v>32.411266894025502</v>
          </cell>
          <cell r="N107">
            <v>8.7937331059744857</v>
          </cell>
          <cell r="O107">
            <v>5.8099981650851058</v>
          </cell>
          <cell r="AK107">
            <v>16.440000000000001</v>
          </cell>
          <cell r="AL107">
            <v>14.369123001595531</v>
          </cell>
          <cell r="BE107">
            <v>97.168398923642457</v>
          </cell>
        </row>
        <row r="108">
          <cell r="H108">
            <v>15.145312432525785</v>
          </cell>
          <cell r="I108">
            <v>14.454687567474197</v>
          </cell>
          <cell r="J108">
            <v>12.218611526151239</v>
          </cell>
          <cell r="M108">
            <v>43.305534495830173</v>
          </cell>
          <cell r="N108">
            <v>8.9944655041698258</v>
          </cell>
          <cell r="O108">
            <v>6.9576857723508292</v>
          </cell>
          <cell r="AK108">
            <v>16.52</v>
          </cell>
          <cell r="AL108">
            <v>14.493884644783556</v>
          </cell>
          <cell r="BE108">
            <v>97.168398923642457</v>
          </cell>
        </row>
        <row r="109">
          <cell r="H109">
            <v>17.294706411816108</v>
          </cell>
          <cell r="I109">
            <v>13.713960668537496</v>
          </cell>
          <cell r="J109">
            <v>11.513949084364405</v>
          </cell>
          <cell r="M109">
            <v>42.714925090855928</v>
          </cell>
          <cell r="N109">
            <v>8.1635294803641543</v>
          </cell>
          <cell r="O109">
            <v>5.9853342643216596</v>
          </cell>
          <cell r="R109">
            <v>44.534352984930848</v>
          </cell>
          <cell r="S109">
            <v>6.5792919702436699</v>
          </cell>
          <cell r="T109">
            <v>4.48184543363468</v>
          </cell>
          <cell r="W109">
            <v>40.676841563027885</v>
          </cell>
          <cell r="X109">
            <v>4.7211927662079685</v>
          </cell>
          <cell r="Y109">
            <v>2.703403707861602</v>
          </cell>
          <cell r="AB109">
            <v>23.224870500488091</v>
          </cell>
          <cell r="AC109">
            <v>2.7845191708734136</v>
          </cell>
          <cell r="AD109">
            <v>1.2831869597938013</v>
          </cell>
          <cell r="AG109">
            <v>47.962224674732134</v>
          </cell>
          <cell r="AH109">
            <v>2.6001180478914621</v>
          </cell>
          <cell r="AI109">
            <v>1.0836400817969922</v>
          </cell>
          <cell r="AK109">
            <v>15.76</v>
          </cell>
          <cell r="AL109">
            <v>13.982592926975515</v>
          </cell>
          <cell r="AN109">
            <v>8.9499999999999993</v>
          </cell>
          <cell r="AO109">
            <v>7.431680412154348</v>
          </cell>
          <cell r="AQ109">
            <v>5</v>
          </cell>
          <cell r="AR109">
            <v>3.8586111958202118</v>
          </cell>
          <cell r="AT109">
            <v>3.02</v>
          </cell>
          <cell r="AU109">
            <v>2.2007075077960687</v>
          </cell>
          <cell r="AW109">
            <v>1.54</v>
          </cell>
          <cell r="AX109">
            <v>1.0470927402929986</v>
          </cell>
          <cell r="AZ109">
            <v>13.53</v>
          </cell>
          <cell r="BA109">
            <v>11.751029516754548</v>
          </cell>
          <cell r="BC109">
            <v>351.35160238095233</v>
          </cell>
          <cell r="BD109">
            <v>340.95060301164017</v>
          </cell>
          <cell r="BE109">
            <v>88.674238725925903</v>
          </cell>
          <cell r="BF109">
            <v>60.765228104997192</v>
          </cell>
          <cell r="BG109">
            <v>48.18422055880005</v>
          </cell>
          <cell r="BH109">
            <v>40.454444605241328</v>
          </cell>
          <cell r="BI109">
            <v>142.25760194065126</v>
          </cell>
          <cell r="BJ109">
            <v>60.765228104997192</v>
          </cell>
          <cell r="BL109">
            <v>8.5145929925561141</v>
          </cell>
          <cell r="BM109">
            <v>136.44574139329791</v>
          </cell>
          <cell r="BN109">
            <v>60.765228104997192</v>
          </cell>
          <cell r="BP109">
            <v>6.1152872300245065</v>
          </cell>
          <cell r="BQ109">
            <v>149.38531550155582</v>
          </cell>
          <cell r="BR109">
            <v>60.765228104997192</v>
          </cell>
          <cell r="BT109">
            <v>4.0384881582698124</v>
          </cell>
          <cell r="BU109">
            <v>261.63860893743265</v>
          </cell>
          <cell r="BV109">
            <v>60.765228104997192</v>
          </cell>
          <cell r="BX109">
            <v>3.3573125116710347</v>
          </cell>
          <cell r="BY109">
            <v>99.075238095238092</v>
          </cell>
          <cell r="CA109">
            <v>2.5760731467057227</v>
          </cell>
          <cell r="CB109">
            <v>1.0736189911358029</v>
          </cell>
          <cell r="CC109">
            <v>209.09400044030107</v>
          </cell>
          <cell r="CE109">
            <v>29.236762916295692</v>
          </cell>
          <cell r="CF109">
            <v>131.85660257133907</v>
          </cell>
          <cell r="CH109">
            <v>9.7991613054264128</v>
          </cell>
          <cell r="CI109">
            <v>126.04474202398572</v>
          </cell>
          <cell r="CK109">
            <v>4.8635765274802161</v>
          </cell>
          <cell r="CL109">
            <v>138.98431613224363</v>
          </cell>
          <cell r="CN109">
            <v>3.0586382797813081</v>
          </cell>
          <cell r="CO109">
            <v>251.23760956812043</v>
          </cell>
          <cell r="CQ109">
            <v>2.630690770673457</v>
          </cell>
        </row>
        <row r="110">
          <cell r="H110">
            <v>15.625997326087891</v>
          </cell>
          <cell r="I110">
            <v>13.924002673912106</v>
          </cell>
          <cell r="J110">
            <v>11.824659489819698</v>
          </cell>
          <cell r="M110">
            <v>41.221913658167111</v>
          </cell>
          <cell r="N110">
            <v>8.17808634183287</v>
          </cell>
          <cell r="O110">
            <v>5.5871883967692879</v>
          </cell>
          <cell r="R110">
            <v>42.547193556506407</v>
          </cell>
          <cell r="S110">
            <v>5.6528064434935823</v>
          </cell>
          <cell r="T110">
            <v>3.3228873296341428</v>
          </cell>
          <cell r="W110">
            <v>26.604893192803218</v>
          </cell>
          <cell r="X110">
            <v>4.5869986990886833</v>
          </cell>
          <cell r="Y110">
            <v>2.1102980986985247</v>
          </cell>
          <cell r="AB110">
            <v>32.282990466633201</v>
          </cell>
          <cell r="AC110">
            <v>2.9670095333667841</v>
          </cell>
          <cell r="AD110">
            <v>1.2971209307578517</v>
          </cell>
          <cell r="AG110">
            <v>49.759277833500505</v>
          </cell>
          <cell r="AH110">
            <v>2.4907221664994985</v>
          </cell>
          <cell r="AI110">
            <v>0.83803955906813543</v>
          </cell>
          <cell r="AK110">
            <v>15.18</v>
          </cell>
          <cell r="AL110">
            <v>13.509666403885761</v>
          </cell>
          <cell r="AN110">
            <v>7.85</v>
          </cell>
          <cell r="AO110">
            <v>6.4603416394093713</v>
          </cell>
          <cell r="AQ110">
            <v>3.67</v>
          </cell>
          <cell r="AR110">
            <v>2.7349194387174149</v>
          </cell>
          <cell r="AT110">
            <v>2.06</v>
          </cell>
          <cell r="AU110">
            <v>1.443315412953611</v>
          </cell>
          <cell r="AW110">
            <v>1.07</v>
          </cell>
          <cell r="AX110">
            <v>0.71145173659071093</v>
          </cell>
          <cell r="AZ110">
            <v>12.88</v>
          </cell>
          <cell r="BA110">
            <v>11.305963813167825</v>
          </cell>
          <cell r="BC110">
            <v>380.08357142857153</v>
          </cell>
          <cell r="BD110">
            <v>364.48262559682559</v>
          </cell>
          <cell r="BE110">
            <v>88.930800200000007</v>
          </cell>
          <cell r="BF110">
            <v>59.391848708327942</v>
          </cell>
          <cell r="BG110">
            <v>52.922846648814932</v>
          </cell>
          <cell r="BH110">
            <v>44.943588098174217</v>
          </cell>
          <cell r="BI110">
            <v>144.07833949882846</v>
          </cell>
          <cell r="BJ110">
            <v>59.391848708327942</v>
          </cell>
          <cell r="BL110">
            <v>8.0499282667364049</v>
          </cell>
          <cell r="BM110">
            <v>139.59051994686877</v>
          </cell>
          <cell r="BN110">
            <v>59.391848708327942</v>
          </cell>
          <cell r="BP110">
            <v>4.6384357006849228</v>
          </cell>
          <cell r="BQ110">
            <v>223.23656132697346</v>
          </cell>
          <cell r="BR110">
            <v>59.391848708327942</v>
          </cell>
          <cell r="BT110">
            <v>4.7109569092830865</v>
          </cell>
          <cell r="BU110">
            <v>183.97257456589625</v>
          </cell>
          <cell r="BV110">
            <v>59.391848708327942</v>
          </cell>
          <cell r="BX110">
            <v>2.3863467715483364</v>
          </cell>
          <cell r="BY110">
            <v>104.53174603174597</v>
          </cell>
          <cell r="CA110">
            <v>2.6035953694416567</v>
          </cell>
          <cell r="CB110">
            <v>0.87601738353066705</v>
          </cell>
          <cell r="CC110">
            <v>236.00523192974308</v>
          </cell>
          <cell r="CE110">
            <v>31.883519529425172</v>
          </cell>
          <cell r="CF110">
            <v>128.47739366708254</v>
          </cell>
          <cell r="CH110">
            <v>8.3000785603024312</v>
          </cell>
          <cell r="CI110">
            <v>123.98957411512282</v>
          </cell>
          <cell r="CK110">
            <v>3.3910149644574301</v>
          </cell>
          <cell r="CL110">
            <v>207.63561549522751</v>
          </cell>
          <cell r="CN110">
            <v>2.9968368412237147</v>
          </cell>
          <cell r="CO110">
            <v>168.37162873415031</v>
          </cell>
          <cell r="CQ110">
            <v>1.1978828765551768</v>
          </cell>
        </row>
        <row r="111">
          <cell r="AK111">
            <v>14.8</v>
          </cell>
          <cell r="AN111">
            <v>6.5</v>
          </cell>
          <cell r="AQ111">
            <v>2.2999999999999998</v>
          </cell>
          <cell r="AT111">
            <v>1.1000000000000001</v>
          </cell>
          <cell r="AW111">
            <v>-0.1</v>
          </cell>
          <cell r="AZ111">
            <v>12.8</v>
          </cell>
          <cell r="BC111">
            <v>351.35160238095233</v>
          </cell>
          <cell r="BD111">
            <v>340.95060301164017</v>
          </cell>
          <cell r="BE111">
            <v>88.674238725925903</v>
          </cell>
          <cell r="BF111">
            <v>0</v>
          </cell>
          <cell r="BG111">
            <v>0</v>
          </cell>
          <cell r="BH111">
            <v>0</v>
          </cell>
          <cell r="BI111" t="e">
            <v>#DIV/0!</v>
          </cell>
          <cell r="BJ111">
            <v>0</v>
          </cell>
          <cell r="BL111" t="e">
            <v>#DIV/0!</v>
          </cell>
          <cell r="BM111" t="e">
            <v>#DIV/0!</v>
          </cell>
          <cell r="BN111">
            <v>0</v>
          </cell>
          <cell r="BP111" t="e">
            <v>#DIV/0!</v>
          </cell>
          <cell r="BQ111" t="e">
            <v>#DIV/0!</v>
          </cell>
          <cell r="BR111">
            <v>0</v>
          </cell>
          <cell r="BT111" t="e">
            <v>#DIV/0!</v>
          </cell>
          <cell r="BU111" t="e">
            <v>#DIV/0!</v>
          </cell>
          <cell r="BV111">
            <v>0</v>
          </cell>
          <cell r="BX111" t="e">
            <v>#DIV/0!</v>
          </cell>
          <cell r="BY111">
            <v>99.075238095238092</v>
          </cell>
          <cell r="CA111">
            <v>0</v>
          </cell>
          <cell r="CB111">
            <v>0</v>
          </cell>
          <cell r="CC111" t="e">
            <v>#DIV/0!</v>
          </cell>
          <cell r="CE111" t="e">
            <v>#DIV/0!</v>
          </cell>
          <cell r="CF111" t="e">
            <v>#DIV/0!</v>
          </cell>
          <cell r="CH111" t="e">
            <v>#DIV/0!</v>
          </cell>
          <cell r="CI111" t="e">
            <v>#DIV/0!</v>
          </cell>
          <cell r="CK111" t="e">
            <v>#DIV/0!</v>
          </cell>
          <cell r="CL111" t="e">
            <v>#DIV/0!</v>
          </cell>
          <cell r="CN111" t="e">
            <v>#DIV/0!</v>
          </cell>
          <cell r="CO111" t="e">
            <v>#DIV/0!</v>
          </cell>
          <cell r="CQ111" t="e">
            <v>#DIV/0!</v>
          </cell>
        </row>
        <row r="112">
          <cell r="AK112">
            <v>15.1</v>
          </cell>
          <cell r="AN112">
            <v>9.1</v>
          </cell>
          <cell r="AQ112">
            <v>2.6</v>
          </cell>
          <cell r="AT112">
            <v>1.9</v>
          </cell>
          <cell r="AW112">
            <v>0.7</v>
          </cell>
          <cell r="AZ112">
            <v>13.1</v>
          </cell>
          <cell r="BC112">
            <v>380.08357142857153</v>
          </cell>
          <cell r="BD112">
            <v>364.48262559682559</v>
          </cell>
          <cell r="BE112">
            <v>88.930800200000007</v>
          </cell>
          <cell r="BF112">
            <v>0</v>
          </cell>
          <cell r="BG112">
            <v>0</v>
          </cell>
          <cell r="BH112">
            <v>0</v>
          </cell>
          <cell r="BI112" t="e">
            <v>#DIV/0!</v>
          </cell>
          <cell r="BJ112">
            <v>0</v>
          </cell>
          <cell r="BL112" t="e">
            <v>#DIV/0!</v>
          </cell>
          <cell r="BM112" t="e">
            <v>#DIV/0!</v>
          </cell>
          <cell r="BN112">
            <v>0</v>
          </cell>
          <cell r="BP112" t="e">
            <v>#DIV/0!</v>
          </cell>
          <cell r="BQ112" t="e">
            <v>#DIV/0!</v>
          </cell>
          <cell r="BR112">
            <v>0</v>
          </cell>
          <cell r="BT112" t="e">
            <v>#DIV/0!</v>
          </cell>
          <cell r="BU112" t="e">
            <v>#DIV/0!</v>
          </cell>
          <cell r="BV112">
            <v>0</v>
          </cell>
          <cell r="BX112" t="e">
            <v>#DIV/0!</v>
          </cell>
          <cell r="BY112">
            <v>104.53174603174597</v>
          </cell>
          <cell r="CA112">
            <v>0</v>
          </cell>
          <cell r="CB112">
            <v>0</v>
          </cell>
          <cell r="CC112" t="e">
            <v>#DIV/0!</v>
          </cell>
          <cell r="CE112" t="e">
            <v>#DIV/0!</v>
          </cell>
          <cell r="CF112" t="e">
            <v>#DIV/0!</v>
          </cell>
          <cell r="CH112" t="e">
            <v>#DIV/0!</v>
          </cell>
          <cell r="CI112" t="e">
            <v>#DIV/0!</v>
          </cell>
          <cell r="CK112" t="e">
            <v>#DIV/0!</v>
          </cell>
          <cell r="CL112" t="e">
            <v>#DIV/0!</v>
          </cell>
          <cell r="CN112" t="e">
            <v>#DIV/0!</v>
          </cell>
          <cell r="CO112" t="e">
            <v>#DIV/0!</v>
          </cell>
          <cell r="CQ112" t="e">
            <v>#DIV/0!</v>
          </cell>
        </row>
        <row r="113">
          <cell r="H113">
            <v>16.130824602496787</v>
          </cell>
          <cell r="I113">
            <v>15.003585785056531</v>
          </cell>
          <cell r="J113">
            <v>12.685787243179472</v>
          </cell>
          <cell r="M113">
            <v>39.665207610531162</v>
          </cell>
          <cell r="N113">
            <v>9.1386408672354751</v>
          </cell>
          <cell r="O113">
            <v>6.8512088962937705</v>
          </cell>
          <cell r="R113">
            <v>47.168524731709546</v>
          </cell>
          <cell r="S113">
            <v>6.3503399989207141</v>
          </cell>
          <cell r="T113">
            <v>4.2785058936513005</v>
          </cell>
          <cell r="W113">
            <v>45.440391367018869</v>
          </cell>
          <cell r="X113">
            <v>5.3203175050352547</v>
          </cell>
          <cell r="Y113">
            <v>3.2303540572894631</v>
          </cell>
          <cell r="AB113">
            <v>44.746961826145267</v>
          </cell>
          <cell r="AC113">
            <v>3.3410121526954186</v>
          </cell>
          <cell r="AD113">
            <v>2.1750671570002305</v>
          </cell>
          <cell r="AG113">
            <v>52.637627921419387</v>
          </cell>
          <cell r="AH113">
            <v>2.7923480057652101</v>
          </cell>
          <cell r="AI113">
            <v>1.1313410343580794</v>
          </cell>
          <cell r="AK113">
            <v>16.66</v>
          </cell>
          <cell r="AL113">
            <v>14.51004682780494</v>
          </cell>
          <cell r="AN113">
            <v>9.7200000000000006</v>
          </cell>
          <cell r="AO113">
            <v>8.0062995928978413</v>
          </cell>
          <cell r="AQ113">
            <v>5.36</v>
          </cell>
          <cell r="AR113">
            <v>3.978281899978612</v>
          </cell>
          <cell r="AT113">
            <v>3.59</v>
          </cell>
          <cell r="AU113">
            <v>2.5146495286997941</v>
          </cell>
          <cell r="AW113">
            <v>1.27</v>
          </cell>
          <cell r="AX113">
            <v>0.82505997553164578</v>
          </cell>
          <cell r="AZ113">
            <v>14.46</v>
          </cell>
          <cell r="BA113">
            <v>12.386713156979129</v>
          </cell>
          <cell r="BC113">
            <v>330.41489047619052</v>
          </cell>
          <cell r="BD113">
            <v>328.73678497772988</v>
          </cell>
          <cell r="BE113">
            <v>98.44191954042553</v>
          </cell>
          <cell r="BF113">
            <v>53.298646443246156</v>
          </cell>
          <cell r="BG113">
            <v>49.574081539195831</v>
          </cell>
          <cell r="BH113">
            <v>41.915730025594002</v>
          </cell>
          <cell r="BI113">
            <v>134.37127814022912</v>
          </cell>
          <cell r="BJ113">
            <v>53.298646443246156</v>
          </cell>
          <cell r="BL113">
            <v>9.2060569620070236</v>
          </cell>
          <cell r="BM113">
            <v>112.99621250909203</v>
          </cell>
          <cell r="BN113">
            <v>53.298646443246156</v>
          </cell>
          <cell r="BP113">
            <v>4.8345496118042508</v>
          </cell>
          <cell r="BQ113">
            <v>117.29354620376552</v>
          </cell>
          <cell r="BR113">
            <v>53.298646443246156</v>
          </cell>
          <cell r="BT113">
            <v>3.7889968287320306</v>
          </cell>
          <cell r="BU113">
            <v>119.11120725989538</v>
          </cell>
          <cell r="BV113">
            <v>53.298646443246156</v>
          </cell>
          <cell r="BX113">
            <v>2.5907487494164587</v>
          </cell>
          <cell r="BY113">
            <v>100.12002503888618</v>
          </cell>
          <cell r="CA113">
            <v>2.7956995225449672</v>
          </cell>
          <cell r="CB113">
            <v>1.1326989268745031</v>
          </cell>
          <cell r="CC113">
            <v>196.0436123359614</v>
          </cell>
          <cell r="CE113">
            <v>28.446019952868383</v>
          </cell>
          <cell r="CF113">
            <v>132.69317264176846</v>
          </cell>
          <cell r="CH113">
            <v>10.623812941021137</v>
          </cell>
          <cell r="CI113">
            <v>111.31810701063137</v>
          </cell>
          <cell r="CK113">
            <v>4.42854810260277</v>
          </cell>
          <cell r="CL113">
            <v>115.61544070530486</v>
          </cell>
          <cell r="CN113">
            <v>2.9073231348001389</v>
          </cell>
          <cell r="CO113">
            <v>117.43310176143473</v>
          </cell>
          <cell r="CQ113">
            <v>0.96889352065894596</v>
          </cell>
        </row>
        <row r="114">
          <cell r="H114">
            <v>15.755846626032069</v>
          </cell>
          <cell r="I114">
            <v>14.844153373967925</v>
          </cell>
          <cell r="J114">
            <v>12.580725256704145</v>
          </cell>
          <cell r="M114">
            <v>41.381753764393267</v>
          </cell>
          <cell r="N114">
            <v>10.16824623560673</v>
          </cell>
          <cell r="O114">
            <v>7.2702378004210058</v>
          </cell>
          <cell r="R114">
            <v>45.552893708233512</v>
          </cell>
          <cell r="S114">
            <v>7.1971062917664854</v>
          </cell>
          <cell r="T114">
            <v>4.366849821481865</v>
          </cell>
          <cell r="W114">
            <v>54.880883148153828</v>
          </cell>
          <cell r="X114">
            <v>5.466414149143481</v>
          </cell>
          <cell r="Y114">
            <v>3.2472389624417222</v>
          </cell>
          <cell r="AB114">
            <v>47.415589305886776</v>
          </cell>
          <cell r="AC114">
            <v>3.4344106941132173</v>
          </cell>
          <cell r="AD114">
            <v>1.626025568564258</v>
          </cell>
          <cell r="AG114">
            <v>51.801304565980935</v>
          </cell>
          <cell r="AH114">
            <v>2.8986954340190669</v>
          </cell>
          <cell r="AI114">
            <v>1.3211810444628163</v>
          </cell>
          <cell r="AK114">
            <v>17.170000000000002</v>
          </cell>
          <cell r="AL114">
            <v>15.086448942901173</v>
          </cell>
          <cell r="AN114">
            <v>9.06</v>
          </cell>
          <cell r="AO114">
            <v>7.3302943828092681</v>
          </cell>
          <cell r="AQ114">
            <v>5.79</v>
          </cell>
          <cell r="AR114">
            <v>4.4559018090430298</v>
          </cell>
          <cell r="AT114">
            <v>3.52</v>
          </cell>
          <cell r="AU114">
            <v>2.5693472735320984</v>
          </cell>
          <cell r="AW114">
            <v>1.43</v>
          </cell>
          <cell r="AX114">
            <v>0.93604397018394092</v>
          </cell>
          <cell r="AZ114">
            <v>14.93</v>
          </cell>
          <cell r="BA114">
            <v>13.06370999643145</v>
          </cell>
          <cell r="BC114">
            <v>365.00801507936518</v>
          </cell>
          <cell r="BD114">
            <v>363.33978352862403</v>
          </cell>
          <cell r="BE114">
            <v>102.38319484081634</v>
          </cell>
          <cell r="BF114">
            <v>57.510103028628784</v>
          </cell>
          <cell r="BG114">
            <v>54.182349585656937</v>
          </cell>
          <cell r="BH114">
            <v>45.92065554208417</v>
          </cell>
          <cell r="BI114">
            <v>138.97454263553487</v>
          </cell>
          <cell r="BJ114">
            <v>57.510103028628784</v>
          </cell>
          <cell r="BL114">
            <v>10.103779731650864</v>
          </cell>
          <cell r="BM114">
            <v>126.24906640834115</v>
          </cell>
          <cell r="BN114">
            <v>57.510103028628784</v>
          </cell>
          <cell r="BP114">
            <v>5.5131071310751665</v>
          </cell>
          <cell r="BQ114">
            <v>104.79077545705167</v>
          </cell>
          <cell r="BR114">
            <v>57.510103028628784</v>
          </cell>
          <cell r="BT114">
            <v>3.4028068896861994</v>
          </cell>
          <cell r="BU114">
            <v>121.28944060490406</v>
          </cell>
          <cell r="BV114">
            <v>57.510103028628784</v>
          </cell>
          <cell r="BX114">
            <v>1.9721973162042992</v>
          </cell>
          <cell r="BY114">
            <v>104.05142639155747</v>
          </cell>
          <cell r="CA114">
            <v>3.0161339458437868</v>
          </cell>
          <cell r="CB114">
            <v>1.3747077219784374</v>
          </cell>
          <cell r="CC114">
            <v>226.03347244383031</v>
          </cell>
          <cell r="CE114">
            <v>34.100424414105049</v>
          </cell>
          <cell r="CF114">
            <v>137.30631108479372</v>
          </cell>
          <cell r="CH114">
            <v>10.064956808691255</v>
          </cell>
          <cell r="CI114">
            <v>124.58083485760002</v>
          </cell>
          <cell r="CK114">
            <v>5.5511996741407081</v>
          </cell>
          <cell r="CL114">
            <v>103.12254390631054</v>
          </cell>
          <cell r="CN114">
            <v>2.6495762702537307</v>
          </cell>
          <cell r="CO114">
            <v>119.62120905416293</v>
          </cell>
          <cell r="CQ114">
            <v>1.1197071144126185</v>
          </cell>
        </row>
      </sheetData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ales vol.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Input"/>
      <sheetName val="ProForma"/>
      <sheetName val="__FDSCACHE__"/>
      <sheetName val="Outpu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11">
          <cell r="J211" t="str">
            <v>Europe</v>
          </cell>
        </row>
        <row r="212">
          <cell r="J212" t="str">
            <v>Other</v>
          </cell>
        </row>
        <row r="213">
          <cell r="J213" t="str">
            <v>Swiss</v>
          </cell>
        </row>
        <row r="214">
          <cell r="J214" t="str">
            <v>UK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 MRT"/>
      <sheetName val="u506"/>
      <sheetName val="bilan matières"/>
      <sheetName val="Prod"/>
      <sheetName val="Suiv Prod mensuel"/>
      <sheetName val="Liste de colisage"/>
      <sheetName val="Liste de colisage Indaver"/>
      <sheetName val="Liste de colisage Autre"/>
      <sheetName val="Stock"/>
      <sheetName val="Paramètres"/>
      <sheetName val="Suivi annuel MRT"/>
      <sheetName val="suivi dechet"/>
      <sheetName val="ChoixEntrée"/>
      <sheetName val="ChoixTypeClient"/>
      <sheetName val="ChoixClient"/>
      <sheetName val="ChoixContenant"/>
      <sheetName val="ChoixCode"/>
      <sheetName val="TB"/>
      <sheetName val="AUD REPORT CON'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ores Econômicos"/>
      <sheetName val="Datas de Divulgação"/>
      <sheetName val="Indicadores Bloomberg"/>
      <sheetName val="BLP"/>
      <sheetName val="Estimativa  IP"/>
      <sheetName val="Tx Juros Efetivas"/>
      <sheetName val="Valor de Mercado"/>
      <sheetName val="Pop. Eco. At."/>
      <sheetName val="Brazil Sovereign"/>
      <sheetName val="Dados BLP"/>
      <sheetName val="Comparativo 99X00"/>
      <sheetName val="base bradesco"/>
      <sheetName val="Prod"/>
      <sheetName val="Paramètres"/>
      <sheetName val="Liste de colisage"/>
      <sheetName val="Stock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 de luz"/>
      <sheetName val="NF Telef. "/>
      <sheetName val="Sheet1"/>
      <sheetName val="Tickmarks"/>
      <sheetName val="#REF"/>
      <sheetName val="Tabela de Parâmetros"/>
      <sheetName val="Dados BLP"/>
      <sheetName val="Comparativo 99X00"/>
      <sheetName val="Lead"/>
      <sheetName val="Plan1"/>
      <sheetName val="BANCO"/>
      <sheetName val="CRITERIOS"/>
      <sheetName val="E7_PUs"/>
      <sheetName val="base bradesco"/>
      <sheetName val="Links"/>
      <sheetName val="Worksheet in   Modelos de NFs"/>
      <sheetName val="RESULT0799"/>
      <sheetName val="BLP"/>
      <sheetName val="Plano de Centro de Custo"/>
      <sheetName val="Macro1"/>
      <sheetName val="Novo Lay-out"/>
      <sheetName val="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onnées"/>
      <sheetName val="Définitions"/>
      <sheetName val="Paramètres d'entrée"/>
      <sheetName val="% NC"/>
      <sheetName val="répartition FvFS"/>
      <sheetName val="terre"/>
      <sheetName val="tourteau et fibre"/>
      <sheetName val="brix et richesse"/>
      <sheetName val="cendres tourteau"/>
      <sheetName val="humidité bagasse"/>
      <sheetName val="impact terre sur fibre"/>
      <sheetName val="fibre_elec"/>
      <sheetName val="lieux prélévement"/>
      <sheetName val="prévisions pol brix"/>
      <sheetName val="prévision pureté jus"/>
      <sheetName val="NRJ bis"/>
      <sheetName val="NRJ"/>
      <sheetName val="sucres formules"/>
      <sheetName val="pente terre sucre"/>
      <sheetName val="Fibre formules"/>
      <sheetName val="pente terre fibre"/>
      <sheetName val="densité tourteau"/>
      <sheetName val="gluc"/>
      <sheetName val="fruc"/>
      <sheetName val="réducteurs"/>
      <sheetName val="cendres JP"/>
      <sheetName val="pureté cible"/>
      <sheetName val="répartition NC par modalité"/>
    </sheetNames>
    <sheetDataSet>
      <sheetData sheetId="0">
        <row r="1">
          <cell r="W1" t="str">
            <v>Pulpe _emi</v>
          </cell>
          <cell r="X1" t="str">
            <v>Tourteau_emi</v>
          </cell>
          <cell r="Z1" t="str">
            <v>Brix_emi_g</v>
          </cell>
          <cell r="AA1" t="str">
            <v>Pol_emi_mL</v>
          </cell>
          <cell r="AB1" t="str">
            <v>Pol_emi_g</v>
          </cell>
          <cell r="AE1" t="str">
            <v>Tourteau_m1_1</v>
          </cell>
          <cell r="AF1" t="str">
            <v>Tourteau_m1_2</v>
          </cell>
          <cell r="AG1" t="str">
            <v>Tourteau_m1_3</v>
          </cell>
          <cell r="AI1" t="str">
            <v>Tourteau_m2_1</v>
          </cell>
          <cell r="AJ1" t="str">
            <v>Tourteau_m2_2</v>
          </cell>
          <cell r="AK1" t="str">
            <v>Tourteau_m3_2</v>
          </cell>
          <cell r="AN1" t="str">
            <v>H_en_pression_emi</v>
          </cell>
          <cell r="AP1" t="str">
            <v>Volume_emi</v>
          </cell>
        </row>
        <row r="2">
          <cell r="W2">
            <v>1000</v>
          </cell>
          <cell r="X2">
            <v>241</v>
          </cell>
          <cell r="Z2">
            <v>17.53</v>
          </cell>
          <cell r="AA2">
            <v>16.28</v>
          </cell>
          <cell r="AB2">
            <v>15.228598529388419</v>
          </cell>
          <cell r="AE2">
            <v>481.6</v>
          </cell>
          <cell r="AF2">
            <v>588.79999999999995</v>
          </cell>
          <cell r="AG2">
            <v>541</v>
          </cell>
          <cell r="AI2">
            <v>425.5</v>
          </cell>
          <cell r="AJ2">
            <v>522.29999999999995</v>
          </cell>
          <cell r="AK2">
            <v>478.5</v>
          </cell>
          <cell r="AN2">
            <v>27.15</v>
          </cell>
          <cell r="AP2">
            <v>222.92545120332287</v>
          </cell>
        </row>
        <row r="3">
          <cell r="W3">
            <v>1000</v>
          </cell>
          <cell r="X3">
            <v>292.60000000000002</v>
          </cell>
          <cell r="Z3">
            <v>16.75</v>
          </cell>
          <cell r="AA3">
            <v>15.33</v>
          </cell>
          <cell r="AB3">
            <v>14.385562284037553</v>
          </cell>
          <cell r="AE3">
            <v>491.4</v>
          </cell>
          <cell r="AF3">
            <v>595.5</v>
          </cell>
          <cell r="AG3">
            <v>549</v>
          </cell>
          <cell r="AI3">
            <v>474.6</v>
          </cell>
          <cell r="AJ3">
            <v>579.1</v>
          </cell>
          <cell r="AK3">
            <v>532</v>
          </cell>
          <cell r="AN3">
            <v>27.5</v>
          </cell>
          <cell r="AP3">
            <v>280.72093855233283</v>
          </cell>
        </row>
        <row r="4">
          <cell r="W4">
            <v>1000</v>
          </cell>
          <cell r="X4">
            <v>308.5</v>
          </cell>
          <cell r="Z4">
            <v>16.28</v>
          </cell>
          <cell r="AA4">
            <v>16.07</v>
          </cell>
          <cell r="AB4">
            <v>15.108800869253571</v>
          </cell>
          <cell r="AE4">
            <v>425.1</v>
          </cell>
          <cell r="AF4">
            <v>518.79999999999995</v>
          </cell>
          <cell r="AG4">
            <v>476</v>
          </cell>
          <cell r="AI4">
            <v>461.3</v>
          </cell>
          <cell r="AJ4">
            <v>565.20000000000005</v>
          </cell>
          <cell r="AK4">
            <v>516.79999999999995</v>
          </cell>
          <cell r="AN4">
            <v>27.6</v>
          </cell>
          <cell r="AP4">
            <v>297.23393493776445</v>
          </cell>
        </row>
        <row r="5">
          <cell r="W5">
            <v>1000</v>
          </cell>
          <cell r="X5">
            <v>308.2</v>
          </cell>
          <cell r="Z5">
            <v>17.64</v>
          </cell>
          <cell r="AA5">
            <v>16.28</v>
          </cell>
          <cell r="AB5">
            <v>15.221770715402865</v>
          </cell>
          <cell r="AE5">
            <v>520.1</v>
          </cell>
          <cell r="AF5">
            <v>637.29999999999995</v>
          </cell>
          <cell r="AG5">
            <v>585.5</v>
          </cell>
          <cell r="AI5">
            <v>478.1</v>
          </cell>
          <cell r="AJ5">
            <v>600.70000000000005</v>
          </cell>
          <cell r="AK5">
            <v>545.9</v>
          </cell>
          <cell r="AN5">
            <v>27.4</v>
          </cell>
          <cell r="AP5">
            <v>264.2079421669012</v>
          </cell>
        </row>
        <row r="6">
          <cell r="W6">
            <v>1000</v>
          </cell>
          <cell r="X6">
            <v>371.7</v>
          </cell>
          <cell r="Z6">
            <v>16.28</v>
          </cell>
          <cell r="AA6">
            <v>15.85</v>
          </cell>
          <cell r="AB6">
            <v>14.901959787036034</v>
          </cell>
          <cell r="AE6">
            <v>493</v>
          </cell>
          <cell r="AF6">
            <v>639.79999999999995</v>
          </cell>
          <cell r="AG6">
            <v>573.1</v>
          </cell>
          <cell r="AI6">
            <v>512.5</v>
          </cell>
          <cell r="AJ6">
            <v>628.1</v>
          </cell>
          <cell r="AK6">
            <v>575.79999999999995</v>
          </cell>
          <cell r="AN6">
            <v>27.7</v>
          </cell>
          <cell r="AP6">
            <v>313.74693132319544</v>
          </cell>
        </row>
        <row r="7">
          <cell r="W7">
            <v>1000</v>
          </cell>
          <cell r="X7">
            <v>241.7</v>
          </cell>
          <cell r="Z7">
            <v>19.059999999999999</v>
          </cell>
          <cell r="AA7">
            <v>18.75</v>
          </cell>
          <cell r="AB7">
            <v>17.429780404439075</v>
          </cell>
          <cell r="AE7">
            <v>425.5</v>
          </cell>
          <cell r="AF7">
            <v>512.9</v>
          </cell>
          <cell r="AG7">
            <v>475</v>
          </cell>
          <cell r="AI7">
            <v>425.1</v>
          </cell>
          <cell r="AJ7">
            <v>527.9</v>
          </cell>
          <cell r="AK7">
            <v>483.5</v>
          </cell>
          <cell r="AN7">
            <v>27.15</v>
          </cell>
          <cell r="AP7">
            <v>222.92545120332287</v>
          </cell>
        </row>
        <row r="8">
          <cell r="W8">
            <v>1000</v>
          </cell>
          <cell r="X8">
            <v>276.60000000000002</v>
          </cell>
          <cell r="Z8">
            <v>17.600000000000001</v>
          </cell>
          <cell r="AA8">
            <v>16.52</v>
          </cell>
          <cell r="AB8">
            <v>15.448689639011093</v>
          </cell>
          <cell r="AE8">
            <v>461.2</v>
          </cell>
          <cell r="AF8">
            <v>570.5</v>
          </cell>
          <cell r="AG8">
            <v>523.1</v>
          </cell>
          <cell r="AI8">
            <v>491.3</v>
          </cell>
          <cell r="AJ8">
            <v>589.79999999999995</v>
          </cell>
          <cell r="AK8">
            <v>547.29999999999995</v>
          </cell>
          <cell r="AN8">
            <v>27.3</v>
          </cell>
          <cell r="AP8">
            <v>247.69494578147024</v>
          </cell>
        </row>
        <row r="9">
          <cell r="W9">
            <v>1000</v>
          </cell>
          <cell r="X9">
            <v>327.39999999999998</v>
          </cell>
          <cell r="Z9">
            <v>18.010000000000002</v>
          </cell>
          <cell r="AA9">
            <v>16.77</v>
          </cell>
          <cell r="AB9">
            <v>15.656267985558554</v>
          </cell>
          <cell r="AE9">
            <v>481.6</v>
          </cell>
          <cell r="AF9">
            <v>584.4</v>
          </cell>
          <cell r="AG9">
            <v>537.6</v>
          </cell>
          <cell r="AI9">
            <v>492.9</v>
          </cell>
          <cell r="AJ9">
            <v>593.1</v>
          </cell>
          <cell r="AK9">
            <v>547.70000000000005</v>
          </cell>
          <cell r="AN9">
            <v>27.6</v>
          </cell>
          <cell r="AP9">
            <v>297.23393493776445</v>
          </cell>
        </row>
        <row r="10">
          <cell r="W10">
            <v>1000</v>
          </cell>
          <cell r="X10">
            <v>298</v>
          </cell>
          <cell r="Z10">
            <v>16.59</v>
          </cell>
          <cell r="AA10">
            <v>15.23</v>
          </cell>
          <cell r="AB10">
            <v>14.301022329826377</v>
          </cell>
          <cell r="AE10">
            <v>512.20000000000005</v>
          </cell>
          <cell r="AF10">
            <v>614.29999999999995</v>
          </cell>
          <cell r="AG10">
            <v>571</v>
          </cell>
          <cell r="AI10">
            <v>474.8</v>
          </cell>
          <cell r="AJ10">
            <v>575.70000000000005</v>
          </cell>
          <cell r="AK10">
            <v>533</v>
          </cell>
          <cell r="AN10">
            <v>27.4</v>
          </cell>
          <cell r="AP10">
            <v>264.2079421669012</v>
          </cell>
        </row>
        <row r="11">
          <cell r="W11">
            <v>1000</v>
          </cell>
          <cell r="X11">
            <v>359.9</v>
          </cell>
          <cell r="Z11">
            <v>17.059999999999999</v>
          </cell>
          <cell r="AA11">
            <v>15.6</v>
          </cell>
          <cell r="AB11">
            <v>14.620477512468819</v>
          </cell>
          <cell r="AE11">
            <v>478</v>
          </cell>
          <cell r="AF11">
            <v>580.1</v>
          </cell>
          <cell r="AG11">
            <v>537.20000000000005</v>
          </cell>
          <cell r="AI11">
            <v>520.1</v>
          </cell>
          <cell r="AJ11">
            <v>623</v>
          </cell>
          <cell r="AK11">
            <v>578.20000000000005</v>
          </cell>
          <cell r="AN11">
            <v>27.75</v>
          </cell>
          <cell r="AP11">
            <v>322.00342951591119</v>
          </cell>
        </row>
        <row r="12">
          <cell r="W12">
            <v>1000</v>
          </cell>
          <cell r="X12">
            <v>206.5</v>
          </cell>
          <cell r="Z12">
            <v>16.39</v>
          </cell>
          <cell r="AA12">
            <v>15.39</v>
          </cell>
          <cell r="AB12">
            <v>14.463011272131041</v>
          </cell>
          <cell r="AE12">
            <v>481.6</v>
          </cell>
          <cell r="AF12">
            <v>577.5</v>
          </cell>
          <cell r="AG12">
            <v>539.4</v>
          </cell>
          <cell r="AI12">
            <v>491.5</v>
          </cell>
          <cell r="AJ12">
            <v>585</v>
          </cell>
          <cell r="AK12">
            <v>547</v>
          </cell>
          <cell r="AN12">
            <v>27.1</v>
          </cell>
          <cell r="AP12">
            <v>214.66895301060768</v>
          </cell>
        </row>
        <row r="13">
          <cell r="W13">
            <v>1000</v>
          </cell>
          <cell r="X13">
            <v>269</v>
          </cell>
          <cell r="Z13">
            <v>14.01</v>
          </cell>
          <cell r="AA13">
            <v>12.06</v>
          </cell>
          <cell r="AB13">
            <v>11.443284206085323</v>
          </cell>
          <cell r="AE13">
            <v>493</v>
          </cell>
          <cell r="AF13">
            <v>621.29999999999995</v>
          </cell>
          <cell r="AG13">
            <v>559.20000000000005</v>
          </cell>
          <cell r="AI13">
            <v>474.8</v>
          </cell>
          <cell r="AJ13">
            <v>574.1</v>
          </cell>
          <cell r="AK13">
            <v>528</v>
          </cell>
          <cell r="AN13">
            <v>27.35</v>
          </cell>
          <cell r="AP13">
            <v>255.95144397418608</v>
          </cell>
        </row>
        <row r="14">
          <cell r="W14">
            <v>1000</v>
          </cell>
          <cell r="X14">
            <v>291.7</v>
          </cell>
          <cell r="Z14">
            <v>12.95</v>
          </cell>
          <cell r="AA14">
            <v>10.56</v>
          </cell>
          <cell r="AB14">
            <v>10.062842974322134</v>
          </cell>
          <cell r="AE14">
            <v>520.1</v>
          </cell>
          <cell r="AF14">
            <v>623.5</v>
          </cell>
          <cell r="AG14">
            <v>574.6</v>
          </cell>
          <cell r="AI14">
            <v>478.2</v>
          </cell>
          <cell r="AJ14">
            <v>611.70000000000005</v>
          </cell>
          <cell r="AK14">
            <v>549.79999999999995</v>
          </cell>
          <cell r="AN14">
            <v>27.5</v>
          </cell>
          <cell r="AP14">
            <v>280.72093855233283</v>
          </cell>
        </row>
        <row r="15">
          <cell r="W15">
            <v>1000</v>
          </cell>
          <cell r="X15">
            <v>265.8</v>
          </cell>
          <cell r="Z15">
            <v>16.43</v>
          </cell>
          <cell r="AA15">
            <v>15.62</v>
          </cell>
          <cell r="AB15">
            <v>14.67677265504506</v>
          </cell>
          <cell r="AE15">
            <v>512.29999999999995</v>
          </cell>
          <cell r="AF15">
            <v>653.9</v>
          </cell>
          <cell r="AG15">
            <v>590.70000000000005</v>
          </cell>
          <cell r="AI15">
            <v>461.5</v>
          </cell>
          <cell r="AJ15">
            <v>583.29999999999995</v>
          </cell>
          <cell r="AK15">
            <v>528.9</v>
          </cell>
          <cell r="AN15">
            <v>27.25</v>
          </cell>
          <cell r="AP15">
            <v>239.43844758875443</v>
          </cell>
        </row>
        <row r="16">
          <cell r="W16">
            <v>1000</v>
          </cell>
          <cell r="X16">
            <v>332.9</v>
          </cell>
          <cell r="Z16">
            <v>14.23</v>
          </cell>
          <cell r="AA16">
            <v>12.47</v>
          </cell>
          <cell r="AB16">
            <v>11.821821918947494</v>
          </cell>
          <cell r="AE16">
            <v>425.7</v>
          </cell>
          <cell r="AF16">
            <v>562.5</v>
          </cell>
          <cell r="AG16">
            <v>501.9</v>
          </cell>
          <cell r="AI16">
            <v>425.3</v>
          </cell>
          <cell r="AJ16">
            <v>561.20000000000005</v>
          </cell>
          <cell r="AK16">
            <v>502.3</v>
          </cell>
          <cell r="AN16">
            <v>27.6</v>
          </cell>
          <cell r="AP16">
            <v>297.23393493776445</v>
          </cell>
        </row>
        <row r="17">
          <cell r="W17">
            <v>1000</v>
          </cell>
          <cell r="X17">
            <v>218</v>
          </cell>
          <cell r="Z17">
            <v>15.07</v>
          </cell>
          <cell r="AA17">
            <v>13.49</v>
          </cell>
          <cell r="AB17">
            <v>12.745472494886949</v>
          </cell>
          <cell r="AE17">
            <v>262.89999999999998</v>
          </cell>
          <cell r="AF17">
            <v>384</v>
          </cell>
          <cell r="AG17">
            <v>329.8</v>
          </cell>
          <cell r="AI17">
            <v>306</v>
          </cell>
          <cell r="AJ17">
            <v>400.6</v>
          </cell>
          <cell r="AK17">
            <v>356.4</v>
          </cell>
          <cell r="AN17">
            <v>27.15</v>
          </cell>
          <cell r="AP17">
            <v>222.92545120332287</v>
          </cell>
        </row>
        <row r="18">
          <cell r="W18">
            <v>1000</v>
          </cell>
          <cell r="X18">
            <v>244.4</v>
          </cell>
          <cell r="Z18">
            <v>15.28</v>
          </cell>
          <cell r="AA18">
            <v>13.85</v>
          </cell>
          <cell r="AB18">
            <v>13.074487717364789</v>
          </cell>
          <cell r="AE18">
            <v>550.4</v>
          </cell>
          <cell r="AF18">
            <v>636.79999999999995</v>
          </cell>
          <cell r="AG18">
            <v>596.6</v>
          </cell>
          <cell r="AI18">
            <v>341.4</v>
          </cell>
          <cell r="AJ18">
            <v>421.7</v>
          </cell>
          <cell r="AK18">
            <v>385.9</v>
          </cell>
          <cell r="AN18">
            <v>27.3</v>
          </cell>
          <cell r="AP18">
            <v>247.69494578147024</v>
          </cell>
        </row>
        <row r="19">
          <cell r="W19">
            <v>1000</v>
          </cell>
          <cell r="X19">
            <v>288.60000000000002</v>
          </cell>
          <cell r="Z19">
            <v>13.9</v>
          </cell>
          <cell r="AA19">
            <v>11.72</v>
          </cell>
          <cell r="AB19">
            <v>11.125604054204498</v>
          </cell>
          <cell r="AE19">
            <v>368.6</v>
          </cell>
          <cell r="AF19">
            <v>462.5</v>
          </cell>
          <cell r="AG19">
            <v>420.3</v>
          </cell>
          <cell r="AI19">
            <v>388.9</v>
          </cell>
          <cell r="AJ19">
            <v>477.8</v>
          </cell>
          <cell r="AK19">
            <v>439.5</v>
          </cell>
          <cell r="AN19">
            <v>27.5</v>
          </cell>
          <cell r="AP19">
            <v>280.72093855233283</v>
          </cell>
        </row>
        <row r="20">
          <cell r="W20">
            <v>1000</v>
          </cell>
          <cell r="X20">
            <v>279.2</v>
          </cell>
          <cell r="Z20">
            <v>15.05</v>
          </cell>
          <cell r="AA20">
            <v>13.75</v>
          </cell>
          <cell r="AB20">
            <v>12.992173959765504</v>
          </cell>
          <cell r="AE20">
            <v>417.9</v>
          </cell>
          <cell r="AF20">
            <v>501.7</v>
          </cell>
          <cell r="AG20">
            <v>463.2</v>
          </cell>
          <cell r="AI20">
            <v>310.89999999999998</v>
          </cell>
          <cell r="AJ20">
            <v>436.3</v>
          </cell>
          <cell r="AK20">
            <v>380</v>
          </cell>
          <cell r="AN20">
            <v>27.3</v>
          </cell>
          <cell r="AP20">
            <v>247.69494578147024</v>
          </cell>
        </row>
        <row r="21">
          <cell r="W21">
            <v>1000</v>
          </cell>
          <cell r="X21">
            <v>355</v>
          </cell>
          <cell r="Z21">
            <v>13.79</v>
          </cell>
          <cell r="AA21">
            <v>11.55</v>
          </cell>
          <cell r="AB21">
            <v>10.969087979460811</v>
          </cell>
          <cell r="AE21">
            <v>331.7</v>
          </cell>
          <cell r="AF21">
            <v>441.9</v>
          </cell>
          <cell r="AG21">
            <v>394.9</v>
          </cell>
          <cell r="AI21">
            <v>334.3</v>
          </cell>
          <cell r="AJ21">
            <v>435.5</v>
          </cell>
          <cell r="AK21">
            <v>387.1</v>
          </cell>
          <cell r="AN21">
            <v>27.65</v>
          </cell>
          <cell r="AP21">
            <v>305.49043313047963</v>
          </cell>
        </row>
        <row r="22">
          <cell r="W22">
            <v>1000</v>
          </cell>
          <cell r="X22">
            <v>297</v>
          </cell>
          <cell r="Z22">
            <v>21.51</v>
          </cell>
          <cell r="AA22">
            <v>20.91</v>
          </cell>
          <cell r="AB22">
            <v>19.242896338768027</v>
          </cell>
          <cell r="AE22">
            <v>481.6</v>
          </cell>
          <cell r="AF22">
            <v>588.20000000000005</v>
          </cell>
          <cell r="AG22">
            <v>546.1</v>
          </cell>
          <cell r="AI22">
            <v>425.3</v>
          </cell>
          <cell r="AJ22">
            <v>521.9</v>
          </cell>
          <cell r="AK22">
            <v>485.8</v>
          </cell>
          <cell r="AN22">
            <v>27.3</v>
          </cell>
          <cell r="AP22">
            <v>247.69494578147024</v>
          </cell>
        </row>
        <row r="23">
          <cell r="W23">
            <v>1000</v>
          </cell>
          <cell r="X23">
            <v>349.8</v>
          </cell>
          <cell r="Z23">
            <v>21.11</v>
          </cell>
          <cell r="AA23">
            <v>20.5</v>
          </cell>
          <cell r="AB23">
            <v>18.896732011738777</v>
          </cell>
          <cell r="AE23">
            <v>425.5</v>
          </cell>
          <cell r="AF23">
            <v>530.5</v>
          </cell>
          <cell r="AG23">
            <v>488.9</v>
          </cell>
          <cell r="AI23">
            <v>478</v>
          </cell>
          <cell r="AJ23">
            <v>597.5</v>
          </cell>
          <cell r="AK23">
            <v>549.5</v>
          </cell>
          <cell r="AN23">
            <v>27.5</v>
          </cell>
          <cell r="AP23">
            <v>280.72093855233283</v>
          </cell>
        </row>
        <row r="24">
          <cell r="W24">
            <v>1000</v>
          </cell>
          <cell r="X24">
            <v>360</v>
          </cell>
          <cell r="Z24">
            <v>20.329999999999998</v>
          </cell>
          <cell r="AA24">
            <v>19.260000000000002</v>
          </cell>
          <cell r="AB24">
            <v>17.810807751976757</v>
          </cell>
          <cell r="AE24">
            <v>520.20000000000005</v>
          </cell>
          <cell r="AF24">
            <v>627.20000000000005</v>
          </cell>
          <cell r="AG24">
            <v>585.6</v>
          </cell>
          <cell r="AI24">
            <v>461.3</v>
          </cell>
          <cell r="AJ24">
            <v>576</v>
          </cell>
          <cell r="AK24">
            <v>529</v>
          </cell>
          <cell r="AN24">
            <v>27.7</v>
          </cell>
          <cell r="AP24">
            <v>313.74693132319544</v>
          </cell>
        </row>
        <row r="25">
          <cell r="W25">
            <v>1000</v>
          </cell>
          <cell r="X25">
            <v>352.7</v>
          </cell>
          <cell r="Z25">
            <v>21.06</v>
          </cell>
          <cell r="AA25">
            <v>20.9</v>
          </cell>
          <cell r="AB25">
            <v>19.269419029076122</v>
          </cell>
          <cell r="AE25">
            <v>512.29999999999995</v>
          </cell>
          <cell r="AF25">
            <v>623.1</v>
          </cell>
          <cell r="AG25">
            <v>580.4</v>
          </cell>
          <cell r="AI25">
            <v>493.1</v>
          </cell>
          <cell r="AJ25">
            <v>610.6</v>
          </cell>
          <cell r="AK25">
            <v>565.29999999999995</v>
          </cell>
          <cell r="AN25">
            <v>27.6</v>
          </cell>
          <cell r="AP25">
            <v>297.23393493776445</v>
          </cell>
        </row>
        <row r="26">
          <cell r="W26">
            <v>1000</v>
          </cell>
          <cell r="X26">
            <v>402.4</v>
          </cell>
          <cell r="Z26">
            <v>20.11</v>
          </cell>
          <cell r="AA26">
            <v>19.22</v>
          </cell>
          <cell r="AB26">
            <v>17.789896609989729</v>
          </cell>
          <cell r="AE26">
            <v>474.6</v>
          </cell>
          <cell r="AF26">
            <v>582.20000000000005</v>
          </cell>
          <cell r="AG26">
            <v>541.4</v>
          </cell>
          <cell r="AI26">
            <v>491.5</v>
          </cell>
          <cell r="AJ26">
            <v>591.70000000000005</v>
          </cell>
          <cell r="AK26">
            <v>552.20000000000005</v>
          </cell>
          <cell r="AN26">
            <v>27.85</v>
          </cell>
          <cell r="AP26">
            <v>338.51642590134281</v>
          </cell>
        </row>
        <row r="27">
          <cell r="W27">
            <v>1000</v>
          </cell>
          <cell r="X27">
            <v>323.8</v>
          </cell>
          <cell r="Z27">
            <v>21.37</v>
          </cell>
          <cell r="AA27">
            <v>20.85</v>
          </cell>
          <cell r="AB27">
            <v>19.198766234277656</v>
          </cell>
          <cell r="AE27">
            <v>341</v>
          </cell>
          <cell r="AF27">
            <v>414.3</v>
          </cell>
          <cell r="AG27">
            <v>385.8</v>
          </cell>
          <cell r="AI27">
            <v>305.89999999999998</v>
          </cell>
          <cell r="AJ27">
            <v>356.8</v>
          </cell>
          <cell r="AK27">
            <v>338.5</v>
          </cell>
          <cell r="AN27">
            <v>27.4</v>
          </cell>
          <cell r="AP27">
            <v>264.2079421669012</v>
          </cell>
        </row>
        <row r="28">
          <cell r="W28">
            <v>1000</v>
          </cell>
          <cell r="X28">
            <v>333.6</v>
          </cell>
          <cell r="Z28">
            <v>21.36</v>
          </cell>
          <cell r="AA28">
            <v>20.54</v>
          </cell>
          <cell r="AB28">
            <v>18.914097112177537</v>
          </cell>
          <cell r="AE28">
            <v>334.1</v>
          </cell>
          <cell r="AF28">
            <v>415.8</v>
          </cell>
          <cell r="AG28">
            <v>384.1</v>
          </cell>
          <cell r="AI28">
            <v>331.6</v>
          </cell>
          <cell r="AJ28">
            <v>377</v>
          </cell>
          <cell r="AK28">
            <v>359.6</v>
          </cell>
          <cell r="AN28">
            <v>27.55</v>
          </cell>
          <cell r="AP28">
            <v>288.97743674504864</v>
          </cell>
        </row>
        <row r="29">
          <cell r="W29">
            <v>1000</v>
          </cell>
          <cell r="X29">
            <v>359.6</v>
          </cell>
          <cell r="Z29">
            <v>20.61</v>
          </cell>
          <cell r="AA29">
            <v>19.53</v>
          </cell>
          <cell r="AB29">
            <v>18.039702820745791</v>
          </cell>
          <cell r="AE29">
            <v>310.7</v>
          </cell>
          <cell r="AF29">
            <v>364.7</v>
          </cell>
          <cell r="AG29">
            <v>343.2</v>
          </cell>
          <cell r="AI29">
            <v>417.8</v>
          </cell>
          <cell r="AJ29">
            <v>465.7</v>
          </cell>
          <cell r="AK29">
            <v>447</v>
          </cell>
          <cell r="AN29">
            <v>27.7</v>
          </cell>
          <cell r="AP29">
            <v>313.74693132319544</v>
          </cell>
        </row>
        <row r="30">
          <cell r="W30">
            <v>1000</v>
          </cell>
          <cell r="X30">
            <v>335.5</v>
          </cell>
          <cell r="Z30">
            <v>21.43</v>
          </cell>
          <cell r="AA30">
            <v>21.17</v>
          </cell>
          <cell r="AB30">
            <v>19.48859919508276</v>
          </cell>
          <cell r="AE30">
            <v>550.20000000000005</v>
          </cell>
          <cell r="AF30">
            <v>631.79999999999995</v>
          </cell>
          <cell r="AG30">
            <v>600.70000000000005</v>
          </cell>
          <cell r="AI30">
            <v>262.2</v>
          </cell>
          <cell r="AJ30">
            <v>351.9</v>
          </cell>
          <cell r="AK30">
            <v>318.7</v>
          </cell>
          <cell r="AN30">
            <v>27.6</v>
          </cell>
          <cell r="AP30">
            <v>297.23393493776445</v>
          </cell>
        </row>
        <row r="31">
          <cell r="W31">
            <v>1000</v>
          </cell>
          <cell r="X31">
            <v>434.1</v>
          </cell>
          <cell r="Z31">
            <v>20.25</v>
          </cell>
          <cell r="AA31">
            <v>18.920000000000002</v>
          </cell>
          <cell r="AB31">
            <v>17.502145865463234</v>
          </cell>
          <cell r="AE31">
            <v>388.8</v>
          </cell>
          <cell r="AF31">
            <v>456.9</v>
          </cell>
          <cell r="AG31">
            <v>429.3</v>
          </cell>
          <cell r="AI31">
            <v>368.5</v>
          </cell>
          <cell r="AJ31">
            <v>418.5</v>
          </cell>
          <cell r="AK31">
            <v>398.2</v>
          </cell>
          <cell r="AN31">
            <v>28</v>
          </cell>
          <cell r="AP31">
            <v>363.28592047948956</v>
          </cell>
        </row>
        <row r="32">
          <cell r="W32">
            <v>1000</v>
          </cell>
          <cell r="X32">
            <v>325.2</v>
          </cell>
          <cell r="Z32">
            <v>22.87</v>
          </cell>
          <cell r="AA32">
            <v>22.67</v>
          </cell>
          <cell r="AB32">
            <v>20.745569573444666</v>
          </cell>
          <cell r="AE32">
            <v>481.7</v>
          </cell>
          <cell r="AF32">
            <v>575.9</v>
          </cell>
          <cell r="AG32">
            <v>535.70000000000005</v>
          </cell>
          <cell r="AI32">
            <v>425.6</v>
          </cell>
          <cell r="AJ32">
            <v>524.4</v>
          </cell>
          <cell r="AK32">
            <v>481.4</v>
          </cell>
          <cell r="AN32">
            <v>27.5</v>
          </cell>
          <cell r="AP32">
            <v>280.72093855233283</v>
          </cell>
        </row>
        <row r="33">
          <cell r="W33">
            <v>1000</v>
          </cell>
          <cell r="X33">
            <v>348</v>
          </cell>
          <cell r="Z33">
            <v>22.04</v>
          </cell>
          <cell r="AA33">
            <v>21.63</v>
          </cell>
          <cell r="AB33">
            <v>19.861967885615936</v>
          </cell>
          <cell r="AE33">
            <v>425.4</v>
          </cell>
          <cell r="AF33">
            <v>531.79999999999995</v>
          </cell>
          <cell r="AG33">
            <v>486</v>
          </cell>
          <cell r="AI33">
            <v>478.1</v>
          </cell>
          <cell r="AJ33">
            <v>566.79999999999995</v>
          </cell>
          <cell r="AK33">
            <v>529.9</v>
          </cell>
          <cell r="AN33">
            <v>27.65</v>
          </cell>
          <cell r="AP33">
            <v>305.49043313047963</v>
          </cell>
        </row>
        <row r="34">
          <cell r="W34">
            <v>1000</v>
          </cell>
          <cell r="X34">
            <v>412.3</v>
          </cell>
          <cell r="Z34">
            <v>20.350000000000001</v>
          </cell>
          <cell r="AA34">
            <v>18.920000000000002</v>
          </cell>
          <cell r="AB34">
            <v>17.494951837457176</v>
          </cell>
          <cell r="AE34">
            <v>520.5</v>
          </cell>
          <cell r="AF34">
            <v>626.79999999999995</v>
          </cell>
          <cell r="AG34">
            <v>580.29999999999995</v>
          </cell>
          <cell r="AI34">
            <v>461.5</v>
          </cell>
          <cell r="AJ34">
            <v>568.70000000000005</v>
          </cell>
          <cell r="AK34">
            <v>519.4</v>
          </cell>
          <cell r="AN34">
            <v>28</v>
          </cell>
          <cell r="AP34">
            <v>363.28592047948956</v>
          </cell>
        </row>
        <row r="35">
          <cell r="W35">
            <v>1000</v>
          </cell>
          <cell r="X35">
            <v>358.24</v>
          </cell>
          <cell r="Z35">
            <v>22.06</v>
          </cell>
          <cell r="AA35">
            <v>21.95</v>
          </cell>
          <cell r="AB35">
            <v>20.154144876293298</v>
          </cell>
          <cell r="AE35">
            <v>512.5</v>
          </cell>
          <cell r="AF35">
            <v>627.29999999999995</v>
          </cell>
          <cell r="AG35">
            <v>580.29999999999995</v>
          </cell>
          <cell r="AI35">
            <v>493.6</v>
          </cell>
          <cell r="AJ35">
            <v>618.4</v>
          </cell>
          <cell r="AK35">
            <v>564.1</v>
          </cell>
          <cell r="AN35">
            <v>27.6</v>
          </cell>
          <cell r="AP35">
            <v>297.23393493776445</v>
          </cell>
        </row>
        <row r="36">
          <cell r="W36">
            <v>1000</v>
          </cell>
          <cell r="X36">
            <v>417.5</v>
          </cell>
          <cell r="Z36">
            <v>20.239999999999998</v>
          </cell>
          <cell r="AA36">
            <v>19.100000000000001</v>
          </cell>
          <cell r="AB36">
            <v>17.669383054224767</v>
          </cell>
          <cell r="AE36">
            <v>474.8</v>
          </cell>
          <cell r="AF36">
            <v>604.29999999999995</v>
          </cell>
          <cell r="AG36">
            <v>548.5</v>
          </cell>
          <cell r="AI36">
            <v>491.6</v>
          </cell>
          <cell r="AJ36">
            <v>614</v>
          </cell>
          <cell r="AK36">
            <v>561.20000000000005</v>
          </cell>
          <cell r="AN36">
            <v>28.1</v>
          </cell>
          <cell r="AP36">
            <v>379.79891686492118</v>
          </cell>
        </row>
        <row r="37">
          <cell r="W37">
            <v>1000</v>
          </cell>
          <cell r="X37">
            <v>326.89999999999998</v>
          </cell>
          <cell r="Z37">
            <v>21.74</v>
          </cell>
          <cell r="AA37">
            <v>21.53</v>
          </cell>
          <cell r="AB37">
            <v>19.794661662610004</v>
          </cell>
          <cell r="AE37">
            <v>368.5</v>
          </cell>
          <cell r="AF37">
            <v>454</v>
          </cell>
          <cell r="AG37">
            <v>416.7</v>
          </cell>
          <cell r="AI37">
            <v>388.7</v>
          </cell>
          <cell r="AJ37">
            <v>458.8</v>
          </cell>
          <cell r="AK37">
            <v>428.4</v>
          </cell>
          <cell r="AN37">
            <v>27.5</v>
          </cell>
          <cell r="AP37">
            <v>280.72093855233283</v>
          </cell>
        </row>
        <row r="38">
          <cell r="W38">
            <v>1000</v>
          </cell>
          <cell r="X38">
            <v>362.4</v>
          </cell>
          <cell r="Z38">
            <v>21.57</v>
          </cell>
          <cell r="AA38">
            <v>21.08</v>
          </cell>
          <cell r="AB38">
            <v>19.394539480191035</v>
          </cell>
          <cell r="AE38">
            <v>262</v>
          </cell>
          <cell r="AF38">
            <v>370.2</v>
          </cell>
          <cell r="AG38">
            <v>323.8</v>
          </cell>
          <cell r="AI38">
            <v>550.4</v>
          </cell>
          <cell r="AJ38">
            <v>648.29999999999995</v>
          </cell>
          <cell r="AK38">
            <v>604.29999999999995</v>
          </cell>
          <cell r="AN38">
            <v>27.7</v>
          </cell>
          <cell r="AP38">
            <v>313.74693132319544</v>
          </cell>
        </row>
        <row r="39">
          <cell r="W39">
            <v>1000</v>
          </cell>
          <cell r="X39">
            <v>373.5</v>
          </cell>
          <cell r="Z39">
            <v>20.56</v>
          </cell>
          <cell r="AA39">
            <v>19.420000000000002</v>
          </cell>
          <cell r="AB39">
            <v>17.941787722451959</v>
          </cell>
          <cell r="AE39">
            <v>417.90000000000003</v>
          </cell>
          <cell r="AF39">
            <v>508.1</v>
          </cell>
          <cell r="AG39">
            <v>469.8</v>
          </cell>
          <cell r="AI39">
            <v>310.7</v>
          </cell>
          <cell r="AJ39">
            <v>370.9</v>
          </cell>
          <cell r="AK39">
            <v>345.5</v>
          </cell>
          <cell r="AN39">
            <v>27.85</v>
          </cell>
          <cell r="AP39">
            <v>338.51642590134281</v>
          </cell>
        </row>
        <row r="40">
          <cell r="W40">
            <v>1000</v>
          </cell>
          <cell r="X40">
            <v>374.6</v>
          </cell>
          <cell r="Z40">
            <v>21.79</v>
          </cell>
          <cell r="AA40">
            <v>21.33</v>
          </cell>
          <cell r="AB40">
            <v>19.606732665999559</v>
          </cell>
          <cell r="AE40">
            <v>340.1</v>
          </cell>
          <cell r="AF40">
            <v>417.4</v>
          </cell>
          <cell r="AG40">
            <v>386</v>
          </cell>
          <cell r="AI40">
            <v>306.3</v>
          </cell>
          <cell r="AJ40">
            <v>390.5</v>
          </cell>
          <cell r="AK40">
            <v>356.4</v>
          </cell>
          <cell r="AN40">
            <v>27.65</v>
          </cell>
          <cell r="AP40">
            <v>305.49043313047963</v>
          </cell>
        </row>
        <row r="41">
          <cell r="W41">
            <v>1000</v>
          </cell>
          <cell r="X41">
            <v>404.5</v>
          </cell>
          <cell r="Z41">
            <v>20.46</v>
          </cell>
          <cell r="AA41">
            <v>19.600000000000001</v>
          </cell>
          <cell r="AB41">
            <v>18.11553748401688</v>
          </cell>
          <cell r="AE41">
            <v>331.6</v>
          </cell>
          <cell r="AF41">
            <v>411.6</v>
          </cell>
          <cell r="AG41">
            <v>376.7</v>
          </cell>
          <cell r="AI41">
            <v>334.5</v>
          </cell>
          <cell r="AJ41">
            <v>395.1</v>
          </cell>
          <cell r="AK41">
            <v>369.9</v>
          </cell>
          <cell r="AN41">
            <v>27.95</v>
          </cell>
          <cell r="AP41">
            <v>355.02942228677381</v>
          </cell>
        </row>
        <row r="42">
          <cell r="W42">
            <v>1000</v>
          </cell>
          <cell r="X42">
            <v>272.10000000000002</v>
          </cell>
          <cell r="Z42">
            <v>22.36</v>
          </cell>
          <cell r="AA42">
            <v>22.43</v>
          </cell>
          <cell r="AB42">
            <v>20.569336883991216</v>
          </cell>
          <cell r="AE42">
            <v>481.9</v>
          </cell>
          <cell r="AF42">
            <v>559.5</v>
          </cell>
          <cell r="AG42">
            <v>527.79999999999995</v>
          </cell>
          <cell r="AI42">
            <v>425.3</v>
          </cell>
          <cell r="AJ42">
            <v>515.4</v>
          </cell>
          <cell r="AK42">
            <v>479</v>
          </cell>
          <cell r="AN42">
            <v>27.3</v>
          </cell>
          <cell r="AP42">
            <v>247.69494578147024</v>
          </cell>
        </row>
        <row r="43">
          <cell r="W43">
            <v>1000</v>
          </cell>
          <cell r="X43">
            <v>308.60000000000002</v>
          </cell>
          <cell r="Z43">
            <v>21.59</v>
          </cell>
          <cell r="AA43">
            <v>21.18</v>
          </cell>
          <cell r="AB43">
            <v>19.484935350375125</v>
          </cell>
          <cell r="AE43">
            <v>426.3</v>
          </cell>
          <cell r="AF43">
            <v>513.20000000000005</v>
          </cell>
          <cell r="AG43">
            <v>478</v>
          </cell>
          <cell r="AI43">
            <v>478.7</v>
          </cell>
          <cell r="AJ43">
            <v>578.20000000000005</v>
          </cell>
          <cell r="AK43">
            <v>537.79999999999995</v>
          </cell>
          <cell r="AN43">
            <v>27.45</v>
          </cell>
          <cell r="AP43">
            <v>272.46444035961702</v>
          </cell>
        </row>
        <row r="44">
          <cell r="W44">
            <v>1000</v>
          </cell>
          <cell r="X44">
            <v>345.8</v>
          </cell>
          <cell r="Z44">
            <v>20.059999999999999</v>
          </cell>
          <cell r="AA44">
            <v>18.82</v>
          </cell>
          <cell r="AB44">
            <v>17.423238205496673</v>
          </cell>
          <cell r="AE44">
            <v>520.70000000000005</v>
          </cell>
          <cell r="AF44">
            <v>613.29999999999995</v>
          </cell>
          <cell r="AG44">
            <v>574</v>
          </cell>
          <cell r="AI44">
            <v>461.3</v>
          </cell>
          <cell r="AJ44">
            <v>593</v>
          </cell>
          <cell r="AK44">
            <v>538.79999999999995</v>
          </cell>
          <cell r="AN44">
            <v>27.9</v>
          </cell>
          <cell r="AP44">
            <v>346.772924094058</v>
          </cell>
        </row>
        <row r="45">
          <cell r="W45">
            <v>1000</v>
          </cell>
          <cell r="X45">
            <v>340.3</v>
          </cell>
          <cell r="Z45">
            <v>21.41</v>
          </cell>
          <cell r="AA45">
            <v>21.36</v>
          </cell>
          <cell r="AB45">
            <v>19.665131203227777</v>
          </cell>
          <cell r="AE45">
            <v>512.79999999999995</v>
          </cell>
          <cell r="AF45">
            <v>615.29999999999995</v>
          </cell>
          <cell r="AG45">
            <v>575.1</v>
          </cell>
          <cell r="AI45">
            <v>493.1</v>
          </cell>
          <cell r="AJ45">
            <v>604.20000000000005</v>
          </cell>
          <cell r="AK45">
            <v>559.5</v>
          </cell>
          <cell r="AN45">
            <v>27.5</v>
          </cell>
          <cell r="AP45">
            <v>280.72093855233283</v>
          </cell>
        </row>
        <row r="46">
          <cell r="W46">
            <v>1000</v>
          </cell>
          <cell r="X46">
            <v>407.3</v>
          </cell>
          <cell r="Z46">
            <v>19.82</v>
          </cell>
          <cell r="AA46">
            <v>18.41</v>
          </cell>
          <cell r="AB46">
            <v>17.060473485122198</v>
          </cell>
          <cell r="AE46">
            <v>474.8</v>
          </cell>
          <cell r="AF46">
            <v>615.29999999999995</v>
          </cell>
          <cell r="AG46">
            <v>559.5</v>
          </cell>
          <cell r="AI46">
            <v>491.9</v>
          </cell>
          <cell r="AJ46">
            <v>596.29999999999995</v>
          </cell>
          <cell r="AK46">
            <v>554.20000000000005</v>
          </cell>
          <cell r="AN46">
            <v>28</v>
          </cell>
          <cell r="AP46">
            <v>363.28592047948956</v>
          </cell>
        </row>
        <row r="47">
          <cell r="W47">
            <v>1000</v>
          </cell>
          <cell r="X47">
            <v>286.7</v>
          </cell>
          <cell r="Z47">
            <v>21.03</v>
          </cell>
          <cell r="AA47">
            <v>20.54</v>
          </cell>
          <cell r="AB47">
            <v>18.939846830452442</v>
          </cell>
          <cell r="AE47">
            <v>305.89999999999998</v>
          </cell>
          <cell r="AF47">
            <v>363.3</v>
          </cell>
          <cell r="AG47">
            <v>339</v>
          </cell>
          <cell r="AI47">
            <v>341.2</v>
          </cell>
          <cell r="AJ47">
            <v>410.6</v>
          </cell>
          <cell r="AK47">
            <v>383.8</v>
          </cell>
          <cell r="AN47">
            <v>27.35</v>
          </cell>
          <cell r="AP47">
            <v>255.95144397418608</v>
          </cell>
        </row>
        <row r="48">
          <cell r="W48">
            <v>1000</v>
          </cell>
          <cell r="X48">
            <v>329.3</v>
          </cell>
          <cell r="Z48">
            <v>19.559999999999999</v>
          </cell>
          <cell r="AA48">
            <v>18.32</v>
          </cell>
          <cell r="AB48">
            <v>16.995193282693187</v>
          </cell>
          <cell r="AE48">
            <v>417.6</v>
          </cell>
          <cell r="AF48">
            <v>484.2</v>
          </cell>
          <cell r="AG48">
            <v>457.6</v>
          </cell>
          <cell r="AI48">
            <v>311</v>
          </cell>
          <cell r="AJ48">
            <v>386.6</v>
          </cell>
          <cell r="AK48">
            <v>355.6</v>
          </cell>
          <cell r="AN48">
            <v>27.5</v>
          </cell>
          <cell r="AP48">
            <v>280.72093855233283</v>
          </cell>
        </row>
        <row r="49">
          <cell r="W49">
            <v>1000</v>
          </cell>
          <cell r="X49">
            <v>329.7</v>
          </cell>
          <cell r="Z49">
            <v>20.61</v>
          </cell>
          <cell r="AA49">
            <v>19.57</v>
          </cell>
          <cell r="AB49">
            <v>18.076650496773944</v>
          </cell>
          <cell r="AE49">
            <v>368.3</v>
          </cell>
          <cell r="AF49">
            <v>437.9</v>
          </cell>
          <cell r="AG49">
            <v>410.3</v>
          </cell>
          <cell r="AI49">
            <v>388.8</v>
          </cell>
          <cell r="AJ49">
            <v>444.6</v>
          </cell>
          <cell r="AK49">
            <v>421.4</v>
          </cell>
          <cell r="AN49">
            <v>27.65</v>
          </cell>
          <cell r="AP49">
            <v>305.49043313047963</v>
          </cell>
        </row>
        <row r="50">
          <cell r="W50">
            <v>1000</v>
          </cell>
          <cell r="X50">
            <v>349</v>
          </cell>
          <cell r="Z50">
            <v>19.920000000000002</v>
          </cell>
          <cell r="AA50">
            <v>18.989999999999998</v>
          </cell>
          <cell r="AB50">
            <v>17.590733395698486</v>
          </cell>
          <cell r="AE50">
            <v>331.4</v>
          </cell>
          <cell r="AF50">
            <v>419.1</v>
          </cell>
          <cell r="AG50">
            <v>383.8</v>
          </cell>
          <cell r="AI50">
            <v>334.2</v>
          </cell>
          <cell r="AJ50">
            <v>425.8</v>
          </cell>
          <cell r="AK50">
            <v>391</v>
          </cell>
          <cell r="AN50">
            <v>27.5</v>
          </cell>
          <cell r="AP50">
            <v>280.72093855233283</v>
          </cell>
        </row>
        <row r="51">
          <cell r="W51">
            <v>1000</v>
          </cell>
          <cell r="X51">
            <v>369.9</v>
          </cell>
          <cell r="Z51">
            <v>19.61</v>
          </cell>
          <cell r="AA51">
            <v>19.22</v>
          </cell>
          <cell r="AB51">
            <v>17.826453302356033</v>
          </cell>
          <cell r="AE51">
            <v>261.8</v>
          </cell>
          <cell r="AF51">
            <v>370.4</v>
          </cell>
          <cell r="AG51">
            <v>329.4</v>
          </cell>
          <cell r="AI51">
            <v>550.4</v>
          </cell>
          <cell r="AJ51">
            <v>687.7</v>
          </cell>
          <cell r="AK51">
            <v>633.6</v>
          </cell>
          <cell r="AN51">
            <v>27.8</v>
          </cell>
          <cell r="AP51">
            <v>330.259927708627</v>
          </cell>
        </row>
        <row r="52">
          <cell r="W52">
            <v>1000</v>
          </cell>
          <cell r="X52">
            <v>256.39999999999998</v>
          </cell>
          <cell r="Z52">
            <v>20.88</v>
          </cell>
          <cell r="AA52">
            <v>20.98</v>
          </cell>
          <cell r="AB52">
            <v>19.357527013935837</v>
          </cell>
          <cell r="AE52">
            <v>481.6</v>
          </cell>
          <cell r="AF52">
            <v>556.5</v>
          </cell>
          <cell r="AG52">
            <v>527.6</v>
          </cell>
          <cell r="AI52">
            <v>425.5</v>
          </cell>
          <cell r="AJ52">
            <v>513.20000000000005</v>
          </cell>
          <cell r="AK52">
            <v>479.5</v>
          </cell>
          <cell r="AN52">
            <v>27.2</v>
          </cell>
          <cell r="AP52">
            <v>231.18194939603868</v>
          </cell>
        </row>
        <row r="53">
          <cell r="W53">
            <v>1000</v>
          </cell>
          <cell r="X53">
            <v>286.60000000000002</v>
          </cell>
          <cell r="Z53">
            <v>19.62</v>
          </cell>
          <cell r="AA53">
            <v>18.97</v>
          </cell>
          <cell r="AB53">
            <v>17.593857758421894</v>
          </cell>
          <cell r="AE53">
            <v>425.5</v>
          </cell>
          <cell r="AF53">
            <v>511.1</v>
          </cell>
          <cell r="AG53">
            <v>475</v>
          </cell>
          <cell r="AI53">
            <v>478</v>
          </cell>
          <cell r="AJ53">
            <v>566.20000000000005</v>
          </cell>
          <cell r="AK53">
            <v>531.4</v>
          </cell>
          <cell r="AN53">
            <v>27.35</v>
          </cell>
          <cell r="AP53">
            <v>255.95144397418608</v>
          </cell>
        </row>
        <row r="54">
          <cell r="W54">
            <v>1000</v>
          </cell>
          <cell r="X54">
            <v>307.8</v>
          </cell>
          <cell r="Z54">
            <v>19.43</v>
          </cell>
          <cell r="AA54">
            <v>18.68</v>
          </cell>
          <cell r="AB54">
            <v>17.338401052875014</v>
          </cell>
          <cell r="AE54">
            <v>474.6</v>
          </cell>
          <cell r="AF54">
            <v>554.29999999999995</v>
          </cell>
          <cell r="AG54">
            <v>525.4</v>
          </cell>
          <cell r="AI54">
            <v>461.3</v>
          </cell>
          <cell r="AJ54">
            <v>553.1</v>
          </cell>
          <cell r="AK54">
            <v>516.79999999999995</v>
          </cell>
          <cell r="AN54">
            <v>27.5</v>
          </cell>
          <cell r="AP54">
            <v>280.72093855233283</v>
          </cell>
        </row>
        <row r="55">
          <cell r="W55">
            <v>1000</v>
          </cell>
          <cell r="X55">
            <v>313.5</v>
          </cell>
          <cell r="Z55">
            <v>21.16</v>
          </cell>
          <cell r="AA55">
            <v>21.42</v>
          </cell>
          <cell r="AB55">
            <v>19.740711601179331</v>
          </cell>
          <cell r="AE55">
            <v>512.20000000000005</v>
          </cell>
          <cell r="AF55">
            <v>602.29999999999995</v>
          </cell>
          <cell r="AG55">
            <v>566.4</v>
          </cell>
          <cell r="AI55">
            <v>493</v>
          </cell>
          <cell r="AJ55">
            <v>603.70000000000005</v>
          </cell>
          <cell r="AK55">
            <v>559.4</v>
          </cell>
          <cell r="AN55">
            <v>27.4</v>
          </cell>
          <cell r="AP55">
            <v>264.2079421669012</v>
          </cell>
        </row>
        <row r="56">
          <cell r="W56">
            <v>1000</v>
          </cell>
          <cell r="X56">
            <v>364.3</v>
          </cell>
          <cell r="Z56">
            <v>19.170000000000002</v>
          </cell>
          <cell r="AA56">
            <v>18.66</v>
          </cell>
          <cell r="AB56">
            <v>17.338303464161569</v>
          </cell>
          <cell r="AE56">
            <v>520</v>
          </cell>
          <cell r="AF56">
            <v>668.1</v>
          </cell>
          <cell r="AG56">
            <v>608.4</v>
          </cell>
          <cell r="AI56">
            <v>491.3</v>
          </cell>
          <cell r="AJ56">
            <v>587.6</v>
          </cell>
          <cell r="AK56">
            <v>547.20000000000005</v>
          </cell>
          <cell r="AN56">
            <v>27.75</v>
          </cell>
          <cell r="AP56">
            <v>322.00342951591119</v>
          </cell>
        </row>
        <row r="57">
          <cell r="W57">
            <v>1000</v>
          </cell>
          <cell r="X57">
            <v>239.7</v>
          </cell>
          <cell r="Z57">
            <v>20.91</v>
          </cell>
          <cell r="AA57">
            <v>21.11</v>
          </cell>
          <cell r="AB57">
            <v>19.475066983259982</v>
          </cell>
          <cell r="AE57">
            <v>331.5</v>
          </cell>
          <cell r="AF57">
            <v>380.5</v>
          </cell>
          <cell r="AG57">
            <v>362.4</v>
          </cell>
          <cell r="AI57">
            <v>334.1</v>
          </cell>
          <cell r="AJ57">
            <v>411</v>
          </cell>
          <cell r="AK57">
            <v>381.8</v>
          </cell>
          <cell r="AN57">
            <v>27.15</v>
          </cell>
          <cell r="AP57">
            <v>222.92545120332287</v>
          </cell>
        </row>
        <row r="58">
          <cell r="W58">
            <v>1000</v>
          </cell>
          <cell r="X58">
            <v>276.8</v>
          </cell>
          <cell r="Z58">
            <v>20.48</v>
          </cell>
          <cell r="AA58">
            <v>20.46</v>
          </cell>
          <cell r="AB58">
            <v>18.908847253380504</v>
          </cell>
          <cell r="AE58">
            <v>305.89999999999998</v>
          </cell>
          <cell r="AF58">
            <v>378.5</v>
          </cell>
          <cell r="AG58">
            <v>349.5</v>
          </cell>
          <cell r="AI58">
            <v>341.1</v>
          </cell>
          <cell r="AJ58">
            <v>412</v>
          </cell>
          <cell r="AK58">
            <v>385</v>
          </cell>
          <cell r="AN58">
            <v>27.3</v>
          </cell>
          <cell r="AP58">
            <v>247.69494578147024</v>
          </cell>
        </row>
        <row r="59">
          <cell r="W59">
            <v>1000</v>
          </cell>
          <cell r="X59">
            <v>310.89999999999998</v>
          </cell>
          <cell r="Z59">
            <v>19.79</v>
          </cell>
          <cell r="AA59">
            <v>19.18</v>
          </cell>
          <cell r="AB59">
            <v>17.776218368304349</v>
          </cell>
          <cell r="AE59">
            <v>368.3</v>
          </cell>
          <cell r="AF59">
            <v>441.2</v>
          </cell>
          <cell r="AG59">
            <v>410.4</v>
          </cell>
          <cell r="AI59">
            <v>389.6</v>
          </cell>
          <cell r="AJ59">
            <v>449.4</v>
          </cell>
          <cell r="AK59">
            <v>425.2</v>
          </cell>
          <cell r="AN59">
            <v>27.5</v>
          </cell>
          <cell r="AP59">
            <v>280.72093855233283</v>
          </cell>
        </row>
        <row r="60">
          <cell r="W60">
            <v>1000</v>
          </cell>
          <cell r="X60">
            <v>322.60000000000002</v>
          </cell>
          <cell r="Z60">
            <v>20.190000000000001</v>
          </cell>
          <cell r="AA60">
            <v>20.239999999999998</v>
          </cell>
          <cell r="AB60">
            <v>18.727843744219676</v>
          </cell>
          <cell r="AE60">
            <v>261.60000000000002</v>
          </cell>
          <cell r="AF60">
            <v>387.1</v>
          </cell>
          <cell r="AG60">
            <v>338.1</v>
          </cell>
          <cell r="AI60">
            <v>550.4</v>
          </cell>
          <cell r="AJ60">
            <v>645.6</v>
          </cell>
          <cell r="AK60">
            <v>605.5</v>
          </cell>
          <cell r="AN60">
            <v>27.45</v>
          </cell>
          <cell r="AP60">
            <v>272.46444035961702</v>
          </cell>
        </row>
        <row r="61">
          <cell r="W61">
            <v>1000</v>
          </cell>
          <cell r="X61">
            <v>373.9</v>
          </cell>
          <cell r="Z61">
            <v>19.399999999999999</v>
          </cell>
          <cell r="AA61">
            <v>18.829999999999998</v>
          </cell>
          <cell r="AB61">
            <v>17.479777898546715</v>
          </cell>
          <cell r="AE61">
            <v>417.7</v>
          </cell>
          <cell r="AF61">
            <v>498.1</v>
          </cell>
          <cell r="AG61">
            <v>465.3</v>
          </cell>
          <cell r="AI61">
            <v>310.8</v>
          </cell>
          <cell r="AJ61">
            <v>384.2</v>
          </cell>
          <cell r="AK61">
            <v>351.6</v>
          </cell>
          <cell r="AN61">
            <v>27.75</v>
          </cell>
          <cell r="AP61">
            <v>322.00342951591119</v>
          </cell>
        </row>
        <row r="62">
          <cell r="W62">
            <v>1000</v>
          </cell>
          <cell r="X62">
            <v>251</v>
          </cell>
          <cell r="Z62">
            <v>20.65</v>
          </cell>
          <cell r="AA62">
            <v>20.54</v>
          </cell>
          <cell r="AB62">
            <v>18.969508677905431</v>
          </cell>
          <cell r="AE62">
            <v>493</v>
          </cell>
          <cell r="AF62">
            <v>589.4</v>
          </cell>
          <cell r="AG62">
            <v>547.5</v>
          </cell>
          <cell r="AI62">
            <v>341.1</v>
          </cell>
          <cell r="AJ62">
            <v>421.1</v>
          </cell>
          <cell r="AK62">
            <v>386.5</v>
          </cell>
          <cell r="AN62">
            <v>27.15</v>
          </cell>
          <cell r="AP62">
            <v>222.92545120332287</v>
          </cell>
        </row>
        <row r="63">
          <cell r="W63">
            <v>1000</v>
          </cell>
          <cell r="X63">
            <v>285.3</v>
          </cell>
          <cell r="Z63">
            <v>19.55</v>
          </cell>
          <cell r="AA63">
            <v>18.920000000000002</v>
          </cell>
          <cell r="AB63">
            <v>17.55252435906732</v>
          </cell>
          <cell r="AE63">
            <v>481.6</v>
          </cell>
          <cell r="AF63">
            <v>581.79999999999995</v>
          </cell>
          <cell r="AG63">
            <v>537</v>
          </cell>
          <cell r="AI63">
            <v>425.1</v>
          </cell>
          <cell r="AJ63">
            <v>519.29999999999995</v>
          </cell>
          <cell r="AK63">
            <v>477.2</v>
          </cell>
          <cell r="AN63">
            <v>27.3</v>
          </cell>
          <cell r="AP63">
            <v>247.69494578147024</v>
          </cell>
        </row>
        <row r="64">
          <cell r="W64">
            <v>1000</v>
          </cell>
          <cell r="X64">
            <v>295.10000000000002</v>
          </cell>
          <cell r="Z64">
            <v>18.93</v>
          </cell>
          <cell r="AA64">
            <v>17.940000000000001</v>
          </cell>
          <cell r="AB64">
            <v>16.685693357474626</v>
          </cell>
          <cell r="AE64">
            <v>425.6</v>
          </cell>
          <cell r="AF64">
            <v>520.1</v>
          </cell>
          <cell r="AG64">
            <v>475</v>
          </cell>
          <cell r="AI64">
            <v>478</v>
          </cell>
          <cell r="AJ64">
            <v>578.79999999999995</v>
          </cell>
          <cell r="AK64">
            <v>532.70000000000005</v>
          </cell>
          <cell r="AN64">
            <v>27.5</v>
          </cell>
          <cell r="AP64">
            <v>280.72093855233283</v>
          </cell>
        </row>
        <row r="65">
          <cell r="W65">
            <v>1000</v>
          </cell>
          <cell r="X65">
            <v>296.39999999999998</v>
          </cell>
          <cell r="Z65">
            <v>20.62</v>
          </cell>
          <cell r="AA65">
            <v>20.57</v>
          </cell>
          <cell r="AB65">
            <v>18.999560504671233</v>
          </cell>
          <cell r="AE65">
            <v>520.20000000000005</v>
          </cell>
          <cell r="AF65">
            <v>672.4</v>
          </cell>
          <cell r="AG65">
            <v>615.79999999999995</v>
          </cell>
          <cell r="AI65">
            <v>474.6</v>
          </cell>
          <cell r="AJ65">
            <v>568.4</v>
          </cell>
          <cell r="AK65">
            <v>527.29999999999995</v>
          </cell>
          <cell r="AN65">
            <v>27.4</v>
          </cell>
          <cell r="AP65">
            <v>264.2079421669012</v>
          </cell>
        </row>
        <row r="66">
          <cell r="W66">
            <v>1000</v>
          </cell>
          <cell r="X66">
            <v>369.3</v>
          </cell>
          <cell r="Z66">
            <v>18.399999999999999</v>
          </cell>
          <cell r="AA66">
            <v>17.43</v>
          </cell>
          <cell r="AB66">
            <v>16.246534328512858</v>
          </cell>
          <cell r="AE66">
            <v>417.8</v>
          </cell>
          <cell r="AF66">
            <v>476.3</v>
          </cell>
          <cell r="AG66">
            <v>448.2</v>
          </cell>
          <cell r="AI66">
            <v>310.8</v>
          </cell>
          <cell r="AJ66">
            <v>406.3</v>
          </cell>
          <cell r="AK66">
            <v>364.3</v>
          </cell>
          <cell r="AN66">
            <v>27.8</v>
          </cell>
          <cell r="AP66">
            <v>330.259927708627</v>
          </cell>
        </row>
        <row r="67">
          <cell r="W67">
            <v>1000</v>
          </cell>
          <cell r="X67">
            <v>254.6</v>
          </cell>
          <cell r="Z67">
            <v>20.61</v>
          </cell>
          <cell r="AA67">
            <v>20.52</v>
          </cell>
          <cell r="AB67">
            <v>18.95415780244258</v>
          </cell>
          <cell r="AE67">
            <v>306</v>
          </cell>
          <cell r="AF67">
            <v>360</v>
          </cell>
          <cell r="AG67">
            <v>338.5</v>
          </cell>
          <cell r="AI67">
            <v>512.20000000000005</v>
          </cell>
          <cell r="AJ67">
            <v>607.79999999999995</v>
          </cell>
          <cell r="AK67">
            <v>568.6</v>
          </cell>
          <cell r="AN67">
            <v>27.15</v>
          </cell>
          <cell r="AP67">
            <v>222.92545120332287</v>
          </cell>
        </row>
        <row r="68">
          <cell r="W68">
            <v>1000</v>
          </cell>
          <cell r="X68">
            <v>269.7</v>
          </cell>
          <cell r="Z68">
            <v>20</v>
          </cell>
          <cell r="AA68">
            <v>19.64</v>
          </cell>
          <cell r="AB68">
            <v>18.18686225637672</v>
          </cell>
          <cell r="AE68">
            <v>261.60000000000002</v>
          </cell>
          <cell r="AF68">
            <v>370.1</v>
          </cell>
          <cell r="AG68">
            <v>324.3</v>
          </cell>
          <cell r="AI68">
            <v>550.20000000000005</v>
          </cell>
          <cell r="AJ68">
            <v>631.5</v>
          </cell>
          <cell r="AK68">
            <v>596.20000000000005</v>
          </cell>
          <cell r="AN68">
            <v>27.3</v>
          </cell>
          <cell r="AP68">
            <v>247.69494578147024</v>
          </cell>
        </row>
        <row r="69">
          <cell r="W69">
            <v>1000</v>
          </cell>
          <cell r="X69">
            <v>276.2</v>
          </cell>
          <cell r="Z69">
            <v>20.68</v>
          </cell>
          <cell r="AA69">
            <v>20.81</v>
          </cell>
          <cell r="AB69">
            <v>19.216491512779619</v>
          </cell>
          <cell r="AE69">
            <v>461.2</v>
          </cell>
          <cell r="AF69">
            <v>548.70000000000005</v>
          </cell>
          <cell r="AG69">
            <v>512.1</v>
          </cell>
          <cell r="AI69">
            <v>491.3</v>
          </cell>
          <cell r="AJ69">
            <v>589.79999999999995</v>
          </cell>
          <cell r="AK69">
            <v>551.1</v>
          </cell>
          <cell r="AN69">
            <v>27.4</v>
          </cell>
          <cell r="AP69">
            <v>264.2079421669012</v>
          </cell>
        </row>
        <row r="70">
          <cell r="W70">
            <v>1000</v>
          </cell>
          <cell r="X70">
            <v>293.3</v>
          </cell>
          <cell r="Z70">
            <v>20.67</v>
          </cell>
          <cell r="AA70">
            <v>20.53</v>
          </cell>
          <cell r="AB70">
            <v>18.958712605564251</v>
          </cell>
          <cell r="AE70">
            <v>368.3</v>
          </cell>
          <cell r="AF70">
            <v>465.9</v>
          </cell>
          <cell r="AG70">
            <v>428.9</v>
          </cell>
          <cell r="AI70">
            <v>388.8</v>
          </cell>
          <cell r="AJ70">
            <v>471.1</v>
          </cell>
          <cell r="AK70">
            <v>437.6</v>
          </cell>
          <cell r="AN70">
            <v>27.3</v>
          </cell>
          <cell r="AP70">
            <v>247.69494578147024</v>
          </cell>
        </row>
        <row r="71">
          <cell r="W71">
            <v>1000</v>
          </cell>
          <cell r="X71">
            <v>396.1</v>
          </cell>
          <cell r="Z71">
            <v>18.41</v>
          </cell>
          <cell r="AA71">
            <v>17.47</v>
          </cell>
          <cell r="AB71">
            <v>16.283152865327523</v>
          </cell>
          <cell r="AE71">
            <v>331.6</v>
          </cell>
          <cell r="AF71">
            <v>420.9</v>
          </cell>
          <cell r="AG71">
            <v>379.1</v>
          </cell>
          <cell r="AI71">
            <v>334.2</v>
          </cell>
          <cell r="AJ71">
            <v>433.4</v>
          </cell>
          <cell r="AK71">
            <v>387.1</v>
          </cell>
          <cell r="AN71">
            <v>27.8</v>
          </cell>
          <cell r="AP71">
            <v>330.259927708627</v>
          </cell>
        </row>
        <row r="72">
          <cell r="W72">
            <v>1000</v>
          </cell>
          <cell r="X72">
            <v>283.7</v>
          </cell>
          <cell r="Z72">
            <v>21.81</v>
          </cell>
          <cell r="AA72">
            <v>21.94</v>
          </cell>
          <cell r="AB72">
            <v>20.16578435559968</v>
          </cell>
          <cell r="AE72">
            <v>481.6</v>
          </cell>
          <cell r="AF72">
            <v>562.29999999999995</v>
          </cell>
          <cell r="AG72">
            <v>529.29999999999995</v>
          </cell>
          <cell r="AI72">
            <v>425.5</v>
          </cell>
          <cell r="AJ72">
            <v>503.5</v>
          </cell>
          <cell r="AK72">
            <v>472</v>
          </cell>
          <cell r="AN72">
            <v>27.3</v>
          </cell>
          <cell r="AP72">
            <v>247.69494578147024</v>
          </cell>
        </row>
        <row r="73">
          <cell r="W73">
            <v>1000</v>
          </cell>
          <cell r="X73">
            <v>353</v>
          </cell>
          <cell r="Z73">
            <v>21.91</v>
          </cell>
          <cell r="AA73">
            <v>21.43</v>
          </cell>
          <cell r="AB73">
            <v>19.688890826637884</v>
          </cell>
          <cell r="AE73">
            <v>425.5</v>
          </cell>
          <cell r="AF73">
            <v>525.20000000000005</v>
          </cell>
          <cell r="AG73">
            <v>482.9</v>
          </cell>
          <cell r="AI73">
            <v>478</v>
          </cell>
          <cell r="AJ73">
            <v>586.1</v>
          </cell>
          <cell r="AK73">
            <v>542.29999999999995</v>
          </cell>
          <cell r="AN73">
            <v>27.6</v>
          </cell>
          <cell r="AP73">
            <v>297.23393493776445</v>
          </cell>
        </row>
        <row r="74">
          <cell r="W74">
            <v>1000</v>
          </cell>
          <cell r="X74">
            <v>402.4</v>
          </cell>
          <cell r="Z74">
            <v>21.73</v>
          </cell>
          <cell r="AA74">
            <v>20.84</v>
          </cell>
          <cell r="AB74">
            <v>19.161067571783647</v>
          </cell>
          <cell r="AE74">
            <v>520.5</v>
          </cell>
          <cell r="AF74">
            <v>625.20000000000005</v>
          </cell>
          <cell r="AG74">
            <v>581.29999999999995</v>
          </cell>
          <cell r="AI74">
            <v>461.3</v>
          </cell>
          <cell r="AJ74">
            <v>586.79999999999995</v>
          </cell>
          <cell r="AK74">
            <v>533.1</v>
          </cell>
          <cell r="AN74">
            <v>27.8</v>
          </cell>
          <cell r="AP74">
            <v>330.259927708627</v>
          </cell>
        </row>
        <row r="75">
          <cell r="W75">
            <v>1000</v>
          </cell>
          <cell r="X75">
            <v>342.7</v>
          </cell>
          <cell r="Z75">
            <v>22.82</v>
          </cell>
          <cell r="AA75">
            <v>23</v>
          </cell>
          <cell r="AB75">
            <v>21.051917646466698</v>
          </cell>
          <cell r="AE75">
            <v>512.20000000000005</v>
          </cell>
          <cell r="AF75">
            <v>654.5</v>
          </cell>
          <cell r="AG75">
            <v>595.5</v>
          </cell>
          <cell r="AI75">
            <v>493</v>
          </cell>
          <cell r="AJ75">
            <v>621.70000000000005</v>
          </cell>
          <cell r="AK75">
            <v>570.1</v>
          </cell>
          <cell r="AN75">
            <v>27.5</v>
          </cell>
          <cell r="AP75">
            <v>280.72093855233283</v>
          </cell>
        </row>
        <row r="76">
          <cell r="W76">
            <v>1000</v>
          </cell>
          <cell r="X76">
            <v>426.9</v>
          </cell>
          <cell r="Z76">
            <v>21.09</v>
          </cell>
          <cell r="AA76">
            <v>20.11</v>
          </cell>
          <cell r="AB76">
            <v>18.538761273122066</v>
          </cell>
          <cell r="AE76">
            <v>474.8</v>
          </cell>
          <cell r="AF76">
            <v>624.9</v>
          </cell>
          <cell r="AG76">
            <v>564.20000000000005</v>
          </cell>
          <cell r="AI76">
            <v>491.3</v>
          </cell>
          <cell r="AJ76">
            <v>641.1</v>
          </cell>
          <cell r="AK76">
            <v>580.79999999999995</v>
          </cell>
          <cell r="AN76">
            <v>28</v>
          </cell>
          <cell r="AP76">
            <v>363.28592047948956</v>
          </cell>
        </row>
        <row r="77">
          <cell r="W77">
            <v>1000</v>
          </cell>
          <cell r="X77">
            <v>292.10000000000002</v>
          </cell>
          <cell r="Z77">
            <v>22.01</v>
          </cell>
          <cell r="AA77">
            <v>21.9</v>
          </cell>
          <cell r="AB77">
            <v>20.112391911398085</v>
          </cell>
          <cell r="AE77">
            <v>368.5</v>
          </cell>
          <cell r="AF77">
            <v>446</v>
          </cell>
          <cell r="AG77">
            <v>414.5</v>
          </cell>
          <cell r="AI77">
            <v>388.7</v>
          </cell>
          <cell r="AJ77">
            <v>460.7</v>
          </cell>
          <cell r="AK77">
            <v>431.1</v>
          </cell>
          <cell r="AN77">
            <v>27.35</v>
          </cell>
          <cell r="AP77">
            <v>255.95144397418608</v>
          </cell>
        </row>
        <row r="78">
          <cell r="W78">
            <v>1000</v>
          </cell>
          <cell r="X78">
            <v>301</v>
          </cell>
          <cell r="Z78">
            <v>22.31</v>
          </cell>
          <cell r="AA78">
            <v>22.21</v>
          </cell>
          <cell r="AB78">
            <v>20.37180060364356</v>
          </cell>
          <cell r="AE78">
            <v>417.7</v>
          </cell>
          <cell r="AF78">
            <v>486.2</v>
          </cell>
          <cell r="AG78">
            <v>460.3</v>
          </cell>
          <cell r="AI78">
            <v>310.7</v>
          </cell>
          <cell r="AJ78">
            <v>378</v>
          </cell>
          <cell r="AK78">
            <v>353</v>
          </cell>
          <cell r="AN78">
            <v>27.45</v>
          </cell>
          <cell r="AP78">
            <v>272.46444035961702</v>
          </cell>
        </row>
        <row r="79">
          <cell r="W79">
            <v>1000</v>
          </cell>
          <cell r="X79">
            <v>345</v>
          </cell>
          <cell r="Z79">
            <v>21.26</v>
          </cell>
          <cell r="AA79">
            <v>20.3</v>
          </cell>
          <cell r="AB79">
            <v>18.700805876303043</v>
          </cell>
          <cell r="AE79">
            <v>331.4</v>
          </cell>
          <cell r="AF79">
            <v>399</v>
          </cell>
          <cell r="AG79">
            <v>372.1</v>
          </cell>
          <cell r="AI79">
            <v>334.2</v>
          </cell>
          <cell r="AJ79">
            <v>415</v>
          </cell>
          <cell r="AK79">
            <v>384.1</v>
          </cell>
          <cell r="AN79">
            <v>27.7</v>
          </cell>
          <cell r="AP79">
            <v>313.74693132319544</v>
          </cell>
        </row>
        <row r="80">
          <cell r="W80">
            <v>1000</v>
          </cell>
          <cell r="X80">
            <v>307.7</v>
          </cell>
          <cell r="Z80">
            <v>22.31</v>
          </cell>
          <cell r="AA80">
            <v>22.43</v>
          </cell>
          <cell r="AB80">
            <v>20.57359241511594</v>
          </cell>
          <cell r="AE80">
            <v>550.4</v>
          </cell>
          <cell r="AF80">
            <v>661.9</v>
          </cell>
          <cell r="AG80">
            <v>621.4</v>
          </cell>
          <cell r="AI80">
            <v>261.60000000000002</v>
          </cell>
          <cell r="AJ80">
            <v>359.5</v>
          </cell>
          <cell r="AK80">
            <v>322.3</v>
          </cell>
          <cell r="AN80">
            <v>27.4</v>
          </cell>
          <cell r="AP80">
            <v>264.2079421669012</v>
          </cell>
        </row>
        <row r="81">
          <cell r="W81">
            <v>1000</v>
          </cell>
          <cell r="X81">
            <v>443.7</v>
          </cell>
          <cell r="Z81">
            <v>20.149999999999999</v>
          </cell>
          <cell r="AA81">
            <v>19.059999999999999</v>
          </cell>
          <cell r="AB81">
            <v>17.638902335903904</v>
          </cell>
          <cell r="AE81">
            <v>305.89999999999998</v>
          </cell>
          <cell r="AF81">
            <v>383.7</v>
          </cell>
          <cell r="AG81">
            <v>351.3</v>
          </cell>
          <cell r="AI81">
            <v>341.2</v>
          </cell>
          <cell r="AJ81">
            <v>437.5</v>
          </cell>
          <cell r="AK81">
            <v>397.2</v>
          </cell>
          <cell r="AN81">
            <v>28.1</v>
          </cell>
          <cell r="AP81">
            <v>379.79891686492118</v>
          </cell>
        </row>
        <row r="82">
          <cell r="W82">
            <v>1000</v>
          </cell>
          <cell r="X82">
            <v>242.4</v>
          </cell>
          <cell r="Z82">
            <v>21.64</v>
          </cell>
          <cell r="AA82">
            <v>21.77</v>
          </cell>
          <cell r="AB82">
            <v>20.023583492324292</v>
          </cell>
          <cell r="AE82">
            <v>481.6</v>
          </cell>
          <cell r="AF82">
            <v>553.4</v>
          </cell>
          <cell r="AG82">
            <v>523.29999999999995</v>
          </cell>
          <cell r="AI82">
            <v>425.5</v>
          </cell>
          <cell r="AJ82">
            <v>502.5</v>
          </cell>
          <cell r="AK82">
            <v>470.1</v>
          </cell>
          <cell r="AN82">
            <v>27.1</v>
          </cell>
          <cell r="AP82">
            <v>214.66895301060768</v>
          </cell>
        </row>
        <row r="83">
          <cell r="W83">
            <v>1000</v>
          </cell>
          <cell r="X83">
            <v>296.60000000000002</v>
          </cell>
          <cell r="Z83">
            <v>20.99</v>
          </cell>
          <cell r="AA83">
            <v>20.03</v>
          </cell>
          <cell r="AB83">
            <v>18.472622245576435</v>
          </cell>
          <cell r="AE83">
            <v>425.5</v>
          </cell>
          <cell r="AF83">
            <v>506.7</v>
          </cell>
          <cell r="AG83">
            <v>473</v>
          </cell>
          <cell r="AI83">
            <v>478</v>
          </cell>
          <cell r="AJ83">
            <v>562.70000000000005</v>
          </cell>
          <cell r="AK83">
            <v>525.9</v>
          </cell>
          <cell r="AN83">
            <v>27.35</v>
          </cell>
          <cell r="AP83">
            <v>255.95144397418608</v>
          </cell>
        </row>
        <row r="84">
          <cell r="W84">
            <v>1000</v>
          </cell>
          <cell r="X84">
            <v>319.60000000000002</v>
          </cell>
          <cell r="Z84">
            <v>20.61</v>
          </cell>
          <cell r="AA84">
            <v>19.59</v>
          </cell>
          <cell r="AB84">
            <v>18.095124334788018</v>
          </cell>
          <cell r="AE84">
            <v>461.3</v>
          </cell>
          <cell r="AF84">
            <v>543.6</v>
          </cell>
          <cell r="AG84">
            <v>507.5</v>
          </cell>
          <cell r="AI84">
            <v>520.5</v>
          </cell>
          <cell r="AJ84">
            <v>630.5</v>
          </cell>
          <cell r="AK84">
            <v>584.4</v>
          </cell>
          <cell r="AN84">
            <v>27.5</v>
          </cell>
          <cell r="AP84">
            <v>280.72093855233283</v>
          </cell>
        </row>
        <row r="85">
          <cell r="W85">
            <v>1000</v>
          </cell>
          <cell r="X85">
            <v>300</v>
          </cell>
          <cell r="Z85">
            <v>20.69</v>
          </cell>
          <cell r="AA85">
            <v>20.66</v>
          </cell>
          <cell r="AB85">
            <v>19.077192380053837</v>
          </cell>
          <cell r="AE85">
            <v>512.20000000000005</v>
          </cell>
          <cell r="AF85">
            <v>591.70000000000005</v>
          </cell>
          <cell r="AG85">
            <v>558.29999999999995</v>
          </cell>
          <cell r="AI85">
            <v>493</v>
          </cell>
          <cell r="AJ85">
            <v>586.29999999999995</v>
          </cell>
          <cell r="AK85">
            <v>545.4</v>
          </cell>
          <cell r="AN85">
            <v>27.3</v>
          </cell>
          <cell r="AP85">
            <v>247.69494578147024</v>
          </cell>
        </row>
        <row r="86">
          <cell r="W86">
            <v>1000</v>
          </cell>
          <cell r="X86">
            <v>394.1</v>
          </cell>
          <cell r="Z86">
            <v>19.899999999999999</v>
          </cell>
          <cell r="AA86">
            <v>18.82</v>
          </cell>
          <cell r="AB86">
            <v>17.434691505799037</v>
          </cell>
          <cell r="AE86">
            <v>474.8</v>
          </cell>
          <cell r="AF86">
            <v>581.1</v>
          </cell>
          <cell r="AG86">
            <v>537.1</v>
          </cell>
          <cell r="AI86">
            <v>491.3</v>
          </cell>
          <cell r="AJ86">
            <v>601.6</v>
          </cell>
          <cell r="AK86">
            <v>555.6</v>
          </cell>
          <cell r="AN86">
            <v>27.7</v>
          </cell>
          <cell r="AP86">
            <v>313.74693132319544</v>
          </cell>
        </row>
        <row r="87">
          <cell r="W87">
            <v>1000</v>
          </cell>
          <cell r="X87">
            <v>260.3</v>
          </cell>
          <cell r="Z87">
            <v>21.69</v>
          </cell>
          <cell r="AA87">
            <v>21.81</v>
          </cell>
          <cell r="AB87">
            <v>20.056233915088146</v>
          </cell>
          <cell r="AE87">
            <v>368.5</v>
          </cell>
          <cell r="AF87">
            <v>449.4</v>
          </cell>
          <cell r="AG87">
            <v>416</v>
          </cell>
          <cell r="AI87">
            <v>388.7</v>
          </cell>
          <cell r="AJ87">
            <v>450.1</v>
          </cell>
          <cell r="AK87">
            <v>424.3</v>
          </cell>
          <cell r="AN87">
            <v>27.15</v>
          </cell>
          <cell r="AP87">
            <v>222.92545120332287</v>
          </cell>
        </row>
        <row r="88">
          <cell r="W88">
            <v>1000</v>
          </cell>
          <cell r="X88">
            <v>270</v>
          </cell>
          <cell r="Z88">
            <v>21.12</v>
          </cell>
          <cell r="AA88">
            <v>20.82</v>
          </cell>
          <cell r="AB88">
            <v>19.190914393943363</v>
          </cell>
          <cell r="AE88">
            <v>417.7</v>
          </cell>
          <cell r="AF88">
            <v>490.6</v>
          </cell>
          <cell r="AG88">
            <v>461.8</v>
          </cell>
          <cell r="AI88">
            <v>310.7</v>
          </cell>
          <cell r="AJ88">
            <v>364.8</v>
          </cell>
          <cell r="AK88">
            <v>341.7</v>
          </cell>
          <cell r="AN88">
            <v>27.25</v>
          </cell>
          <cell r="AP88">
            <v>239.43844758875443</v>
          </cell>
        </row>
        <row r="89">
          <cell r="W89">
            <v>1000</v>
          </cell>
          <cell r="X89">
            <v>323.5</v>
          </cell>
          <cell r="Z89">
            <v>19.78</v>
          </cell>
          <cell r="AA89">
            <v>18.45</v>
          </cell>
          <cell r="AB89">
            <v>17.100348866400225</v>
          </cell>
          <cell r="AE89">
            <v>331.4</v>
          </cell>
          <cell r="AF89">
            <v>410.6</v>
          </cell>
          <cell r="AG89">
            <v>375.8</v>
          </cell>
          <cell r="AI89">
            <v>334.2</v>
          </cell>
          <cell r="AJ89">
            <v>420.6</v>
          </cell>
          <cell r="AK89">
            <v>383.4</v>
          </cell>
          <cell r="AN89">
            <v>27.45</v>
          </cell>
          <cell r="AP89">
            <v>272.46444035961702</v>
          </cell>
        </row>
        <row r="90">
          <cell r="W90">
            <v>1000</v>
          </cell>
          <cell r="X90">
            <v>278.7</v>
          </cell>
          <cell r="Z90">
            <v>21.35</v>
          </cell>
          <cell r="AA90">
            <v>21.54</v>
          </cell>
          <cell r="AB90">
            <v>19.835757381403376</v>
          </cell>
          <cell r="AE90">
            <v>550.4</v>
          </cell>
          <cell r="AF90">
            <v>630.70000000000005</v>
          </cell>
          <cell r="AG90">
            <v>597</v>
          </cell>
          <cell r="AI90">
            <v>261.60000000000002</v>
          </cell>
          <cell r="AJ90">
            <v>341.9</v>
          </cell>
          <cell r="AK90">
            <v>308.8</v>
          </cell>
          <cell r="AN90">
            <v>27.2</v>
          </cell>
          <cell r="AP90">
            <v>231.18194939603868</v>
          </cell>
        </row>
        <row r="91">
          <cell r="W91">
            <v>1000</v>
          </cell>
          <cell r="X91">
            <v>377.8</v>
          </cell>
          <cell r="Z91">
            <v>20.04</v>
          </cell>
          <cell r="AA91">
            <v>18.78</v>
          </cell>
          <cell r="AB91">
            <v>17.387635399902262</v>
          </cell>
          <cell r="AE91">
            <v>305.89999999999998</v>
          </cell>
          <cell r="AF91">
            <v>397.2</v>
          </cell>
          <cell r="AG91">
            <v>357.5</v>
          </cell>
          <cell r="AI91">
            <v>341.2</v>
          </cell>
          <cell r="AJ91">
            <v>436.6</v>
          </cell>
          <cell r="AK91">
            <v>397.8</v>
          </cell>
          <cell r="AN91">
            <v>27.65</v>
          </cell>
          <cell r="AP91">
            <v>305.49043313047963</v>
          </cell>
        </row>
        <row r="92">
          <cell r="W92">
            <v>1000</v>
          </cell>
          <cell r="X92">
            <v>249.2</v>
          </cell>
          <cell r="Z92">
            <v>20.95</v>
          </cell>
          <cell r="AA92">
            <v>21.24</v>
          </cell>
          <cell r="AB92">
            <v>19.591770294527286</v>
          </cell>
          <cell r="AE92">
            <v>481.6</v>
          </cell>
          <cell r="AF92">
            <v>542.20000000000005</v>
          </cell>
          <cell r="AG92">
            <v>516.29999999999995</v>
          </cell>
          <cell r="AI92">
            <v>425.5</v>
          </cell>
          <cell r="AJ92">
            <v>505</v>
          </cell>
          <cell r="AK92">
            <v>470</v>
          </cell>
          <cell r="AN92">
            <v>27.15</v>
          </cell>
          <cell r="AP92">
            <v>222.92545120332287</v>
          </cell>
        </row>
        <row r="93">
          <cell r="W93">
            <v>1000</v>
          </cell>
          <cell r="X93">
            <v>300.60000000000002</v>
          </cell>
          <cell r="Z93">
            <v>20.309999999999999</v>
          </cell>
          <cell r="AA93">
            <v>19.850000000000001</v>
          </cell>
          <cell r="AB93">
            <v>18.357923510978331</v>
          </cell>
          <cell r="AE93">
            <v>425.5</v>
          </cell>
          <cell r="AF93">
            <v>507.4</v>
          </cell>
          <cell r="AG93">
            <v>469.8</v>
          </cell>
          <cell r="AI93">
            <v>478</v>
          </cell>
          <cell r="AJ93">
            <v>564.20000000000005</v>
          </cell>
          <cell r="AK93">
            <v>525.70000000000005</v>
          </cell>
          <cell r="AN93">
            <v>27.4</v>
          </cell>
          <cell r="AP93">
            <v>264.2079421669012</v>
          </cell>
        </row>
        <row r="94">
          <cell r="W94">
            <v>1000</v>
          </cell>
          <cell r="X94">
            <v>331</v>
          </cell>
          <cell r="Z94">
            <v>20.05</v>
          </cell>
          <cell r="AA94">
            <v>19.420000000000002</v>
          </cell>
          <cell r="AB94">
            <v>17.979446670770979</v>
          </cell>
          <cell r="AE94">
            <v>520.5</v>
          </cell>
          <cell r="AF94">
            <v>614.29999999999995</v>
          </cell>
          <cell r="AG94">
            <v>573</v>
          </cell>
          <cell r="AI94">
            <v>461.3</v>
          </cell>
          <cell r="AJ94">
            <v>562.4</v>
          </cell>
          <cell r="AK94">
            <v>517.9</v>
          </cell>
          <cell r="AN94">
            <v>27.6</v>
          </cell>
          <cell r="AP94">
            <v>297.23393493776445</v>
          </cell>
        </row>
        <row r="95">
          <cell r="W95">
            <v>1000</v>
          </cell>
          <cell r="X95">
            <v>255.8</v>
          </cell>
          <cell r="Z95">
            <v>21.02</v>
          </cell>
          <cell r="AA95">
            <v>21.28</v>
          </cell>
          <cell r="AB95">
            <v>19.623006235555675</v>
          </cell>
          <cell r="AE95">
            <v>512.20000000000005</v>
          </cell>
          <cell r="AF95">
            <v>596.9</v>
          </cell>
          <cell r="AG95">
            <v>557.79999999999995</v>
          </cell>
          <cell r="AI95">
            <v>493</v>
          </cell>
          <cell r="AJ95">
            <v>551.4</v>
          </cell>
          <cell r="AK95">
            <v>524.9</v>
          </cell>
          <cell r="AN95">
            <v>27.1</v>
          </cell>
          <cell r="AP95">
            <v>214.66895301060768</v>
          </cell>
        </row>
        <row r="96">
          <cell r="W96">
            <v>1000</v>
          </cell>
          <cell r="X96">
            <v>289.39999999999998</v>
          </cell>
          <cell r="Z96">
            <v>20.56</v>
          </cell>
          <cell r="AA96">
            <v>20.420000000000002</v>
          </cell>
          <cell r="AB96">
            <v>18.86566968550304</v>
          </cell>
          <cell r="AE96">
            <v>474.8</v>
          </cell>
          <cell r="AF96">
            <v>552.29999999999995</v>
          </cell>
          <cell r="AG96">
            <v>518.79999999999995</v>
          </cell>
          <cell r="AI96">
            <v>491.3</v>
          </cell>
          <cell r="AJ96">
            <v>580.1</v>
          </cell>
          <cell r="AK96">
            <v>541.20000000000005</v>
          </cell>
          <cell r="AN96">
            <v>27.4</v>
          </cell>
          <cell r="AP96">
            <v>264.2079421669012</v>
          </cell>
        </row>
        <row r="97">
          <cell r="W97">
            <v>1000</v>
          </cell>
          <cell r="X97">
            <v>392.8</v>
          </cell>
          <cell r="Z97">
            <v>19.489999999999998</v>
          </cell>
          <cell r="AA97">
            <v>18.22</v>
          </cell>
          <cell r="AB97">
            <v>16.907278050924425</v>
          </cell>
          <cell r="AE97">
            <v>368.5</v>
          </cell>
          <cell r="AF97">
            <v>457.3</v>
          </cell>
          <cell r="AG97">
            <v>417.9</v>
          </cell>
          <cell r="AI97">
            <v>388.7</v>
          </cell>
          <cell r="AJ97">
            <v>445.9</v>
          </cell>
          <cell r="AK97">
            <v>421.1</v>
          </cell>
          <cell r="AN97">
            <v>27.7</v>
          </cell>
          <cell r="AP97">
            <v>313.74693132319544</v>
          </cell>
        </row>
        <row r="98">
          <cell r="W98">
            <v>1000</v>
          </cell>
          <cell r="X98">
            <v>234</v>
          </cell>
          <cell r="Z98">
            <v>21.19</v>
          </cell>
          <cell r="AA98">
            <v>21.01</v>
          </cell>
          <cell r="AB98">
            <v>19.360460346596419</v>
          </cell>
          <cell r="AE98">
            <v>481.6</v>
          </cell>
          <cell r="AF98">
            <v>554</v>
          </cell>
          <cell r="AG98">
            <v>524.20000000000005</v>
          </cell>
          <cell r="AI98">
            <v>425.5</v>
          </cell>
          <cell r="AJ98">
            <v>522</v>
          </cell>
          <cell r="AK98">
            <v>482.3</v>
          </cell>
          <cell r="AN98">
            <v>27.1</v>
          </cell>
          <cell r="AP98">
            <v>214.66895301060768</v>
          </cell>
        </row>
        <row r="99">
          <cell r="W99">
            <v>1000</v>
          </cell>
          <cell r="X99">
            <v>315.39999999999998</v>
          </cell>
          <cell r="Z99">
            <v>20.89</v>
          </cell>
          <cell r="AA99">
            <v>19.97</v>
          </cell>
          <cell r="AB99">
            <v>18.42487574781488</v>
          </cell>
          <cell r="AE99">
            <v>425.5</v>
          </cell>
          <cell r="AF99">
            <v>510.9</v>
          </cell>
          <cell r="AG99">
            <v>477.1</v>
          </cell>
          <cell r="AI99">
            <v>478</v>
          </cell>
          <cell r="AJ99">
            <v>579</v>
          </cell>
          <cell r="AK99">
            <v>537</v>
          </cell>
          <cell r="AN99">
            <v>27.4</v>
          </cell>
          <cell r="AP99">
            <v>264.2079421669012</v>
          </cell>
        </row>
        <row r="100">
          <cell r="W100">
            <v>1000</v>
          </cell>
          <cell r="X100">
            <v>232.4</v>
          </cell>
          <cell r="Z100">
            <v>20.65</v>
          </cell>
          <cell r="AA100">
            <v>20.149999999999999</v>
          </cell>
          <cell r="AB100">
            <v>18.609328133388239</v>
          </cell>
          <cell r="AE100">
            <v>520.5</v>
          </cell>
          <cell r="AF100">
            <v>596.1</v>
          </cell>
          <cell r="AG100">
            <v>566.20000000000005</v>
          </cell>
          <cell r="AI100">
            <v>461.3</v>
          </cell>
          <cell r="AJ100">
            <v>545.4</v>
          </cell>
          <cell r="AK100">
            <v>510.7</v>
          </cell>
          <cell r="AN100">
            <v>27.1</v>
          </cell>
          <cell r="AP100">
            <v>214.66895301060768</v>
          </cell>
        </row>
        <row r="101">
          <cell r="W101">
            <v>1000</v>
          </cell>
          <cell r="X101">
            <v>234.4</v>
          </cell>
          <cell r="Z101">
            <v>20.89</v>
          </cell>
          <cell r="AA101">
            <v>20.46</v>
          </cell>
          <cell r="AB101">
            <v>18.876963335017152</v>
          </cell>
          <cell r="AE101">
            <v>512.20000000000005</v>
          </cell>
          <cell r="AF101">
            <v>584.6</v>
          </cell>
          <cell r="AG101">
            <v>556.70000000000005</v>
          </cell>
          <cell r="AI101">
            <v>493</v>
          </cell>
          <cell r="AJ101">
            <v>577.6</v>
          </cell>
          <cell r="AK101">
            <v>544.29999999999995</v>
          </cell>
          <cell r="AN101">
            <v>27.1</v>
          </cell>
          <cell r="AP101">
            <v>214.66895301060768</v>
          </cell>
        </row>
        <row r="102">
          <cell r="W102">
            <v>1000</v>
          </cell>
          <cell r="X102">
            <v>346.9</v>
          </cell>
          <cell r="Z102">
            <v>20.23</v>
          </cell>
          <cell r="AA102">
            <v>19.52</v>
          </cell>
          <cell r="AB102">
            <v>18.058666727191859</v>
          </cell>
          <cell r="AE102">
            <v>474.8</v>
          </cell>
          <cell r="AF102">
            <v>566</v>
          </cell>
          <cell r="AG102">
            <v>527.70000000000005</v>
          </cell>
          <cell r="AI102">
            <v>491.3</v>
          </cell>
          <cell r="AJ102">
            <v>608.1</v>
          </cell>
          <cell r="AK102">
            <v>562.4</v>
          </cell>
          <cell r="AN102">
            <v>27.6</v>
          </cell>
          <cell r="AP102">
            <v>297.23393493776445</v>
          </cell>
        </row>
        <row r="103">
          <cell r="W103">
            <v>1000</v>
          </cell>
          <cell r="X103">
            <v>332.2</v>
          </cell>
          <cell r="Z103">
            <v>21.33</v>
          </cell>
          <cell r="AA103">
            <v>20.67</v>
          </cell>
          <cell r="AB103">
            <v>19.036161928636236</v>
          </cell>
          <cell r="AE103">
            <v>368.5</v>
          </cell>
          <cell r="AF103">
            <v>437.5</v>
          </cell>
          <cell r="AG103">
            <v>409.8</v>
          </cell>
          <cell r="AI103">
            <v>388.7</v>
          </cell>
          <cell r="AJ103">
            <v>447.7</v>
          </cell>
          <cell r="AK103">
            <v>423.8</v>
          </cell>
          <cell r="AN103">
            <v>27.1</v>
          </cell>
          <cell r="AP103">
            <v>214.66895301060768</v>
          </cell>
        </row>
        <row r="104">
          <cell r="W104">
            <v>1000</v>
          </cell>
          <cell r="X104">
            <v>251.8</v>
          </cell>
          <cell r="Z104">
            <v>19.64</v>
          </cell>
          <cell r="AA104">
            <v>18.8</v>
          </cell>
          <cell r="AB104">
            <v>17.434759437191946</v>
          </cell>
          <cell r="AE104">
            <v>481.6</v>
          </cell>
          <cell r="AF104">
            <v>575.1</v>
          </cell>
          <cell r="AG104">
            <v>533.1</v>
          </cell>
          <cell r="AI104">
            <v>425.5</v>
          </cell>
          <cell r="AJ104">
            <v>510.5</v>
          </cell>
          <cell r="AK104">
            <v>471.4</v>
          </cell>
          <cell r="AN104">
            <v>27.125</v>
          </cell>
          <cell r="AP104">
            <v>218.79720210696527</v>
          </cell>
        </row>
        <row r="105">
          <cell r="W105">
            <v>1000</v>
          </cell>
          <cell r="X105">
            <v>304.10000000000002</v>
          </cell>
          <cell r="Z105">
            <v>19.5</v>
          </cell>
          <cell r="AA105">
            <v>18</v>
          </cell>
          <cell r="AB105">
            <v>16.702443723948775</v>
          </cell>
          <cell r="AE105">
            <v>425.5</v>
          </cell>
          <cell r="AF105">
            <v>521.5</v>
          </cell>
          <cell r="AG105">
            <v>478</v>
          </cell>
          <cell r="AI105">
            <v>478</v>
          </cell>
          <cell r="AJ105">
            <v>580.79999999999995</v>
          </cell>
          <cell r="AK105">
            <v>532.5</v>
          </cell>
          <cell r="AN105">
            <v>27.4</v>
          </cell>
          <cell r="AP105">
            <v>264.2079421669012</v>
          </cell>
        </row>
        <row r="106">
          <cell r="W106">
            <v>1000</v>
          </cell>
          <cell r="X106">
            <v>251</v>
          </cell>
          <cell r="Z106">
            <v>19.600000000000001</v>
          </cell>
          <cell r="AA106">
            <v>18.88</v>
          </cell>
          <cell r="AB106">
            <v>17.511823397392828</v>
          </cell>
          <cell r="AE106">
            <v>520.5</v>
          </cell>
          <cell r="AF106">
            <v>641.6</v>
          </cell>
          <cell r="AG106">
            <v>589.29999999999995</v>
          </cell>
          <cell r="AI106">
            <v>461.3</v>
          </cell>
          <cell r="AJ106">
            <v>536.29999999999995</v>
          </cell>
          <cell r="AK106">
            <v>502.6</v>
          </cell>
          <cell r="AN106">
            <v>27.13</v>
          </cell>
          <cell r="AP106">
            <v>219.62285192623671</v>
          </cell>
        </row>
        <row r="107">
          <cell r="W107">
            <v>1000</v>
          </cell>
          <cell r="X107">
            <v>292.10000000000002</v>
          </cell>
          <cell r="Z107">
            <v>19.28</v>
          </cell>
          <cell r="AA107">
            <v>17.88</v>
          </cell>
          <cell r="AB107">
            <v>16.606064691985679</v>
          </cell>
          <cell r="AE107">
            <v>512.20000000000005</v>
          </cell>
          <cell r="AF107">
            <v>609.4</v>
          </cell>
          <cell r="AG107">
            <v>562.70000000000005</v>
          </cell>
          <cell r="AI107">
            <v>453</v>
          </cell>
          <cell r="AJ107">
            <v>603.79999999999995</v>
          </cell>
          <cell r="AK107">
            <v>533.70000000000005</v>
          </cell>
          <cell r="AN107">
            <v>27.4</v>
          </cell>
          <cell r="AP107">
            <v>264.2079421669012</v>
          </cell>
        </row>
        <row r="108">
          <cell r="W108">
            <v>0</v>
          </cell>
          <cell r="X108">
            <v>0</v>
          </cell>
          <cell r="Z108">
            <v>0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G108">
            <v>0</v>
          </cell>
          <cell r="AI108">
            <v>0</v>
          </cell>
          <cell r="AJ108">
            <v>0</v>
          </cell>
          <cell r="AK108">
            <v>0</v>
          </cell>
          <cell r="AN108">
            <v>0</v>
          </cell>
          <cell r="AP108">
            <v>-4260.3530674412887</v>
          </cell>
        </row>
        <row r="109">
          <cell r="W109">
            <v>0</v>
          </cell>
          <cell r="X109">
            <v>0</v>
          </cell>
          <cell r="Z109">
            <v>0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G109">
            <v>0</v>
          </cell>
          <cell r="AI109">
            <v>0</v>
          </cell>
          <cell r="AJ109">
            <v>0</v>
          </cell>
          <cell r="AK109">
            <v>0</v>
          </cell>
          <cell r="AN109">
            <v>0</v>
          </cell>
          <cell r="AP109">
            <v>-4260.3530674412887</v>
          </cell>
        </row>
        <row r="110">
          <cell r="W110">
            <v>0</v>
          </cell>
          <cell r="X110">
            <v>0</v>
          </cell>
          <cell r="Z110">
            <v>0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N110">
            <v>0</v>
          </cell>
          <cell r="AP110">
            <v>-4260.3530674412887</v>
          </cell>
        </row>
        <row r="111">
          <cell r="W111">
            <v>0</v>
          </cell>
          <cell r="X111">
            <v>0</v>
          </cell>
          <cell r="Z111">
            <v>0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G111">
            <v>0</v>
          </cell>
          <cell r="AI111">
            <v>0</v>
          </cell>
          <cell r="AJ111">
            <v>0</v>
          </cell>
          <cell r="AK111">
            <v>0</v>
          </cell>
          <cell r="AN111">
            <v>0</v>
          </cell>
          <cell r="AP111">
            <v>-4260.3530674412887</v>
          </cell>
        </row>
        <row r="112">
          <cell r="W112">
            <v>0</v>
          </cell>
          <cell r="X112">
            <v>0</v>
          </cell>
          <cell r="Z112">
            <v>0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N112">
            <v>0</v>
          </cell>
          <cell r="AP112">
            <v>-4260.3530674412887</v>
          </cell>
        </row>
        <row r="113">
          <cell r="W113">
            <v>0</v>
          </cell>
          <cell r="X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G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0</v>
          </cell>
          <cell r="AP113">
            <v>-4260.3530674412887</v>
          </cell>
        </row>
        <row r="114">
          <cell r="W114">
            <v>0</v>
          </cell>
          <cell r="X114">
            <v>0</v>
          </cell>
          <cell r="Z114">
            <v>0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N114">
            <v>0</v>
          </cell>
          <cell r="AP114">
            <v>-4260.3530674412887</v>
          </cell>
        </row>
        <row r="115">
          <cell r="W115">
            <v>0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E115">
            <v>0</v>
          </cell>
          <cell r="AF115">
            <v>0</v>
          </cell>
          <cell r="AG115">
            <v>0</v>
          </cell>
          <cell r="AI115">
            <v>0</v>
          </cell>
          <cell r="AJ115">
            <v>0</v>
          </cell>
          <cell r="AK115">
            <v>0</v>
          </cell>
          <cell r="AN115">
            <v>0</v>
          </cell>
          <cell r="AP115">
            <v>-4260.3530674412887</v>
          </cell>
        </row>
        <row r="116">
          <cell r="W116">
            <v>0</v>
          </cell>
          <cell r="X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G116">
            <v>0</v>
          </cell>
          <cell r="AI116">
            <v>0</v>
          </cell>
          <cell r="AJ116">
            <v>0</v>
          </cell>
          <cell r="AK116">
            <v>0</v>
          </cell>
          <cell r="AN116">
            <v>0</v>
          </cell>
          <cell r="AP116">
            <v>-4260.3530674412887</v>
          </cell>
        </row>
        <row r="117">
          <cell r="W117">
            <v>0</v>
          </cell>
          <cell r="X117">
            <v>0</v>
          </cell>
          <cell r="Z117">
            <v>0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G117">
            <v>0</v>
          </cell>
          <cell r="AI117">
            <v>0</v>
          </cell>
          <cell r="AJ117">
            <v>0</v>
          </cell>
          <cell r="AK117">
            <v>0</v>
          </cell>
          <cell r="AN117">
            <v>0</v>
          </cell>
          <cell r="AP117">
            <v>-4260.3530674412887</v>
          </cell>
        </row>
        <row r="118">
          <cell r="W118">
            <v>0</v>
          </cell>
          <cell r="X118">
            <v>0</v>
          </cell>
          <cell r="Z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N118">
            <v>0</v>
          </cell>
          <cell r="AP118">
            <v>-4260.3530674412887</v>
          </cell>
        </row>
        <row r="119">
          <cell r="W119">
            <v>0</v>
          </cell>
          <cell r="X119">
            <v>0</v>
          </cell>
          <cell r="Z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N119">
            <v>0</v>
          </cell>
          <cell r="AP119">
            <v>-4260.3530674412887</v>
          </cell>
        </row>
        <row r="120">
          <cell r="W120">
            <v>0</v>
          </cell>
          <cell r="X120">
            <v>0</v>
          </cell>
          <cell r="Z120">
            <v>0</v>
          </cell>
          <cell r="AA120">
            <v>0</v>
          </cell>
          <cell r="AB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N120">
            <v>0</v>
          </cell>
          <cell r="AP120">
            <v>-4260.3530674412887</v>
          </cell>
        </row>
        <row r="121">
          <cell r="W121">
            <v>0</v>
          </cell>
          <cell r="X121">
            <v>0</v>
          </cell>
          <cell r="Z121">
            <v>0</v>
          </cell>
          <cell r="AA121">
            <v>0</v>
          </cell>
          <cell r="AB121">
            <v>0</v>
          </cell>
          <cell r="AE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N121">
            <v>0</v>
          </cell>
          <cell r="AP121">
            <v>-4260.3530674412887</v>
          </cell>
        </row>
        <row r="122">
          <cell r="W122">
            <v>0</v>
          </cell>
          <cell r="X122">
            <v>0</v>
          </cell>
          <cell r="Z122">
            <v>0</v>
          </cell>
          <cell r="AA122">
            <v>0</v>
          </cell>
          <cell r="AB122">
            <v>0</v>
          </cell>
          <cell r="AE122">
            <v>0</v>
          </cell>
          <cell r="AF122">
            <v>0</v>
          </cell>
          <cell r="AG122">
            <v>0</v>
          </cell>
          <cell r="AI122">
            <v>0</v>
          </cell>
          <cell r="AJ122">
            <v>0</v>
          </cell>
          <cell r="AK122">
            <v>0</v>
          </cell>
          <cell r="AN122">
            <v>0</v>
          </cell>
          <cell r="AP122">
            <v>-4260.3530674412887</v>
          </cell>
        </row>
        <row r="123">
          <cell r="W123">
            <v>0</v>
          </cell>
          <cell r="X123">
            <v>0</v>
          </cell>
          <cell r="Z123">
            <v>0</v>
          </cell>
          <cell r="AA123">
            <v>0</v>
          </cell>
          <cell r="AB123">
            <v>0</v>
          </cell>
          <cell r="AE123">
            <v>0</v>
          </cell>
          <cell r="AF123">
            <v>0</v>
          </cell>
          <cell r="AG123">
            <v>0</v>
          </cell>
          <cell r="AI123">
            <v>0</v>
          </cell>
          <cell r="AJ123">
            <v>0</v>
          </cell>
          <cell r="AK123">
            <v>0</v>
          </cell>
          <cell r="AN123">
            <v>0</v>
          </cell>
          <cell r="AP123">
            <v>-4260.3530674412887</v>
          </cell>
        </row>
        <row r="124">
          <cell r="W124">
            <v>0</v>
          </cell>
          <cell r="X124">
            <v>0</v>
          </cell>
          <cell r="Z124">
            <v>0</v>
          </cell>
          <cell r="AA124">
            <v>0</v>
          </cell>
          <cell r="AB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N124">
            <v>0</v>
          </cell>
          <cell r="AP124">
            <v>-4260.3530674412887</v>
          </cell>
        </row>
        <row r="125">
          <cell r="W125">
            <v>0</v>
          </cell>
          <cell r="X125">
            <v>0</v>
          </cell>
          <cell r="Z125">
            <v>0</v>
          </cell>
          <cell r="AA125">
            <v>0</v>
          </cell>
          <cell r="AB125">
            <v>0</v>
          </cell>
          <cell r="AE125">
            <v>0</v>
          </cell>
          <cell r="AF125">
            <v>0</v>
          </cell>
          <cell r="AG125">
            <v>0</v>
          </cell>
          <cell r="AI125">
            <v>0</v>
          </cell>
          <cell r="AJ125">
            <v>0</v>
          </cell>
          <cell r="AK125">
            <v>0</v>
          </cell>
          <cell r="AN125">
            <v>0</v>
          </cell>
          <cell r="AP125">
            <v>-4260.3530674412887</v>
          </cell>
        </row>
        <row r="126">
          <cell r="W126">
            <v>0</v>
          </cell>
          <cell r="X126">
            <v>0</v>
          </cell>
          <cell r="Z126">
            <v>0</v>
          </cell>
          <cell r="AA126">
            <v>0</v>
          </cell>
          <cell r="AB126">
            <v>0</v>
          </cell>
          <cell r="AE126">
            <v>0</v>
          </cell>
          <cell r="AF126">
            <v>0</v>
          </cell>
          <cell r="AG126">
            <v>0</v>
          </cell>
          <cell r="AI126">
            <v>0</v>
          </cell>
          <cell r="AJ126">
            <v>0</v>
          </cell>
          <cell r="AK126">
            <v>0</v>
          </cell>
          <cell r="AN126">
            <v>0</v>
          </cell>
          <cell r="AP126">
            <v>-4260.3530674412887</v>
          </cell>
        </row>
        <row r="127">
          <cell r="W127">
            <v>0</v>
          </cell>
          <cell r="X127">
            <v>0</v>
          </cell>
          <cell r="Z127">
            <v>0</v>
          </cell>
          <cell r="AA127">
            <v>0</v>
          </cell>
          <cell r="AB127">
            <v>0</v>
          </cell>
          <cell r="AE127">
            <v>0</v>
          </cell>
          <cell r="AF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N127">
            <v>0</v>
          </cell>
          <cell r="AP127">
            <v>-4260.3530674412887</v>
          </cell>
        </row>
        <row r="128">
          <cell r="W128">
            <v>0</v>
          </cell>
          <cell r="X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N128">
            <v>0</v>
          </cell>
          <cell r="AP128">
            <v>-4260.3530674412887</v>
          </cell>
        </row>
        <row r="129">
          <cell r="W129">
            <v>0</v>
          </cell>
          <cell r="X129">
            <v>0</v>
          </cell>
          <cell r="Z129">
            <v>0</v>
          </cell>
          <cell r="AA129">
            <v>0</v>
          </cell>
          <cell r="AB129">
            <v>0</v>
          </cell>
          <cell r="AE129">
            <v>0</v>
          </cell>
          <cell r="AF129">
            <v>0</v>
          </cell>
          <cell r="AG129">
            <v>0</v>
          </cell>
          <cell r="AI129">
            <v>0</v>
          </cell>
          <cell r="AJ129">
            <v>0</v>
          </cell>
          <cell r="AK129">
            <v>0</v>
          </cell>
          <cell r="AN129">
            <v>0</v>
          </cell>
          <cell r="AP129">
            <v>-4260.3530674412887</v>
          </cell>
        </row>
        <row r="130">
          <cell r="W130">
            <v>0</v>
          </cell>
          <cell r="X130">
            <v>0</v>
          </cell>
          <cell r="Z130">
            <v>0</v>
          </cell>
          <cell r="AA130">
            <v>0</v>
          </cell>
          <cell r="AB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N130">
            <v>0</v>
          </cell>
          <cell r="AP130">
            <v>-4260.3530674412887</v>
          </cell>
        </row>
        <row r="131">
          <cell r="W131">
            <v>0</v>
          </cell>
          <cell r="X131">
            <v>0</v>
          </cell>
          <cell r="Z131">
            <v>0</v>
          </cell>
          <cell r="AA131">
            <v>0</v>
          </cell>
          <cell r="AB131">
            <v>0</v>
          </cell>
          <cell r="AE131">
            <v>0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N131">
            <v>0</v>
          </cell>
          <cell r="AP131">
            <v>-4260.3530674412887</v>
          </cell>
        </row>
        <row r="132">
          <cell r="W132">
            <v>0</v>
          </cell>
          <cell r="X132">
            <v>0</v>
          </cell>
          <cell r="Z132">
            <v>0</v>
          </cell>
          <cell r="AA132">
            <v>0</v>
          </cell>
          <cell r="AB132">
            <v>0</v>
          </cell>
          <cell r="AE132">
            <v>0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N132">
            <v>0</v>
          </cell>
          <cell r="AP132">
            <v>-4260.3530674412887</v>
          </cell>
        </row>
        <row r="133">
          <cell r="W133">
            <v>0</v>
          </cell>
          <cell r="X133">
            <v>0</v>
          </cell>
          <cell r="Z133">
            <v>0</v>
          </cell>
          <cell r="AA133">
            <v>0</v>
          </cell>
          <cell r="AB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N133">
            <v>0</v>
          </cell>
          <cell r="AP133">
            <v>-4260.3530674412887</v>
          </cell>
        </row>
        <row r="134">
          <cell r="W134">
            <v>0</v>
          </cell>
          <cell r="X134">
            <v>0</v>
          </cell>
          <cell r="Z134">
            <v>0</v>
          </cell>
          <cell r="AA134">
            <v>0</v>
          </cell>
          <cell r="AB134">
            <v>0</v>
          </cell>
          <cell r="AE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N134">
            <v>0</v>
          </cell>
          <cell r="AP134">
            <v>-4260.3530674412887</v>
          </cell>
        </row>
        <row r="135">
          <cell r="W135">
            <v>0</v>
          </cell>
          <cell r="X135">
            <v>0</v>
          </cell>
          <cell r="Z135">
            <v>0</v>
          </cell>
          <cell r="AA135">
            <v>0</v>
          </cell>
          <cell r="AB135">
            <v>0</v>
          </cell>
          <cell r="AE135">
            <v>0</v>
          </cell>
          <cell r="AF135">
            <v>0</v>
          </cell>
          <cell r="AG135">
            <v>0</v>
          </cell>
          <cell r="AI135">
            <v>0</v>
          </cell>
          <cell r="AJ135">
            <v>0</v>
          </cell>
          <cell r="AK135">
            <v>0</v>
          </cell>
          <cell r="AN135">
            <v>0</v>
          </cell>
          <cell r="AP135">
            <v>-4260.3530674412887</v>
          </cell>
        </row>
        <row r="136">
          <cell r="W136">
            <v>0</v>
          </cell>
          <cell r="X136">
            <v>0</v>
          </cell>
          <cell r="Z136">
            <v>0</v>
          </cell>
          <cell r="AA136">
            <v>0</v>
          </cell>
          <cell r="AB136">
            <v>0</v>
          </cell>
          <cell r="AE136">
            <v>0</v>
          </cell>
          <cell r="AF136">
            <v>0</v>
          </cell>
          <cell r="AG136">
            <v>0</v>
          </cell>
          <cell r="AI136">
            <v>0</v>
          </cell>
          <cell r="AJ136">
            <v>0</v>
          </cell>
          <cell r="AK136">
            <v>0</v>
          </cell>
          <cell r="AN136">
            <v>0</v>
          </cell>
          <cell r="AP136">
            <v>-4260.3530674412887</v>
          </cell>
        </row>
        <row r="137">
          <cell r="W137">
            <v>0</v>
          </cell>
          <cell r="X137">
            <v>0</v>
          </cell>
          <cell r="Z137">
            <v>0</v>
          </cell>
          <cell r="AA137">
            <v>0</v>
          </cell>
          <cell r="AB137">
            <v>0</v>
          </cell>
          <cell r="AE137">
            <v>0</v>
          </cell>
          <cell r="AF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N137">
            <v>0</v>
          </cell>
          <cell r="AP137">
            <v>-4260.3530674412887</v>
          </cell>
        </row>
        <row r="138">
          <cell r="W138">
            <v>0</v>
          </cell>
          <cell r="X138">
            <v>0</v>
          </cell>
          <cell r="Z138">
            <v>0</v>
          </cell>
          <cell r="AA138">
            <v>0</v>
          </cell>
          <cell r="AB138">
            <v>0</v>
          </cell>
          <cell r="AE138">
            <v>0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N138">
            <v>0</v>
          </cell>
          <cell r="AP138">
            <v>-4260.3530674412887</v>
          </cell>
        </row>
        <row r="139">
          <cell r="W139">
            <v>0</v>
          </cell>
          <cell r="X139">
            <v>0</v>
          </cell>
          <cell r="Z139">
            <v>0</v>
          </cell>
          <cell r="AA139">
            <v>0</v>
          </cell>
          <cell r="AB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N139">
            <v>0</v>
          </cell>
          <cell r="AP139">
            <v>-4260.3530674412887</v>
          </cell>
        </row>
        <row r="140">
          <cell r="W140">
            <v>0</v>
          </cell>
          <cell r="X140">
            <v>0</v>
          </cell>
          <cell r="Z140">
            <v>0</v>
          </cell>
          <cell r="AA140">
            <v>0</v>
          </cell>
          <cell r="AB140">
            <v>0</v>
          </cell>
          <cell r="AE140">
            <v>0</v>
          </cell>
          <cell r="AF140">
            <v>0</v>
          </cell>
          <cell r="AG140">
            <v>0</v>
          </cell>
          <cell r="AI140">
            <v>0</v>
          </cell>
          <cell r="AJ140">
            <v>0</v>
          </cell>
          <cell r="AK140">
            <v>0</v>
          </cell>
          <cell r="AN140">
            <v>0</v>
          </cell>
          <cell r="AP140">
            <v>-4260.3530674412887</v>
          </cell>
        </row>
        <row r="141">
          <cell r="W141">
            <v>0</v>
          </cell>
          <cell r="X141">
            <v>0</v>
          </cell>
          <cell r="Z141">
            <v>0</v>
          </cell>
          <cell r="AA141">
            <v>0</v>
          </cell>
          <cell r="AB141">
            <v>0</v>
          </cell>
          <cell r="AE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N141">
            <v>0</v>
          </cell>
          <cell r="AP141">
            <v>-4260.3530674412887</v>
          </cell>
        </row>
        <row r="142"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E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N142">
            <v>0</v>
          </cell>
          <cell r="AP142">
            <v>-4260.3530674412887</v>
          </cell>
        </row>
        <row r="143"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E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N143">
            <v>0</v>
          </cell>
          <cell r="AP143">
            <v>-4260.3530674412887</v>
          </cell>
        </row>
        <row r="144">
          <cell r="W144">
            <v>0</v>
          </cell>
          <cell r="X144">
            <v>0</v>
          </cell>
          <cell r="Z144">
            <v>0</v>
          </cell>
          <cell r="AA144">
            <v>0</v>
          </cell>
          <cell r="AB144">
            <v>0</v>
          </cell>
          <cell r="AE144">
            <v>0</v>
          </cell>
          <cell r="AF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N144">
            <v>0</v>
          </cell>
          <cell r="AP144">
            <v>-4260.3530674412887</v>
          </cell>
        </row>
        <row r="145">
          <cell r="W145">
            <v>0</v>
          </cell>
          <cell r="X145">
            <v>0</v>
          </cell>
          <cell r="Z145">
            <v>0</v>
          </cell>
          <cell r="AA145">
            <v>0</v>
          </cell>
          <cell r="AB145">
            <v>0</v>
          </cell>
          <cell r="AE145">
            <v>0</v>
          </cell>
          <cell r="AF145">
            <v>0</v>
          </cell>
          <cell r="AG145">
            <v>0</v>
          </cell>
          <cell r="AI145">
            <v>0</v>
          </cell>
          <cell r="AJ145">
            <v>0</v>
          </cell>
          <cell r="AK145">
            <v>0</v>
          </cell>
          <cell r="AN145">
            <v>0</v>
          </cell>
          <cell r="AP145">
            <v>-4260.3530674412887</v>
          </cell>
        </row>
        <row r="146">
          <cell r="W146">
            <v>0</v>
          </cell>
          <cell r="X146">
            <v>0</v>
          </cell>
          <cell r="Z146">
            <v>0</v>
          </cell>
          <cell r="AA146">
            <v>0</v>
          </cell>
          <cell r="AB146">
            <v>0</v>
          </cell>
          <cell r="AE146">
            <v>0</v>
          </cell>
          <cell r="AF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N146">
            <v>0</v>
          </cell>
          <cell r="AP146">
            <v>-4260.3530674412887</v>
          </cell>
        </row>
        <row r="147">
          <cell r="W147">
            <v>0</v>
          </cell>
          <cell r="X147">
            <v>0</v>
          </cell>
          <cell r="Z147">
            <v>0</v>
          </cell>
          <cell r="AA147">
            <v>0</v>
          </cell>
          <cell r="AB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N147">
            <v>0</v>
          </cell>
          <cell r="AP147">
            <v>-4260.3530674412887</v>
          </cell>
        </row>
        <row r="148">
          <cell r="W148">
            <v>0</v>
          </cell>
          <cell r="X148">
            <v>0</v>
          </cell>
          <cell r="Z148">
            <v>0</v>
          </cell>
          <cell r="AA148">
            <v>0</v>
          </cell>
          <cell r="AB148">
            <v>0</v>
          </cell>
          <cell r="AE148">
            <v>0</v>
          </cell>
          <cell r="AF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N148">
            <v>0</v>
          </cell>
          <cell r="AP148">
            <v>-4260.3530674412887</v>
          </cell>
        </row>
        <row r="149">
          <cell r="W149">
            <v>0</v>
          </cell>
          <cell r="X149">
            <v>0</v>
          </cell>
          <cell r="Z149">
            <v>0</v>
          </cell>
          <cell r="AA149">
            <v>0</v>
          </cell>
          <cell r="AB149">
            <v>0</v>
          </cell>
          <cell r="AE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N149">
            <v>0</v>
          </cell>
          <cell r="AP149">
            <v>-4260.3530674412887</v>
          </cell>
        </row>
        <row r="150">
          <cell r="W150">
            <v>0</v>
          </cell>
          <cell r="X150">
            <v>0</v>
          </cell>
          <cell r="Z150">
            <v>0</v>
          </cell>
          <cell r="AA150">
            <v>0</v>
          </cell>
          <cell r="AB150">
            <v>0</v>
          </cell>
          <cell r="AE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N150">
            <v>0</v>
          </cell>
          <cell r="AP150">
            <v>-4260.3530674412887</v>
          </cell>
        </row>
        <row r="151">
          <cell r="W151">
            <v>0</v>
          </cell>
          <cell r="X151">
            <v>0</v>
          </cell>
          <cell r="Z151">
            <v>0</v>
          </cell>
          <cell r="AA151">
            <v>0</v>
          </cell>
          <cell r="AB151">
            <v>0</v>
          </cell>
          <cell r="AE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N151">
            <v>0</v>
          </cell>
          <cell r="AP151">
            <v>-4260.3530674412887</v>
          </cell>
        </row>
        <row r="152">
          <cell r="W152">
            <v>0</v>
          </cell>
          <cell r="X152">
            <v>0</v>
          </cell>
          <cell r="Z152">
            <v>0</v>
          </cell>
          <cell r="AA152">
            <v>0</v>
          </cell>
          <cell r="AB152">
            <v>0</v>
          </cell>
          <cell r="AE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N152">
            <v>0</v>
          </cell>
          <cell r="AP152">
            <v>-4260.3530674412887</v>
          </cell>
        </row>
        <row r="153">
          <cell r="W153">
            <v>0</v>
          </cell>
          <cell r="X153">
            <v>0</v>
          </cell>
          <cell r="Z153">
            <v>0</v>
          </cell>
          <cell r="AA153">
            <v>0</v>
          </cell>
          <cell r="AB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N153">
            <v>0</v>
          </cell>
          <cell r="AP153">
            <v>-4260.3530674412887</v>
          </cell>
        </row>
        <row r="154">
          <cell r="W154">
            <v>0</v>
          </cell>
          <cell r="X154">
            <v>0</v>
          </cell>
          <cell r="Z154">
            <v>0</v>
          </cell>
          <cell r="AA154">
            <v>0</v>
          </cell>
          <cell r="AB154">
            <v>0</v>
          </cell>
          <cell r="AE154">
            <v>0</v>
          </cell>
          <cell r="AF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N154">
            <v>0</v>
          </cell>
          <cell r="AP154">
            <v>-4260.3530674412887</v>
          </cell>
        </row>
        <row r="155">
          <cell r="W155">
            <v>0</v>
          </cell>
          <cell r="X155">
            <v>0</v>
          </cell>
          <cell r="Z155">
            <v>0</v>
          </cell>
          <cell r="AA155">
            <v>0</v>
          </cell>
          <cell r="AB155">
            <v>0</v>
          </cell>
          <cell r="AE155">
            <v>0</v>
          </cell>
          <cell r="AF155">
            <v>0</v>
          </cell>
          <cell r="AG155">
            <v>0</v>
          </cell>
          <cell r="AI155">
            <v>0</v>
          </cell>
          <cell r="AJ155">
            <v>0</v>
          </cell>
          <cell r="AK155">
            <v>0</v>
          </cell>
          <cell r="AN155">
            <v>0</v>
          </cell>
          <cell r="AP155">
            <v>-4260.3530674412887</v>
          </cell>
        </row>
        <row r="156">
          <cell r="W156">
            <v>0</v>
          </cell>
          <cell r="X156">
            <v>0</v>
          </cell>
          <cell r="Z156">
            <v>0</v>
          </cell>
          <cell r="AA156">
            <v>0</v>
          </cell>
          <cell r="AB156">
            <v>0</v>
          </cell>
          <cell r="AE156">
            <v>0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N156">
            <v>0</v>
          </cell>
          <cell r="AP156">
            <v>-4260.3530674412887</v>
          </cell>
        </row>
        <row r="157">
          <cell r="W157">
            <v>0</v>
          </cell>
          <cell r="X157">
            <v>0</v>
          </cell>
          <cell r="Z157">
            <v>0</v>
          </cell>
          <cell r="AA157">
            <v>0</v>
          </cell>
          <cell r="AB157">
            <v>0</v>
          </cell>
          <cell r="AE157">
            <v>0</v>
          </cell>
          <cell r="AF157">
            <v>0</v>
          </cell>
          <cell r="AG157">
            <v>0</v>
          </cell>
          <cell r="AI157">
            <v>0</v>
          </cell>
          <cell r="AJ157">
            <v>0</v>
          </cell>
          <cell r="AK157">
            <v>0</v>
          </cell>
          <cell r="AN157">
            <v>0</v>
          </cell>
          <cell r="AP157">
            <v>-4260.3530674412887</v>
          </cell>
        </row>
        <row r="158">
          <cell r="W158">
            <v>0</v>
          </cell>
          <cell r="X158">
            <v>0</v>
          </cell>
          <cell r="Z158">
            <v>0</v>
          </cell>
          <cell r="AA158">
            <v>0</v>
          </cell>
          <cell r="AB158">
            <v>0</v>
          </cell>
          <cell r="AE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N158">
            <v>0</v>
          </cell>
          <cell r="AP158">
            <v>-4260.3530674412887</v>
          </cell>
        </row>
        <row r="159">
          <cell r="W159">
            <v>0</v>
          </cell>
          <cell r="X159">
            <v>0</v>
          </cell>
          <cell r="Z159">
            <v>0</v>
          </cell>
          <cell r="AA159">
            <v>0</v>
          </cell>
          <cell r="AB159">
            <v>0</v>
          </cell>
          <cell r="AE159">
            <v>0</v>
          </cell>
          <cell r="AF159">
            <v>0</v>
          </cell>
          <cell r="AG159">
            <v>0</v>
          </cell>
          <cell r="AI159">
            <v>0</v>
          </cell>
          <cell r="AJ159">
            <v>0</v>
          </cell>
          <cell r="AK159">
            <v>0</v>
          </cell>
          <cell r="AN159">
            <v>0</v>
          </cell>
          <cell r="AP159">
            <v>-4260.3530674412887</v>
          </cell>
        </row>
        <row r="160">
          <cell r="W160">
            <v>0</v>
          </cell>
          <cell r="X160">
            <v>0</v>
          </cell>
          <cell r="Z160">
            <v>0</v>
          </cell>
          <cell r="AA160">
            <v>0</v>
          </cell>
          <cell r="AB160">
            <v>0</v>
          </cell>
          <cell r="AE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N160">
            <v>0</v>
          </cell>
          <cell r="AP160">
            <v>-4260.3530674412887</v>
          </cell>
        </row>
        <row r="161">
          <cell r="W161">
            <v>0</v>
          </cell>
          <cell r="X161">
            <v>0</v>
          </cell>
          <cell r="Z161">
            <v>0</v>
          </cell>
          <cell r="AA161">
            <v>0</v>
          </cell>
          <cell r="AB161">
            <v>0</v>
          </cell>
          <cell r="AE161">
            <v>0</v>
          </cell>
          <cell r="AF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N161">
            <v>0</v>
          </cell>
          <cell r="AP161">
            <v>-4260.3530674412887</v>
          </cell>
        </row>
        <row r="162">
          <cell r="W162">
            <v>0</v>
          </cell>
          <cell r="X162">
            <v>0</v>
          </cell>
          <cell r="Z162">
            <v>0</v>
          </cell>
          <cell r="AA162">
            <v>0</v>
          </cell>
          <cell r="AB162">
            <v>0</v>
          </cell>
          <cell r="AE162">
            <v>0</v>
          </cell>
          <cell r="AF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N162">
            <v>0</v>
          </cell>
          <cell r="AP162">
            <v>-4260.3530674412887</v>
          </cell>
        </row>
        <row r="163">
          <cell r="W163">
            <v>0</v>
          </cell>
          <cell r="X163">
            <v>0</v>
          </cell>
          <cell r="Z163">
            <v>0</v>
          </cell>
          <cell r="AA163">
            <v>0</v>
          </cell>
          <cell r="AB163">
            <v>0</v>
          </cell>
          <cell r="AE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N163">
            <v>0</v>
          </cell>
          <cell r="AP163">
            <v>-4260.3530674412887</v>
          </cell>
        </row>
        <row r="164">
          <cell r="W164">
            <v>0</v>
          </cell>
          <cell r="X164">
            <v>0</v>
          </cell>
          <cell r="Z164">
            <v>0</v>
          </cell>
          <cell r="AA164">
            <v>0</v>
          </cell>
          <cell r="AB164">
            <v>0</v>
          </cell>
          <cell r="AE164">
            <v>0</v>
          </cell>
          <cell r="AF164">
            <v>0</v>
          </cell>
          <cell r="AG164">
            <v>0</v>
          </cell>
          <cell r="AI164">
            <v>0</v>
          </cell>
          <cell r="AJ164">
            <v>0</v>
          </cell>
          <cell r="AK164">
            <v>0</v>
          </cell>
          <cell r="AN164">
            <v>0</v>
          </cell>
          <cell r="AP164">
            <v>-4260.3530674412887</v>
          </cell>
        </row>
        <row r="165">
          <cell r="W165">
            <v>0</v>
          </cell>
          <cell r="X165">
            <v>0</v>
          </cell>
          <cell r="Z165">
            <v>0</v>
          </cell>
          <cell r="AA165">
            <v>0</v>
          </cell>
          <cell r="AB165">
            <v>0</v>
          </cell>
          <cell r="AE165">
            <v>0</v>
          </cell>
          <cell r="AF165">
            <v>0</v>
          </cell>
          <cell r="AG165">
            <v>0</v>
          </cell>
          <cell r="AI165">
            <v>0</v>
          </cell>
          <cell r="AJ165">
            <v>0</v>
          </cell>
          <cell r="AK165">
            <v>0</v>
          </cell>
          <cell r="AN165">
            <v>0</v>
          </cell>
          <cell r="AP165">
            <v>-4260.3530674412887</v>
          </cell>
        </row>
        <row r="166">
          <cell r="W166">
            <v>0</v>
          </cell>
          <cell r="X166">
            <v>0</v>
          </cell>
          <cell r="Z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G166">
            <v>0</v>
          </cell>
          <cell r="AI166">
            <v>0</v>
          </cell>
          <cell r="AJ166">
            <v>0</v>
          </cell>
          <cell r="AK166">
            <v>0</v>
          </cell>
          <cell r="AN166">
            <v>0</v>
          </cell>
          <cell r="AP166">
            <v>-4260.3530674412887</v>
          </cell>
        </row>
        <row r="167">
          <cell r="W167">
            <v>0</v>
          </cell>
          <cell r="X167">
            <v>0</v>
          </cell>
          <cell r="Z167">
            <v>0</v>
          </cell>
          <cell r="AA167">
            <v>0</v>
          </cell>
          <cell r="AB167">
            <v>0</v>
          </cell>
          <cell r="AE167">
            <v>0</v>
          </cell>
          <cell r="AF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N167">
            <v>0</v>
          </cell>
          <cell r="AP167">
            <v>-4260.3530674412887</v>
          </cell>
        </row>
        <row r="168">
          <cell r="W168">
            <v>0</v>
          </cell>
          <cell r="X168">
            <v>0</v>
          </cell>
          <cell r="Z168">
            <v>0</v>
          </cell>
          <cell r="AA168">
            <v>0</v>
          </cell>
          <cell r="AB168">
            <v>0</v>
          </cell>
          <cell r="AE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N168">
            <v>0</v>
          </cell>
          <cell r="AP168">
            <v>-4260.3530674412887</v>
          </cell>
        </row>
        <row r="169">
          <cell r="W169">
            <v>0</v>
          </cell>
          <cell r="X169">
            <v>0</v>
          </cell>
          <cell r="Z169">
            <v>0</v>
          </cell>
          <cell r="AA169">
            <v>0</v>
          </cell>
          <cell r="AB169">
            <v>0</v>
          </cell>
          <cell r="AE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N169">
            <v>0</v>
          </cell>
          <cell r="AP169">
            <v>-4260.3530674412887</v>
          </cell>
        </row>
        <row r="170">
          <cell r="W170">
            <v>0</v>
          </cell>
          <cell r="X170">
            <v>0</v>
          </cell>
          <cell r="Z170">
            <v>0</v>
          </cell>
          <cell r="AA170">
            <v>0</v>
          </cell>
          <cell r="AB170">
            <v>0</v>
          </cell>
          <cell r="AE170">
            <v>0</v>
          </cell>
          <cell r="AF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N170">
            <v>0</v>
          </cell>
          <cell r="AP170">
            <v>-4260.3530674412887</v>
          </cell>
        </row>
        <row r="171">
          <cell r="W171">
            <v>0</v>
          </cell>
          <cell r="X171">
            <v>0</v>
          </cell>
          <cell r="Z171">
            <v>0</v>
          </cell>
          <cell r="AA171">
            <v>0</v>
          </cell>
          <cell r="AB171">
            <v>0</v>
          </cell>
          <cell r="AE171">
            <v>0</v>
          </cell>
          <cell r="AF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N171">
            <v>0</v>
          </cell>
          <cell r="AP171">
            <v>-4260.3530674412887</v>
          </cell>
        </row>
        <row r="172">
          <cell r="W172">
            <v>0</v>
          </cell>
          <cell r="X172">
            <v>0</v>
          </cell>
          <cell r="Z172">
            <v>0</v>
          </cell>
          <cell r="AA172">
            <v>0</v>
          </cell>
          <cell r="AB172">
            <v>0</v>
          </cell>
          <cell r="AE172">
            <v>0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N172">
            <v>0</v>
          </cell>
          <cell r="AP172">
            <v>-4260.3530674412887</v>
          </cell>
        </row>
        <row r="173">
          <cell r="W173">
            <v>0</v>
          </cell>
          <cell r="X173">
            <v>0</v>
          </cell>
          <cell r="Z173">
            <v>0</v>
          </cell>
          <cell r="AA173">
            <v>0</v>
          </cell>
          <cell r="AB173">
            <v>0</v>
          </cell>
          <cell r="AE173">
            <v>0</v>
          </cell>
          <cell r="AF173">
            <v>0</v>
          </cell>
          <cell r="AG173">
            <v>0</v>
          </cell>
          <cell r="AI173">
            <v>0</v>
          </cell>
          <cell r="AJ173">
            <v>0</v>
          </cell>
          <cell r="AK173">
            <v>0</v>
          </cell>
          <cell r="AN173">
            <v>0</v>
          </cell>
          <cell r="AP173">
            <v>-4260.3530674412887</v>
          </cell>
        </row>
        <row r="174">
          <cell r="W174">
            <v>0</v>
          </cell>
          <cell r="X174">
            <v>0</v>
          </cell>
          <cell r="Z174">
            <v>0</v>
          </cell>
          <cell r="AA174">
            <v>0</v>
          </cell>
          <cell r="AB174">
            <v>0</v>
          </cell>
          <cell r="AE174">
            <v>0</v>
          </cell>
          <cell r="AF174">
            <v>0</v>
          </cell>
          <cell r="AG174">
            <v>0</v>
          </cell>
          <cell r="AI174">
            <v>0</v>
          </cell>
          <cell r="AJ174">
            <v>0</v>
          </cell>
          <cell r="AK174">
            <v>0</v>
          </cell>
          <cell r="AN174">
            <v>0</v>
          </cell>
          <cell r="AP174">
            <v>-4260.3530674412887</v>
          </cell>
        </row>
        <row r="175">
          <cell r="W175">
            <v>0</v>
          </cell>
          <cell r="X175">
            <v>0</v>
          </cell>
          <cell r="Z175">
            <v>0</v>
          </cell>
          <cell r="AA175">
            <v>0</v>
          </cell>
          <cell r="AB175">
            <v>0</v>
          </cell>
          <cell r="AE175">
            <v>0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N175">
            <v>0</v>
          </cell>
          <cell r="AP175">
            <v>-4260.3530674412887</v>
          </cell>
        </row>
        <row r="176">
          <cell r="W176">
            <v>0</v>
          </cell>
          <cell r="X176">
            <v>0</v>
          </cell>
          <cell r="Z176">
            <v>0</v>
          </cell>
          <cell r="AA176">
            <v>0</v>
          </cell>
          <cell r="AB176">
            <v>0</v>
          </cell>
          <cell r="AE176">
            <v>0</v>
          </cell>
          <cell r="AF176">
            <v>0</v>
          </cell>
          <cell r="AG176">
            <v>0</v>
          </cell>
          <cell r="AI176">
            <v>0</v>
          </cell>
          <cell r="AJ176">
            <v>0</v>
          </cell>
          <cell r="AK176">
            <v>0</v>
          </cell>
          <cell r="AN176">
            <v>0</v>
          </cell>
          <cell r="AP176">
            <v>-4260.3530674412887</v>
          </cell>
        </row>
        <row r="177">
          <cell r="W177">
            <v>0</v>
          </cell>
          <cell r="X177">
            <v>0</v>
          </cell>
          <cell r="Z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G177">
            <v>0</v>
          </cell>
          <cell r="AI177">
            <v>0</v>
          </cell>
          <cell r="AJ177">
            <v>0</v>
          </cell>
          <cell r="AK177">
            <v>0</v>
          </cell>
          <cell r="AN177">
            <v>0</v>
          </cell>
          <cell r="AP177">
            <v>-4260.3530674412887</v>
          </cell>
        </row>
      </sheetData>
      <sheetData sheetId="1"/>
      <sheetData sheetId="2">
        <row r="2">
          <cell r="B2">
            <v>0</v>
          </cell>
        </row>
        <row r="3">
          <cell r="B3">
            <v>0.245</v>
          </cell>
        </row>
        <row r="5">
          <cell r="B5">
            <v>0.65500000000000003</v>
          </cell>
        </row>
        <row r="6">
          <cell r="B6">
            <v>0</v>
          </cell>
        </row>
        <row r="8">
          <cell r="B8">
            <v>3.7604082728981999E-3</v>
          </cell>
        </row>
        <row r="9">
          <cell r="B9">
            <v>1.5847434864356701E-2</v>
          </cell>
        </row>
        <row r="10">
          <cell r="B10">
            <v>5.4525919957023904E-2</v>
          </cell>
        </row>
        <row r="11">
          <cell r="B11">
            <v>4.1633091592801506E-2</v>
          </cell>
        </row>
        <row r="12">
          <cell r="B12">
            <v>2.9814665592264301E-2</v>
          </cell>
        </row>
        <row r="13">
          <cell r="B13">
            <v>1.1818426000537202E-2</v>
          </cell>
        </row>
        <row r="15">
          <cell r="B15">
            <v>2</v>
          </cell>
        </row>
        <row r="16">
          <cell r="B16">
            <v>50.9</v>
          </cell>
        </row>
        <row r="17">
          <cell r="B17">
            <v>17.7</v>
          </cell>
        </row>
        <row r="19">
          <cell r="B19">
            <v>0.9</v>
          </cell>
        </row>
        <row r="20">
          <cell r="B20">
            <v>503.7</v>
          </cell>
        </row>
        <row r="21">
          <cell r="B21">
            <v>3483.1</v>
          </cell>
        </row>
        <row r="22">
          <cell r="B22">
            <v>16.8</v>
          </cell>
        </row>
        <row r="23">
          <cell r="B23">
            <v>0.80083199999999988</v>
          </cell>
        </row>
        <row r="24">
          <cell r="B24">
            <v>5</v>
          </cell>
        </row>
        <row r="25">
          <cell r="B25">
            <v>2663.3</v>
          </cell>
        </row>
        <row r="26">
          <cell r="B26">
            <v>2500.4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General data"/>
      <sheetName val="Products data"/>
      <sheetName val="Listes"/>
      <sheetName val="41-Base de Données"/>
      <sheetName val="11-Paramètres d'entrée usine"/>
      <sheetName val="42-BdD2"/>
    </sheetNames>
    <sheetDataSet>
      <sheetData sheetId="0">
        <row r="11">
          <cell r="E11" t="str">
            <v>VWS Italia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te de résultat analytique"/>
      <sheetName val="Commentaires"/>
      <sheetName val="Historique tonnages de cannes"/>
      <sheetName val="Tonnage de canne"/>
      <sheetName val="Chiffre d'affaires"/>
      <sheetName val="CA Gol"/>
      <sheetName val="Frais variables"/>
      <sheetName val="Hypothèses frais variables"/>
      <sheetName val="Consommation de pneus"/>
      <sheetName val="Charges sociales"/>
      <sheetName val="Effectifs"/>
      <sheetName val=" Salaires entretien"/>
      <sheetName val="Répartition heures travaillées"/>
      <sheetName val="Coût chauffeurs"/>
      <sheetName val="Chauffeurs"/>
      <sheetName val="Fraix fixes "/>
      <sheetName val="Pièces et prestations entretien"/>
      <sheetName val="Assurances - Vignettes"/>
      <sheetName val="amortissement"/>
      <sheetName val="Frais financiers"/>
      <sheetName val="Taxe professionnelle"/>
      <sheetName val="Activité agricole"/>
      <sheetName val="Frais de structure"/>
      <sheetName val="Exceptionnel"/>
      <sheetName val="Données de base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K24">
            <v>0.39600000000000007</v>
          </cell>
        </row>
        <row r="32">
          <cell r="F32">
            <v>0.14180000000000001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5">
          <cell r="H15">
            <v>151.66666666666666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B1">
            <v>1999</v>
          </cell>
        </row>
        <row r="2">
          <cell r="B2">
            <v>2000</v>
          </cell>
        </row>
      </sheetData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e"/>
      <sheetName val="BdD Coupe"/>
      <sheetName val="BdD Logistique"/>
      <sheetName val="BdD Transport"/>
      <sheetName val="BdD Pertes canne"/>
      <sheetName val="BdD perte brix paill"/>
      <sheetName val="BdD perte brix paill (2)"/>
      <sheetName val="données brutes"/>
      <sheetName val="visuel"/>
      <sheetName val="Feuil1"/>
    </sheetNames>
    <sheetDataSet>
      <sheetData sheetId="0"/>
      <sheetData sheetId="1"/>
      <sheetData sheetId="2"/>
      <sheetData sheetId="3"/>
      <sheetData sheetId="4">
        <row r="62">
          <cell r="AB62" t="str">
            <v>Canne non coupée</v>
          </cell>
        </row>
      </sheetData>
      <sheetData sheetId="5"/>
      <sheetData sheetId="6">
        <row r="2">
          <cell r="G2" t="str">
            <v>MS Paille avant coupe</v>
          </cell>
        </row>
      </sheetData>
      <sheetData sheetId="7"/>
      <sheetData sheetId="8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_SR_CTICS_Fin Campagne"/>
      <sheetName val="TCD_DFDP"/>
      <sheetName val="TCD_CLM_CT"/>
      <sheetName val="CLM_CT"/>
      <sheetName val="CLM_CT_Final"/>
      <sheetName val="DfDp négatifs"/>
      <sheetName val=" intégration Infocannes"/>
      <sheetName val="Feuil4"/>
      <sheetName val="Feuil1"/>
      <sheetName val="Feuil2"/>
    </sheetNames>
    <sheetDataSet>
      <sheetData sheetId="0"/>
      <sheetData sheetId="1"/>
      <sheetData sheetId="2"/>
      <sheetData sheetId="3"/>
      <sheetData sheetId="4">
        <row r="1">
          <cell r="A1" t="str">
            <v>Étiquettes de lignes</v>
          </cell>
        </row>
      </sheetData>
      <sheetData sheetId="5"/>
      <sheetData sheetId="6"/>
      <sheetData sheetId="7"/>
      <sheetData sheetId="8">
        <row r="2">
          <cell r="A2">
            <v>9136</v>
          </cell>
          <cell r="B2">
            <v>11</v>
          </cell>
        </row>
        <row r="3">
          <cell r="A3">
            <v>5448</v>
          </cell>
          <cell r="B3">
            <v>11</v>
          </cell>
        </row>
        <row r="4">
          <cell r="A4">
            <v>5451</v>
          </cell>
          <cell r="B4">
            <v>11</v>
          </cell>
        </row>
        <row r="5">
          <cell r="A5">
            <v>5476</v>
          </cell>
          <cell r="B5">
            <v>11</v>
          </cell>
        </row>
        <row r="6">
          <cell r="A6">
            <v>7815</v>
          </cell>
          <cell r="B6">
            <v>11</v>
          </cell>
        </row>
        <row r="7">
          <cell r="A7">
            <v>8744</v>
          </cell>
          <cell r="B7">
            <v>11</v>
          </cell>
        </row>
        <row r="8">
          <cell r="A8">
            <v>12060</v>
          </cell>
          <cell r="B8">
            <v>11</v>
          </cell>
        </row>
        <row r="9">
          <cell r="A9">
            <v>12407</v>
          </cell>
          <cell r="B9">
            <v>11</v>
          </cell>
        </row>
        <row r="10">
          <cell r="A10">
            <v>12782</v>
          </cell>
          <cell r="B10">
            <v>11</v>
          </cell>
        </row>
        <row r="11">
          <cell r="A11">
            <v>13668</v>
          </cell>
          <cell r="B11">
            <v>11</v>
          </cell>
        </row>
        <row r="12">
          <cell r="A12">
            <v>14236</v>
          </cell>
          <cell r="B12">
            <v>11</v>
          </cell>
        </row>
        <row r="13">
          <cell r="A13">
            <v>14677</v>
          </cell>
          <cell r="B13">
            <v>11</v>
          </cell>
        </row>
        <row r="14">
          <cell r="A14">
            <v>14879</v>
          </cell>
          <cell r="B14">
            <v>11</v>
          </cell>
        </row>
        <row r="15">
          <cell r="A15">
            <v>15605</v>
          </cell>
          <cell r="B15">
            <v>11</v>
          </cell>
        </row>
        <row r="16">
          <cell r="A16">
            <v>16204</v>
          </cell>
          <cell r="B16">
            <v>11</v>
          </cell>
        </row>
        <row r="17">
          <cell r="A17">
            <v>16211</v>
          </cell>
          <cell r="B17">
            <v>11</v>
          </cell>
        </row>
        <row r="18">
          <cell r="A18">
            <v>16347</v>
          </cell>
          <cell r="B18">
            <v>11</v>
          </cell>
        </row>
        <row r="19">
          <cell r="A19">
            <v>18023</v>
          </cell>
          <cell r="B19">
            <v>11</v>
          </cell>
        </row>
        <row r="20">
          <cell r="A20">
            <v>18206</v>
          </cell>
          <cell r="B20">
            <v>11</v>
          </cell>
        </row>
        <row r="21">
          <cell r="A21">
            <v>7580</v>
          </cell>
          <cell r="B21">
            <v>11</v>
          </cell>
        </row>
        <row r="22">
          <cell r="A22">
            <v>7610</v>
          </cell>
          <cell r="B22">
            <v>11</v>
          </cell>
        </row>
        <row r="23">
          <cell r="A23">
            <v>7691</v>
          </cell>
          <cell r="B23">
            <v>11</v>
          </cell>
        </row>
        <row r="24">
          <cell r="A24">
            <v>7737</v>
          </cell>
          <cell r="B24">
            <v>11</v>
          </cell>
        </row>
        <row r="25">
          <cell r="A25">
            <v>8243</v>
          </cell>
          <cell r="B25">
            <v>11</v>
          </cell>
        </row>
        <row r="26">
          <cell r="A26">
            <v>8330</v>
          </cell>
          <cell r="B26">
            <v>11</v>
          </cell>
        </row>
        <row r="27">
          <cell r="A27">
            <v>8634</v>
          </cell>
          <cell r="B27">
            <v>11</v>
          </cell>
        </row>
        <row r="28">
          <cell r="A28">
            <v>11976</v>
          </cell>
          <cell r="B28">
            <v>11</v>
          </cell>
        </row>
        <row r="29">
          <cell r="A29">
            <v>12296</v>
          </cell>
          <cell r="B29">
            <v>11</v>
          </cell>
        </row>
        <row r="30">
          <cell r="A30">
            <v>13364</v>
          </cell>
          <cell r="B30">
            <v>11</v>
          </cell>
        </row>
        <row r="31">
          <cell r="A31">
            <v>13870</v>
          </cell>
          <cell r="B31">
            <v>11</v>
          </cell>
        </row>
        <row r="32">
          <cell r="A32">
            <v>14980</v>
          </cell>
          <cell r="B32">
            <v>11</v>
          </cell>
        </row>
        <row r="33">
          <cell r="A33">
            <v>15468</v>
          </cell>
          <cell r="B33">
            <v>11</v>
          </cell>
        </row>
        <row r="34">
          <cell r="A34">
            <v>15929</v>
          </cell>
          <cell r="B34">
            <v>11</v>
          </cell>
        </row>
        <row r="35">
          <cell r="A35">
            <v>16113</v>
          </cell>
          <cell r="B35">
            <v>11</v>
          </cell>
        </row>
        <row r="36">
          <cell r="A36">
            <v>16127</v>
          </cell>
          <cell r="B36">
            <v>11</v>
          </cell>
        </row>
        <row r="37">
          <cell r="A37">
            <v>16263</v>
          </cell>
          <cell r="B37">
            <v>11</v>
          </cell>
        </row>
        <row r="38">
          <cell r="A38">
            <v>16477</v>
          </cell>
          <cell r="B38">
            <v>11</v>
          </cell>
        </row>
        <row r="39">
          <cell r="A39">
            <v>16505</v>
          </cell>
          <cell r="B39">
            <v>11</v>
          </cell>
        </row>
        <row r="40">
          <cell r="A40">
            <v>16743</v>
          </cell>
          <cell r="B40">
            <v>11</v>
          </cell>
        </row>
        <row r="41">
          <cell r="A41">
            <v>16966</v>
          </cell>
          <cell r="B41">
            <v>11</v>
          </cell>
        </row>
        <row r="42">
          <cell r="A42">
            <v>17253</v>
          </cell>
          <cell r="B42">
            <v>11</v>
          </cell>
        </row>
        <row r="43">
          <cell r="A43">
            <v>18130</v>
          </cell>
          <cell r="B43">
            <v>11</v>
          </cell>
        </row>
        <row r="44">
          <cell r="A44">
            <v>16946</v>
          </cell>
          <cell r="B44">
            <v>11</v>
          </cell>
        </row>
        <row r="45">
          <cell r="A45">
            <v>16148</v>
          </cell>
          <cell r="B45">
            <v>11</v>
          </cell>
        </row>
        <row r="46">
          <cell r="A46">
            <v>17526</v>
          </cell>
          <cell r="B46">
            <v>11</v>
          </cell>
        </row>
        <row r="47">
          <cell r="A47">
            <v>8755</v>
          </cell>
          <cell r="B47">
            <v>11</v>
          </cell>
        </row>
        <row r="48">
          <cell r="A48">
            <v>15828</v>
          </cell>
          <cell r="B48">
            <v>11</v>
          </cell>
        </row>
        <row r="49">
          <cell r="A49">
            <v>7734</v>
          </cell>
          <cell r="B49">
            <v>11</v>
          </cell>
        </row>
        <row r="50">
          <cell r="A50">
            <v>13369</v>
          </cell>
          <cell r="B50">
            <v>11</v>
          </cell>
        </row>
        <row r="51">
          <cell r="A51">
            <v>14200</v>
          </cell>
          <cell r="B51">
            <v>11</v>
          </cell>
        </row>
        <row r="52">
          <cell r="A52">
            <v>11250</v>
          </cell>
          <cell r="B52">
            <v>11</v>
          </cell>
        </row>
        <row r="53">
          <cell r="A53">
            <v>12861</v>
          </cell>
          <cell r="B53">
            <v>11</v>
          </cell>
        </row>
        <row r="54">
          <cell r="A54">
            <v>14215</v>
          </cell>
          <cell r="B54">
            <v>11</v>
          </cell>
        </row>
        <row r="55">
          <cell r="A55">
            <v>14004</v>
          </cell>
          <cell r="B55">
            <v>11</v>
          </cell>
        </row>
        <row r="56">
          <cell r="A56">
            <v>7666</v>
          </cell>
          <cell r="B56">
            <v>11</v>
          </cell>
        </row>
        <row r="57">
          <cell r="A57">
            <v>16152</v>
          </cell>
          <cell r="B57">
            <v>11</v>
          </cell>
        </row>
        <row r="58">
          <cell r="A58">
            <v>18099</v>
          </cell>
          <cell r="B58">
            <v>11</v>
          </cell>
        </row>
        <row r="59">
          <cell r="A59">
            <v>17696</v>
          </cell>
          <cell r="B59">
            <v>11</v>
          </cell>
        </row>
        <row r="60">
          <cell r="A60">
            <v>17418</v>
          </cell>
          <cell r="B60">
            <v>11</v>
          </cell>
        </row>
        <row r="61">
          <cell r="A61">
            <v>8623</v>
          </cell>
          <cell r="B61">
            <v>11</v>
          </cell>
        </row>
        <row r="62">
          <cell r="A62">
            <v>13728</v>
          </cell>
          <cell r="B62">
            <v>11</v>
          </cell>
        </row>
        <row r="63">
          <cell r="A63">
            <v>13831</v>
          </cell>
          <cell r="B63">
            <v>11</v>
          </cell>
        </row>
        <row r="64">
          <cell r="A64">
            <v>8227</v>
          </cell>
          <cell r="B64">
            <v>11</v>
          </cell>
        </row>
        <row r="65">
          <cell r="A65">
            <v>5516</v>
          </cell>
          <cell r="B65">
            <v>11</v>
          </cell>
        </row>
        <row r="66">
          <cell r="A66">
            <v>15359</v>
          </cell>
          <cell r="B66">
            <v>11</v>
          </cell>
        </row>
        <row r="67">
          <cell r="A67">
            <v>5504</v>
          </cell>
          <cell r="B67">
            <v>11</v>
          </cell>
        </row>
        <row r="68">
          <cell r="A68">
            <v>8558</v>
          </cell>
          <cell r="B68">
            <v>11</v>
          </cell>
        </row>
        <row r="69">
          <cell r="A69">
            <v>17536</v>
          </cell>
          <cell r="B69">
            <v>11</v>
          </cell>
        </row>
        <row r="70">
          <cell r="A70">
            <v>8148</v>
          </cell>
          <cell r="B70">
            <v>11</v>
          </cell>
        </row>
        <row r="71">
          <cell r="A71">
            <v>17205</v>
          </cell>
          <cell r="B71">
            <v>11</v>
          </cell>
        </row>
        <row r="72">
          <cell r="A72">
            <v>18048</v>
          </cell>
          <cell r="B72">
            <v>11</v>
          </cell>
        </row>
        <row r="73">
          <cell r="A73">
            <v>8334</v>
          </cell>
          <cell r="B73">
            <v>11</v>
          </cell>
        </row>
        <row r="74">
          <cell r="A74">
            <v>16831</v>
          </cell>
          <cell r="B74">
            <v>11</v>
          </cell>
        </row>
        <row r="75">
          <cell r="A75">
            <v>16205</v>
          </cell>
          <cell r="B75">
            <v>11</v>
          </cell>
        </row>
        <row r="76">
          <cell r="A76">
            <v>16218</v>
          </cell>
          <cell r="B76">
            <v>11</v>
          </cell>
        </row>
        <row r="77">
          <cell r="A77">
            <v>16968</v>
          </cell>
          <cell r="B77">
            <v>11</v>
          </cell>
        </row>
        <row r="78">
          <cell r="A78">
            <v>14384</v>
          </cell>
          <cell r="B78">
            <v>11</v>
          </cell>
        </row>
        <row r="79">
          <cell r="A79">
            <v>8226</v>
          </cell>
          <cell r="B79">
            <v>11</v>
          </cell>
        </row>
        <row r="80">
          <cell r="A80">
            <v>18023</v>
          </cell>
          <cell r="B80">
            <v>11</v>
          </cell>
        </row>
        <row r="81">
          <cell r="A81">
            <v>17408</v>
          </cell>
          <cell r="B81">
            <v>11</v>
          </cell>
        </row>
        <row r="82">
          <cell r="A82">
            <v>17091</v>
          </cell>
          <cell r="B82">
            <v>11</v>
          </cell>
        </row>
        <row r="83">
          <cell r="A83">
            <v>18181</v>
          </cell>
          <cell r="B83">
            <v>11</v>
          </cell>
        </row>
        <row r="84">
          <cell r="A84">
            <v>16548</v>
          </cell>
          <cell r="B84">
            <v>11</v>
          </cell>
        </row>
        <row r="85">
          <cell r="A85">
            <v>2404</v>
          </cell>
          <cell r="B85">
            <v>11</v>
          </cell>
        </row>
        <row r="86">
          <cell r="A86">
            <v>8709</v>
          </cell>
          <cell r="B86">
            <v>11</v>
          </cell>
        </row>
        <row r="87">
          <cell r="A87">
            <v>12769</v>
          </cell>
          <cell r="B87">
            <v>11</v>
          </cell>
        </row>
        <row r="88">
          <cell r="A88">
            <v>15914</v>
          </cell>
          <cell r="B88">
            <v>11</v>
          </cell>
        </row>
        <row r="89">
          <cell r="A89">
            <v>5398</v>
          </cell>
          <cell r="B89">
            <v>11</v>
          </cell>
        </row>
        <row r="90">
          <cell r="A90">
            <v>8602</v>
          </cell>
          <cell r="B90">
            <v>11</v>
          </cell>
        </row>
        <row r="91">
          <cell r="A91">
            <v>2304</v>
          </cell>
          <cell r="B91">
            <v>11</v>
          </cell>
        </row>
        <row r="92">
          <cell r="A92">
            <v>8697</v>
          </cell>
          <cell r="B92">
            <v>11</v>
          </cell>
        </row>
        <row r="93">
          <cell r="A93">
            <v>13859</v>
          </cell>
          <cell r="B93">
            <v>11</v>
          </cell>
        </row>
        <row r="94">
          <cell r="A94">
            <v>14583</v>
          </cell>
          <cell r="B94">
            <v>11</v>
          </cell>
        </row>
        <row r="95">
          <cell r="A95">
            <v>16522</v>
          </cell>
          <cell r="B95">
            <v>11</v>
          </cell>
        </row>
        <row r="96">
          <cell r="A96">
            <v>16750</v>
          </cell>
          <cell r="B96">
            <v>11</v>
          </cell>
        </row>
        <row r="97">
          <cell r="A97">
            <v>17339</v>
          </cell>
          <cell r="B97">
            <v>11</v>
          </cell>
        </row>
        <row r="98">
          <cell r="A98">
            <v>8299</v>
          </cell>
          <cell r="B98">
            <v>11</v>
          </cell>
        </row>
        <row r="99">
          <cell r="A99">
            <v>18013</v>
          </cell>
          <cell r="B99">
            <v>11</v>
          </cell>
        </row>
        <row r="100">
          <cell r="A100">
            <v>11533</v>
          </cell>
          <cell r="B100">
            <v>11</v>
          </cell>
        </row>
        <row r="101">
          <cell r="A101">
            <v>7786</v>
          </cell>
          <cell r="B101">
            <v>11</v>
          </cell>
        </row>
        <row r="102">
          <cell r="A102">
            <v>8600</v>
          </cell>
          <cell r="B102">
            <v>11</v>
          </cell>
        </row>
        <row r="103">
          <cell r="A103">
            <v>14404</v>
          </cell>
          <cell r="B103">
            <v>11</v>
          </cell>
        </row>
        <row r="104">
          <cell r="A104">
            <v>8237</v>
          </cell>
          <cell r="B104">
            <v>11</v>
          </cell>
        </row>
        <row r="105">
          <cell r="A105">
            <v>5441</v>
          </cell>
          <cell r="B105">
            <v>11</v>
          </cell>
        </row>
        <row r="106">
          <cell r="A106">
            <v>8222</v>
          </cell>
          <cell r="B106">
            <v>11</v>
          </cell>
        </row>
        <row r="107">
          <cell r="A107">
            <v>2182</v>
          </cell>
          <cell r="B107">
            <v>11</v>
          </cell>
        </row>
        <row r="108">
          <cell r="A108">
            <v>14655</v>
          </cell>
          <cell r="B108">
            <v>11</v>
          </cell>
        </row>
        <row r="109">
          <cell r="A109">
            <v>17501</v>
          </cell>
          <cell r="B109">
            <v>11</v>
          </cell>
        </row>
        <row r="110">
          <cell r="A110">
            <v>5584</v>
          </cell>
          <cell r="B110">
            <v>11</v>
          </cell>
        </row>
        <row r="111">
          <cell r="A111">
            <v>8181</v>
          </cell>
          <cell r="B111">
            <v>11</v>
          </cell>
        </row>
        <row r="112">
          <cell r="A112">
            <v>7629</v>
          </cell>
          <cell r="B112">
            <v>11</v>
          </cell>
        </row>
        <row r="113">
          <cell r="A113">
            <v>8742</v>
          </cell>
          <cell r="B113">
            <v>11</v>
          </cell>
        </row>
        <row r="114">
          <cell r="A114">
            <v>12406</v>
          </cell>
          <cell r="B114">
            <v>11</v>
          </cell>
        </row>
        <row r="115">
          <cell r="A115">
            <v>15946</v>
          </cell>
          <cell r="B115">
            <v>11</v>
          </cell>
        </row>
        <row r="116">
          <cell r="A116">
            <v>11240</v>
          </cell>
          <cell r="B116">
            <v>11</v>
          </cell>
        </row>
        <row r="117">
          <cell r="A117">
            <v>5437</v>
          </cell>
          <cell r="B117">
            <v>11</v>
          </cell>
        </row>
        <row r="118">
          <cell r="A118">
            <v>16268</v>
          </cell>
          <cell r="B118">
            <v>11</v>
          </cell>
        </row>
        <row r="119">
          <cell r="A119">
            <v>18158</v>
          </cell>
          <cell r="B119">
            <v>11</v>
          </cell>
        </row>
        <row r="120">
          <cell r="A120">
            <v>13844</v>
          </cell>
          <cell r="B120">
            <v>11</v>
          </cell>
        </row>
        <row r="121">
          <cell r="A121">
            <v>16985</v>
          </cell>
          <cell r="B121">
            <v>11</v>
          </cell>
        </row>
        <row r="122">
          <cell r="A122">
            <v>18055</v>
          </cell>
          <cell r="B122">
            <v>11</v>
          </cell>
        </row>
        <row r="123">
          <cell r="A123">
            <v>18067</v>
          </cell>
          <cell r="B123">
            <v>11</v>
          </cell>
        </row>
        <row r="124">
          <cell r="A124">
            <v>2384</v>
          </cell>
          <cell r="B124">
            <v>11</v>
          </cell>
        </row>
        <row r="125">
          <cell r="A125">
            <v>18136</v>
          </cell>
          <cell r="B125">
            <v>11</v>
          </cell>
        </row>
        <row r="126">
          <cell r="A126">
            <v>17089</v>
          </cell>
          <cell r="B126">
            <v>11</v>
          </cell>
        </row>
        <row r="127">
          <cell r="A127">
            <v>8210</v>
          </cell>
          <cell r="B127">
            <v>11</v>
          </cell>
        </row>
        <row r="128">
          <cell r="A128">
            <v>5431</v>
          </cell>
          <cell r="B128">
            <v>11</v>
          </cell>
        </row>
        <row r="129">
          <cell r="A129">
            <v>17698</v>
          </cell>
          <cell r="B129">
            <v>11</v>
          </cell>
        </row>
        <row r="130">
          <cell r="A130">
            <v>18179</v>
          </cell>
          <cell r="B130">
            <v>11</v>
          </cell>
        </row>
        <row r="131">
          <cell r="A131">
            <v>17508</v>
          </cell>
          <cell r="B131">
            <v>11</v>
          </cell>
        </row>
        <row r="132">
          <cell r="A132">
            <v>8041</v>
          </cell>
          <cell r="B132">
            <v>11</v>
          </cell>
        </row>
        <row r="133">
          <cell r="A133">
            <v>12344</v>
          </cell>
          <cell r="B133">
            <v>11</v>
          </cell>
        </row>
        <row r="134">
          <cell r="A134">
            <v>8311</v>
          </cell>
          <cell r="B134">
            <v>11</v>
          </cell>
        </row>
        <row r="135">
          <cell r="A135">
            <v>12287</v>
          </cell>
          <cell r="B135">
            <v>11</v>
          </cell>
        </row>
        <row r="136">
          <cell r="A136">
            <v>1281</v>
          </cell>
          <cell r="B136">
            <v>11</v>
          </cell>
        </row>
        <row r="137">
          <cell r="A137">
            <v>14602</v>
          </cell>
          <cell r="B137">
            <v>11</v>
          </cell>
        </row>
        <row r="138">
          <cell r="A138">
            <v>5448</v>
          </cell>
          <cell r="B138">
            <v>11</v>
          </cell>
        </row>
        <row r="139">
          <cell r="A139">
            <v>16603</v>
          </cell>
          <cell r="B139">
            <v>11</v>
          </cell>
        </row>
        <row r="140">
          <cell r="A140">
            <v>18102</v>
          </cell>
          <cell r="B140">
            <v>11</v>
          </cell>
        </row>
        <row r="141">
          <cell r="A141">
            <v>17695</v>
          </cell>
          <cell r="B141">
            <v>11</v>
          </cell>
        </row>
        <row r="142">
          <cell r="A142">
            <v>18143</v>
          </cell>
          <cell r="B142">
            <v>11</v>
          </cell>
        </row>
        <row r="143">
          <cell r="A143">
            <v>5461</v>
          </cell>
          <cell r="B143">
            <v>11</v>
          </cell>
        </row>
        <row r="144">
          <cell r="A144">
            <v>8137</v>
          </cell>
          <cell r="B144">
            <v>11</v>
          </cell>
        </row>
        <row r="145">
          <cell r="A145">
            <v>8645</v>
          </cell>
          <cell r="B145">
            <v>11</v>
          </cell>
        </row>
        <row r="146">
          <cell r="A146">
            <v>7790</v>
          </cell>
          <cell r="B146">
            <v>11</v>
          </cell>
        </row>
        <row r="147">
          <cell r="A147">
            <v>5512</v>
          </cell>
          <cell r="B147">
            <v>11</v>
          </cell>
        </row>
        <row r="148">
          <cell r="A148">
            <v>5429</v>
          </cell>
          <cell r="B148">
            <v>11</v>
          </cell>
        </row>
        <row r="149">
          <cell r="A149">
            <v>13179</v>
          </cell>
          <cell r="B149">
            <v>11</v>
          </cell>
        </row>
        <row r="150">
          <cell r="A150">
            <v>8184</v>
          </cell>
          <cell r="B150">
            <v>11</v>
          </cell>
        </row>
        <row r="151">
          <cell r="A151">
            <v>7688</v>
          </cell>
          <cell r="B151">
            <v>11</v>
          </cell>
        </row>
        <row r="152">
          <cell r="A152">
            <v>16106</v>
          </cell>
          <cell r="B152">
            <v>11</v>
          </cell>
        </row>
        <row r="153">
          <cell r="A153">
            <v>1001</v>
          </cell>
          <cell r="B153">
            <v>11</v>
          </cell>
        </row>
        <row r="154">
          <cell r="A154">
            <v>17544</v>
          </cell>
          <cell r="B154">
            <v>11</v>
          </cell>
        </row>
        <row r="155">
          <cell r="A155">
            <v>5866</v>
          </cell>
          <cell r="B155">
            <v>11</v>
          </cell>
        </row>
        <row r="156">
          <cell r="A156">
            <v>8642</v>
          </cell>
          <cell r="B156">
            <v>11</v>
          </cell>
        </row>
        <row r="157">
          <cell r="A157">
            <v>13768</v>
          </cell>
          <cell r="B157">
            <v>11</v>
          </cell>
        </row>
        <row r="158">
          <cell r="A158">
            <v>13396</v>
          </cell>
          <cell r="B158">
            <v>11</v>
          </cell>
        </row>
        <row r="159">
          <cell r="A159">
            <v>8256</v>
          </cell>
          <cell r="B159">
            <v>11</v>
          </cell>
        </row>
        <row r="160">
          <cell r="A160">
            <v>5400</v>
          </cell>
          <cell r="B160">
            <v>11</v>
          </cell>
        </row>
        <row r="161">
          <cell r="A161">
            <v>15972</v>
          </cell>
          <cell r="B161">
            <v>11</v>
          </cell>
        </row>
        <row r="162">
          <cell r="A162">
            <v>5500</v>
          </cell>
          <cell r="B162">
            <v>11</v>
          </cell>
        </row>
        <row r="163">
          <cell r="A163">
            <v>8190</v>
          </cell>
          <cell r="B163">
            <v>11</v>
          </cell>
        </row>
        <row r="164">
          <cell r="A164">
            <v>13552</v>
          </cell>
          <cell r="B164">
            <v>11</v>
          </cell>
        </row>
        <row r="165">
          <cell r="A165">
            <v>2385</v>
          </cell>
          <cell r="B165">
            <v>11</v>
          </cell>
        </row>
        <row r="166">
          <cell r="A166">
            <v>7659</v>
          </cell>
          <cell r="B166">
            <v>11</v>
          </cell>
        </row>
        <row r="167">
          <cell r="A167">
            <v>2293</v>
          </cell>
          <cell r="B167">
            <v>11</v>
          </cell>
        </row>
        <row r="168">
          <cell r="A168">
            <v>2377</v>
          </cell>
          <cell r="B168">
            <v>11</v>
          </cell>
        </row>
        <row r="169">
          <cell r="A169">
            <v>11236</v>
          </cell>
          <cell r="B169">
            <v>11</v>
          </cell>
        </row>
        <row r="170">
          <cell r="A170">
            <v>13560</v>
          </cell>
          <cell r="B170">
            <v>11</v>
          </cell>
        </row>
        <row r="171">
          <cell r="A171">
            <v>8311</v>
          </cell>
          <cell r="B171">
            <v>11</v>
          </cell>
        </row>
        <row r="172">
          <cell r="A172">
            <v>14212</v>
          </cell>
          <cell r="B172">
            <v>11</v>
          </cell>
        </row>
        <row r="173">
          <cell r="A173">
            <v>14663</v>
          </cell>
          <cell r="B173">
            <v>11</v>
          </cell>
        </row>
        <row r="174">
          <cell r="A174">
            <v>8136</v>
          </cell>
          <cell r="B174">
            <v>11</v>
          </cell>
        </row>
        <row r="175">
          <cell r="A175">
            <v>8292</v>
          </cell>
          <cell r="B175">
            <v>11</v>
          </cell>
        </row>
        <row r="176">
          <cell r="A176">
            <v>16846</v>
          </cell>
          <cell r="B176">
            <v>11</v>
          </cell>
        </row>
        <row r="177">
          <cell r="A177">
            <v>8208</v>
          </cell>
          <cell r="B177">
            <v>11</v>
          </cell>
        </row>
        <row r="178">
          <cell r="A178">
            <v>17122</v>
          </cell>
          <cell r="B178">
            <v>11</v>
          </cell>
        </row>
        <row r="179">
          <cell r="A179">
            <v>16631</v>
          </cell>
          <cell r="B179">
            <v>11</v>
          </cell>
        </row>
        <row r="180">
          <cell r="A180">
            <v>15406</v>
          </cell>
          <cell r="B180">
            <v>11</v>
          </cell>
        </row>
        <row r="181">
          <cell r="A181">
            <v>17047</v>
          </cell>
          <cell r="B181">
            <v>11</v>
          </cell>
        </row>
        <row r="182">
          <cell r="A182">
            <v>13707</v>
          </cell>
          <cell r="B182">
            <v>11</v>
          </cell>
        </row>
        <row r="183">
          <cell r="A183">
            <v>7692</v>
          </cell>
          <cell r="B183">
            <v>11</v>
          </cell>
        </row>
        <row r="184">
          <cell r="A184">
            <v>5487</v>
          </cell>
          <cell r="B184">
            <v>11</v>
          </cell>
        </row>
        <row r="185">
          <cell r="A185">
            <v>15169</v>
          </cell>
          <cell r="B185">
            <v>11</v>
          </cell>
        </row>
        <row r="186">
          <cell r="A186">
            <v>8738</v>
          </cell>
          <cell r="B186">
            <v>11</v>
          </cell>
        </row>
        <row r="187">
          <cell r="A187">
            <v>17672</v>
          </cell>
          <cell r="B187">
            <v>11</v>
          </cell>
        </row>
        <row r="188">
          <cell r="A188">
            <v>14955</v>
          </cell>
          <cell r="B188">
            <v>11</v>
          </cell>
        </row>
        <row r="189">
          <cell r="A189">
            <v>18169</v>
          </cell>
          <cell r="B189">
            <v>11</v>
          </cell>
        </row>
        <row r="190">
          <cell r="A190">
            <v>15294</v>
          </cell>
          <cell r="B190">
            <v>11</v>
          </cell>
        </row>
        <row r="191">
          <cell r="A191">
            <v>17679</v>
          </cell>
          <cell r="B191">
            <v>11</v>
          </cell>
        </row>
        <row r="192">
          <cell r="A192">
            <v>18015</v>
          </cell>
          <cell r="B192">
            <v>11</v>
          </cell>
        </row>
        <row r="193">
          <cell r="A193">
            <v>11234</v>
          </cell>
          <cell r="B193">
            <v>11</v>
          </cell>
        </row>
        <row r="194">
          <cell r="A194">
            <v>18020</v>
          </cell>
          <cell r="B194">
            <v>11</v>
          </cell>
        </row>
        <row r="195">
          <cell r="A195">
            <v>5404</v>
          </cell>
          <cell r="B195">
            <v>11</v>
          </cell>
        </row>
        <row r="196">
          <cell r="A196">
            <v>5406</v>
          </cell>
          <cell r="B196">
            <v>11</v>
          </cell>
        </row>
        <row r="197">
          <cell r="A197">
            <v>14387</v>
          </cell>
          <cell r="B197">
            <v>11</v>
          </cell>
        </row>
        <row r="198">
          <cell r="A198">
            <v>8118</v>
          </cell>
          <cell r="B198">
            <v>11</v>
          </cell>
        </row>
        <row r="199">
          <cell r="A199">
            <v>12798</v>
          </cell>
          <cell r="B199">
            <v>11</v>
          </cell>
        </row>
        <row r="200">
          <cell r="A200">
            <v>17701</v>
          </cell>
          <cell r="B200">
            <v>11</v>
          </cell>
        </row>
        <row r="201">
          <cell r="A201">
            <v>8129</v>
          </cell>
          <cell r="B201">
            <v>11</v>
          </cell>
        </row>
        <row r="202">
          <cell r="A202">
            <v>7689</v>
          </cell>
          <cell r="B202">
            <v>11</v>
          </cell>
        </row>
        <row r="203">
          <cell r="A203">
            <v>7809</v>
          </cell>
          <cell r="B203">
            <v>11</v>
          </cell>
        </row>
        <row r="204">
          <cell r="A204">
            <v>16086</v>
          </cell>
          <cell r="B204">
            <v>11</v>
          </cell>
        </row>
        <row r="205">
          <cell r="A205">
            <v>2239</v>
          </cell>
          <cell r="B205">
            <v>11</v>
          </cell>
        </row>
        <row r="206">
          <cell r="A206">
            <v>5544</v>
          </cell>
          <cell r="B206">
            <v>11</v>
          </cell>
        </row>
        <row r="207">
          <cell r="A207">
            <v>8579</v>
          </cell>
          <cell r="B207">
            <v>11</v>
          </cell>
        </row>
        <row r="208">
          <cell r="A208">
            <v>18210</v>
          </cell>
          <cell r="B208">
            <v>11</v>
          </cell>
        </row>
        <row r="209">
          <cell r="A209">
            <v>8271</v>
          </cell>
          <cell r="B209">
            <v>11</v>
          </cell>
        </row>
        <row r="210">
          <cell r="A210">
            <v>12762</v>
          </cell>
          <cell r="B210">
            <v>11</v>
          </cell>
        </row>
        <row r="211">
          <cell r="A211">
            <v>13511</v>
          </cell>
          <cell r="B211">
            <v>11</v>
          </cell>
        </row>
        <row r="212">
          <cell r="A212">
            <v>13882</v>
          </cell>
          <cell r="B212">
            <v>11</v>
          </cell>
        </row>
        <row r="213">
          <cell r="A213">
            <v>13869</v>
          </cell>
          <cell r="B213">
            <v>11</v>
          </cell>
        </row>
        <row r="214">
          <cell r="A214">
            <v>11272</v>
          </cell>
          <cell r="B214">
            <v>11</v>
          </cell>
        </row>
        <row r="215">
          <cell r="A215">
            <v>8203</v>
          </cell>
          <cell r="B215">
            <v>11</v>
          </cell>
        </row>
        <row r="216">
          <cell r="A216">
            <v>16316</v>
          </cell>
          <cell r="B216">
            <v>11</v>
          </cell>
        </row>
        <row r="217">
          <cell r="A217">
            <v>16317</v>
          </cell>
          <cell r="B217">
            <v>11</v>
          </cell>
        </row>
        <row r="218">
          <cell r="A218">
            <v>8286</v>
          </cell>
          <cell r="B218">
            <v>11</v>
          </cell>
        </row>
        <row r="219">
          <cell r="A219">
            <v>12441</v>
          </cell>
          <cell r="B219">
            <v>11</v>
          </cell>
        </row>
        <row r="220">
          <cell r="A220">
            <v>17180</v>
          </cell>
          <cell r="B220">
            <v>11</v>
          </cell>
        </row>
        <row r="221">
          <cell r="A221">
            <v>8283</v>
          </cell>
          <cell r="B221">
            <v>11</v>
          </cell>
        </row>
        <row r="222">
          <cell r="A222">
            <v>12125</v>
          </cell>
          <cell r="B222">
            <v>11</v>
          </cell>
        </row>
        <row r="223">
          <cell r="A223">
            <v>14694</v>
          </cell>
          <cell r="B223">
            <v>11</v>
          </cell>
        </row>
        <row r="224">
          <cell r="A224">
            <v>5467</v>
          </cell>
          <cell r="B224">
            <v>11</v>
          </cell>
        </row>
        <row r="225">
          <cell r="A225">
            <v>8331</v>
          </cell>
          <cell r="B225">
            <v>11</v>
          </cell>
        </row>
        <row r="226">
          <cell r="A226">
            <v>16838</v>
          </cell>
          <cell r="B226">
            <v>11</v>
          </cell>
        </row>
        <row r="227">
          <cell r="A227">
            <v>12957</v>
          </cell>
          <cell r="B227">
            <v>11</v>
          </cell>
        </row>
        <row r="228">
          <cell r="A228">
            <v>12096</v>
          </cell>
          <cell r="B228">
            <v>11</v>
          </cell>
        </row>
        <row r="229">
          <cell r="A229">
            <v>18066</v>
          </cell>
          <cell r="B229">
            <v>11</v>
          </cell>
        </row>
        <row r="230">
          <cell r="A230">
            <v>8361</v>
          </cell>
          <cell r="B230">
            <v>11</v>
          </cell>
        </row>
        <row r="231">
          <cell r="A231">
            <v>6035</v>
          </cell>
          <cell r="B231">
            <v>11</v>
          </cell>
        </row>
        <row r="232">
          <cell r="A232">
            <v>11249</v>
          </cell>
          <cell r="B232">
            <v>11</v>
          </cell>
        </row>
        <row r="233">
          <cell r="A233">
            <v>17576</v>
          </cell>
          <cell r="B233">
            <v>11</v>
          </cell>
        </row>
        <row r="234">
          <cell r="A234">
            <v>8563</v>
          </cell>
          <cell r="B234">
            <v>11</v>
          </cell>
        </row>
        <row r="235">
          <cell r="A235">
            <v>12437</v>
          </cell>
          <cell r="B235">
            <v>11</v>
          </cell>
        </row>
        <row r="236">
          <cell r="A236">
            <v>17535</v>
          </cell>
          <cell r="B236">
            <v>11</v>
          </cell>
        </row>
        <row r="237">
          <cell r="A237">
            <v>8619</v>
          </cell>
          <cell r="B237">
            <v>11</v>
          </cell>
        </row>
        <row r="238">
          <cell r="A238">
            <v>17581</v>
          </cell>
          <cell r="B238">
            <v>11</v>
          </cell>
        </row>
        <row r="239">
          <cell r="A239">
            <v>14550</v>
          </cell>
          <cell r="B239">
            <v>11</v>
          </cell>
        </row>
        <row r="240">
          <cell r="A240">
            <v>2389</v>
          </cell>
          <cell r="B240">
            <v>11</v>
          </cell>
        </row>
        <row r="241">
          <cell r="A241">
            <v>8754</v>
          </cell>
          <cell r="B241">
            <v>11</v>
          </cell>
        </row>
        <row r="242">
          <cell r="A242">
            <v>7653</v>
          </cell>
          <cell r="B242">
            <v>11</v>
          </cell>
        </row>
        <row r="243">
          <cell r="A243">
            <v>8133</v>
          </cell>
          <cell r="B243">
            <v>11</v>
          </cell>
        </row>
        <row r="244">
          <cell r="A244">
            <v>8134</v>
          </cell>
          <cell r="B244">
            <v>11</v>
          </cell>
        </row>
        <row r="245">
          <cell r="A245">
            <v>17500</v>
          </cell>
          <cell r="B245">
            <v>11</v>
          </cell>
        </row>
        <row r="246">
          <cell r="A246">
            <v>17175</v>
          </cell>
          <cell r="B246">
            <v>11</v>
          </cell>
        </row>
        <row r="247">
          <cell r="A247">
            <v>2359</v>
          </cell>
          <cell r="B247">
            <v>11</v>
          </cell>
        </row>
        <row r="248">
          <cell r="A248">
            <v>17567</v>
          </cell>
          <cell r="B248">
            <v>11</v>
          </cell>
        </row>
        <row r="249">
          <cell r="A249">
            <v>7669</v>
          </cell>
          <cell r="B249">
            <v>11</v>
          </cell>
        </row>
        <row r="250">
          <cell r="A250">
            <v>7670</v>
          </cell>
          <cell r="B250">
            <v>11</v>
          </cell>
        </row>
        <row r="251">
          <cell r="A251">
            <v>11941</v>
          </cell>
          <cell r="B251">
            <v>11</v>
          </cell>
        </row>
        <row r="252">
          <cell r="A252">
            <v>5472</v>
          </cell>
          <cell r="B252">
            <v>11</v>
          </cell>
        </row>
        <row r="253">
          <cell r="A253">
            <v>15075</v>
          </cell>
          <cell r="B253">
            <v>11</v>
          </cell>
        </row>
        <row r="254">
          <cell r="A254">
            <v>14778</v>
          </cell>
          <cell r="B254">
            <v>11</v>
          </cell>
        </row>
        <row r="255">
          <cell r="A255">
            <v>13521</v>
          </cell>
          <cell r="B255">
            <v>11</v>
          </cell>
        </row>
        <row r="256">
          <cell r="A256">
            <v>14793</v>
          </cell>
          <cell r="B256">
            <v>11</v>
          </cell>
        </row>
        <row r="257">
          <cell r="A257">
            <v>13275</v>
          </cell>
          <cell r="B257">
            <v>11</v>
          </cell>
        </row>
        <row r="258">
          <cell r="A258">
            <v>15227</v>
          </cell>
          <cell r="B258">
            <v>11</v>
          </cell>
        </row>
        <row r="259">
          <cell r="A259">
            <v>16609</v>
          </cell>
          <cell r="B259">
            <v>11</v>
          </cell>
        </row>
        <row r="260">
          <cell r="A260">
            <v>8316</v>
          </cell>
          <cell r="B260">
            <v>11</v>
          </cell>
        </row>
        <row r="261">
          <cell r="A261">
            <v>11413</v>
          </cell>
          <cell r="B261">
            <v>11</v>
          </cell>
        </row>
        <row r="262">
          <cell r="A262">
            <v>2262</v>
          </cell>
          <cell r="B262">
            <v>11</v>
          </cell>
        </row>
        <row r="263">
          <cell r="A263">
            <v>17726</v>
          </cell>
          <cell r="B263">
            <v>11</v>
          </cell>
        </row>
        <row r="264">
          <cell r="A264">
            <v>16610</v>
          </cell>
          <cell r="B264">
            <v>11</v>
          </cell>
        </row>
        <row r="265">
          <cell r="A265">
            <v>2419</v>
          </cell>
          <cell r="B265">
            <v>11</v>
          </cell>
        </row>
        <row r="266">
          <cell r="A266">
            <v>14216</v>
          </cell>
          <cell r="B266">
            <v>11</v>
          </cell>
        </row>
        <row r="267">
          <cell r="A267">
            <v>13387</v>
          </cell>
          <cell r="B267">
            <v>11</v>
          </cell>
        </row>
        <row r="268">
          <cell r="A268">
            <v>5453</v>
          </cell>
          <cell r="B268">
            <v>11</v>
          </cell>
        </row>
        <row r="269">
          <cell r="A269">
            <v>8587</v>
          </cell>
          <cell r="B269">
            <v>11</v>
          </cell>
        </row>
        <row r="270">
          <cell r="A270">
            <v>8183</v>
          </cell>
          <cell r="B270">
            <v>11</v>
          </cell>
        </row>
        <row r="271">
          <cell r="A271">
            <v>12847</v>
          </cell>
          <cell r="B271">
            <v>11</v>
          </cell>
        </row>
        <row r="272">
          <cell r="A272">
            <v>17395</v>
          </cell>
          <cell r="B272">
            <v>11</v>
          </cell>
        </row>
        <row r="273">
          <cell r="A273">
            <v>8746</v>
          </cell>
          <cell r="B273">
            <v>11</v>
          </cell>
        </row>
        <row r="274">
          <cell r="A274">
            <v>7662</v>
          </cell>
          <cell r="B274">
            <v>11</v>
          </cell>
        </row>
        <row r="275">
          <cell r="A275">
            <v>17377</v>
          </cell>
          <cell r="B275">
            <v>11</v>
          </cell>
        </row>
        <row r="276">
          <cell r="A276">
            <v>5516</v>
          </cell>
          <cell r="B276">
            <v>11</v>
          </cell>
        </row>
        <row r="277">
          <cell r="A277">
            <v>5502</v>
          </cell>
          <cell r="B277">
            <v>11</v>
          </cell>
        </row>
        <row r="278">
          <cell r="A278">
            <v>11278</v>
          </cell>
          <cell r="B278">
            <v>11</v>
          </cell>
        </row>
        <row r="279">
          <cell r="A279">
            <v>13730</v>
          </cell>
          <cell r="B279">
            <v>11</v>
          </cell>
        </row>
        <row r="280">
          <cell r="A280">
            <v>17742</v>
          </cell>
          <cell r="B280">
            <v>11</v>
          </cell>
        </row>
        <row r="281">
          <cell r="A281">
            <v>14799</v>
          </cell>
          <cell r="B281">
            <v>11</v>
          </cell>
        </row>
        <row r="282">
          <cell r="A282">
            <v>15641</v>
          </cell>
          <cell r="B282">
            <v>11</v>
          </cell>
        </row>
        <row r="283">
          <cell r="A283">
            <v>15216</v>
          </cell>
          <cell r="B283">
            <v>11</v>
          </cell>
        </row>
        <row r="284">
          <cell r="A284">
            <v>7735</v>
          </cell>
          <cell r="B284">
            <v>11</v>
          </cell>
        </row>
        <row r="285">
          <cell r="A285">
            <v>8217</v>
          </cell>
          <cell r="B285">
            <v>11</v>
          </cell>
        </row>
        <row r="286">
          <cell r="A286">
            <v>5480</v>
          </cell>
          <cell r="B286">
            <v>11</v>
          </cell>
        </row>
        <row r="287">
          <cell r="A287">
            <v>8238</v>
          </cell>
          <cell r="B287">
            <v>11</v>
          </cell>
        </row>
        <row r="288">
          <cell r="A288">
            <v>5582</v>
          </cell>
          <cell r="B288">
            <v>11</v>
          </cell>
        </row>
        <row r="289">
          <cell r="A289">
            <v>15286</v>
          </cell>
          <cell r="B289">
            <v>11</v>
          </cell>
        </row>
        <row r="290">
          <cell r="A290">
            <v>8287</v>
          </cell>
          <cell r="B290">
            <v>11</v>
          </cell>
        </row>
        <row r="291">
          <cell r="A291">
            <v>5489</v>
          </cell>
          <cell r="B291">
            <v>11</v>
          </cell>
        </row>
        <row r="292">
          <cell r="A292">
            <v>8149</v>
          </cell>
          <cell r="B292">
            <v>11</v>
          </cell>
        </row>
        <row r="293">
          <cell r="A293">
            <v>17541</v>
          </cell>
          <cell r="B293">
            <v>11</v>
          </cell>
        </row>
        <row r="294">
          <cell r="A294">
            <v>15598</v>
          </cell>
          <cell r="B294">
            <v>11</v>
          </cell>
        </row>
        <row r="295">
          <cell r="A295">
            <v>5523</v>
          </cell>
          <cell r="B295">
            <v>11</v>
          </cell>
        </row>
        <row r="296">
          <cell r="A296">
            <v>11459</v>
          </cell>
          <cell r="B296">
            <v>11</v>
          </cell>
        </row>
        <row r="297">
          <cell r="A297">
            <v>13389</v>
          </cell>
          <cell r="B297">
            <v>11</v>
          </cell>
        </row>
        <row r="298">
          <cell r="A298">
            <v>8345</v>
          </cell>
          <cell r="B298">
            <v>11</v>
          </cell>
        </row>
        <row r="299">
          <cell r="A299">
            <v>15620</v>
          </cell>
          <cell r="B299">
            <v>11</v>
          </cell>
        </row>
        <row r="300">
          <cell r="A300">
            <v>13383</v>
          </cell>
          <cell r="B300">
            <v>11</v>
          </cell>
        </row>
        <row r="301">
          <cell r="A301">
            <v>17623</v>
          </cell>
          <cell r="B301">
            <v>11</v>
          </cell>
        </row>
        <row r="302">
          <cell r="A302">
            <v>8331</v>
          </cell>
          <cell r="B302">
            <v>11</v>
          </cell>
        </row>
        <row r="303">
          <cell r="A303">
            <v>17737</v>
          </cell>
          <cell r="B303">
            <v>11</v>
          </cell>
        </row>
        <row r="304">
          <cell r="A304">
            <v>15655</v>
          </cell>
          <cell r="B304">
            <v>11</v>
          </cell>
        </row>
        <row r="305">
          <cell r="A305">
            <v>1288</v>
          </cell>
          <cell r="B305">
            <v>11</v>
          </cell>
        </row>
        <row r="306">
          <cell r="A306">
            <v>5401</v>
          </cell>
          <cell r="B306">
            <v>11</v>
          </cell>
        </row>
        <row r="307">
          <cell r="A307">
            <v>16526</v>
          </cell>
          <cell r="B307">
            <v>11</v>
          </cell>
        </row>
        <row r="308">
          <cell r="A308">
            <v>16574</v>
          </cell>
          <cell r="B308">
            <v>11</v>
          </cell>
        </row>
        <row r="309">
          <cell r="A309">
            <v>16905</v>
          </cell>
          <cell r="B309">
            <v>11</v>
          </cell>
        </row>
        <row r="310">
          <cell r="A310">
            <v>8612</v>
          </cell>
          <cell r="B310">
            <v>11</v>
          </cell>
        </row>
        <row r="311">
          <cell r="A311">
            <v>12091</v>
          </cell>
          <cell r="B311">
            <v>11</v>
          </cell>
        </row>
        <row r="312">
          <cell r="A312">
            <v>17219</v>
          </cell>
          <cell r="B312">
            <v>11</v>
          </cell>
        </row>
        <row r="313">
          <cell r="A313">
            <v>5487</v>
          </cell>
          <cell r="B313">
            <v>11</v>
          </cell>
        </row>
        <row r="314">
          <cell r="A314">
            <v>15863</v>
          </cell>
          <cell r="B314">
            <v>11</v>
          </cell>
        </row>
        <row r="315">
          <cell r="A315">
            <v>17044</v>
          </cell>
          <cell r="B315">
            <v>11</v>
          </cell>
        </row>
        <row r="316">
          <cell r="A316">
            <v>14570</v>
          </cell>
          <cell r="B316">
            <v>11</v>
          </cell>
        </row>
        <row r="317">
          <cell r="A317">
            <v>17202</v>
          </cell>
          <cell r="B317">
            <v>11</v>
          </cell>
        </row>
        <row r="318">
          <cell r="A318">
            <v>8332</v>
          </cell>
          <cell r="B318">
            <v>11</v>
          </cell>
        </row>
        <row r="319">
          <cell r="A319">
            <v>8260</v>
          </cell>
          <cell r="B319">
            <v>11</v>
          </cell>
        </row>
        <row r="320">
          <cell r="A320">
            <v>17386</v>
          </cell>
          <cell r="B320">
            <v>11</v>
          </cell>
        </row>
        <row r="321">
          <cell r="A321">
            <v>17505</v>
          </cell>
          <cell r="B321">
            <v>11</v>
          </cell>
        </row>
        <row r="322">
          <cell r="A322">
            <v>8727</v>
          </cell>
          <cell r="B322">
            <v>11</v>
          </cell>
        </row>
        <row r="323">
          <cell r="A323">
            <v>12874</v>
          </cell>
          <cell r="B323">
            <v>11</v>
          </cell>
        </row>
        <row r="324">
          <cell r="A324">
            <v>8729</v>
          </cell>
          <cell r="B324">
            <v>11</v>
          </cell>
        </row>
        <row r="325">
          <cell r="A325">
            <v>16397</v>
          </cell>
          <cell r="B325">
            <v>11</v>
          </cell>
        </row>
        <row r="326">
          <cell r="A326">
            <v>16385</v>
          </cell>
          <cell r="B326">
            <v>11</v>
          </cell>
        </row>
        <row r="327">
          <cell r="A327">
            <v>17431</v>
          </cell>
          <cell r="B327">
            <v>11</v>
          </cell>
        </row>
        <row r="328">
          <cell r="A328">
            <v>8748</v>
          </cell>
          <cell r="B328">
            <v>11</v>
          </cell>
        </row>
        <row r="329">
          <cell r="A329">
            <v>16768</v>
          </cell>
          <cell r="B329">
            <v>11</v>
          </cell>
        </row>
        <row r="330">
          <cell r="A330">
            <v>7791</v>
          </cell>
          <cell r="B330">
            <v>11</v>
          </cell>
        </row>
        <row r="331">
          <cell r="A331">
            <v>5293</v>
          </cell>
          <cell r="B331">
            <v>11</v>
          </cell>
        </row>
        <row r="332">
          <cell r="A332">
            <v>13343</v>
          </cell>
          <cell r="B332">
            <v>11</v>
          </cell>
        </row>
        <row r="333">
          <cell r="A333">
            <v>13307</v>
          </cell>
          <cell r="B333">
            <v>11</v>
          </cell>
        </row>
        <row r="334">
          <cell r="A334">
            <v>14634</v>
          </cell>
          <cell r="B334">
            <v>11</v>
          </cell>
        </row>
        <row r="335">
          <cell r="A335">
            <v>8962</v>
          </cell>
          <cell r="B335">
            <v>11</v>
          </cell>
        </row>
        <row r="336">
          <cell r="A336">
            <v>12400</v>
          </cell>
          <cell r="B336">
            <v>11</v>
          </cell>
        </row>
        <row r="337">
          <cell r="A337">
            <v>16461</v>
          </cell>
          <cell r="B337">
            <v>11</v>
          </cell>
        </row>
        <row r="338">
          <cell r="A338">
            <v>16915</v>
          </cell>
          <cell r="B338">
            <v>11</v>
          </cell>
        </row>
        <row r="339">
          <cell r="A339">
            <v>16451</v>
          </cell>
          <cell r="B339">
            <v>11</v>
          </cell>
        </row>
        <row r="340">
          <cell r="A340">
            <v>8141</v>
          </cell>
          <cell r="B340">
            <v>11</v>
          </cell>
        </row>
        <row r="341">
          <cell r="A341">
            <v>15046</v>
          </cell>
          <cell r="B341">
            <v>11</v>
          </cell>
        </row>
        <row r="342">
          <cell r="A342">
            <v>16903</v>
          </cell>
          <cell r="B342">
            <v>11</v>
          </cell>
        </row>
        <row r="343">
          <cell r="A343">
            <v>8669</v>
          </cell>
          <cell r="B343">
            <v>11</v>
          </cell>
        </row>
        <row r="344">
          <cell r="A344">
            <v>16918</v>
          </cell>
          <cell r="B344">
            <v>11</v>
          </cell>
        </row>
        <row r="345">
          <cell r="A345">
            <v>17226</v>
          </cell>
          <cell r="B345">
            <v>11</v>
          </cell>
        </row>
        <row r="346">
          <cell r="A346">
            <v>8212</v>
          </cell>
          <cell r="B346">
            <v>11</v>
          </cell>
        </row>
        <row r="347">
          <cell r="A347">
            <v>5448</v>
          </cell>
          <cell r="B347">
            <v>11</v>
          </cell>
        </row>
        <row r="348">
          <cell r="A348">
            <v>7589</v>
          </cell>
          <cell r="B348">
            <v>11</v>
          </cell>
        </row>
        <row r="349">
          <cell r="A349">
            <v>11798</v>
          </cell>
          <cell r="B349">
            <v>11</v>
          </cell>
        </row>
        <row r="350">
          <cell r="A350">
            <v>8618</v>
          </cell>
          <cell r="B350">
            <v>11</v>
          </cell>
        </row>
        <row r="351">
          <cell r="A351">
            <v>16631</v>
          </cell>
          <cell r="B351">
            <v>11</v>
          </cell>
        </row>
        <row r="352">
          <cell r="A352">
            <v>16970</v>
          </cell>
          <cell r="B352">
            <v>11</v>
          </cell>
        </row>
        <row r="353">
          <cell r="A353">
            <v>17203</v>
          </cell>
          <cell r="B353">
            <v>11</v>
          </cell>
        </row>
        <row r="354">
          <cell r="A354">
            <v>7714</v>
          </cell>
          <cell r="B354">
            <v>11</v>
          </cell>
        </row>
        <row r="355">
          <cell r="A355">
            <v>17086</v>
          </cell>
          <cell r="B355">
            <v>11</v>
          </cell>
        </row>
        <row r="356">
          <cell r="A356">
            <v>11843</v>
          </cell>
          <cell r="B356">
            <v>11</v>
          </cell>
        </row>
        <row r="357">
          <cell r="A357">
            <v>8626</v>
          </cell>
          <cell r="B357">
            <v>11</v>
          </cell>
        </row>
        <row r="358">
          <cell r="A358">
            <v>16679</v>
          </cell>
          <cell r="B358">
            <v>11</v>
          </cell>
        </row>
        <row r="359">
          <cell r="A359">
            <v>7687</v>
          </cell>
          <cell r="B359">
            <v>11</v>
          </cell>
        </row>
        <row r="360">
          <cell r="A360">
            <v>18197</v>
          </cell>
          <cell r="B360">
            <v>11</v>
          </cell>
        </row>
        <row r="361">
          <cell r="A361">
            <v>17611</v>
          </cell>
          <cell r="B361">
            <v>11</v>
          </cell>
        </row>
        <row r="362">
          <cell r="A362">
            <v>17299</v>
          </cell>
          <cell r="B362">
            <v>11</v>
          </cell>
        </row>
        <row r="363">
          <cell r="A363">
            <v>17289</v>
          </cell>
          <cell r="B363">
            <v>11</v>
          </cell>
        </row>
        <row r="364">
          <cell r="A364">
            <v>18198</v>
          </cell>
          <cell r="B364">
            <v>11</v>
          </cell>
        </row>
        <row r="365">
          <cell r="A365">
            <v>15260</v>
          </cell>
          <cell r="B365">
            <v>11</v>
          </cell>
        </row>
        <row r="366">
          <cell r="A366">
            <v>5585</v>
          </cell>
          <cell r="B366">
            <v>11</v>
          </cell>
        </row>
        <row r="367">
          <cell r="A367">
            <v>16935</v>
          </cell>
          <cell r="B367">
            <v>11</v>
          </cell>
        </row>
        <row r="368">
          <cell r="A368">
            <v>8209</v>
          </cell>
          <cell r="B368">
            <v>11</v>
          </cell>
        </row>
        <row r="369">
          <cell r="A369">
            <v>17204</v>
          </cell>
          <cell r="B369">
            <v>11</v>
          </cell>
        </row>
        <row r="370">
          <cell r="A370">
            <v>7707</v>
          </cell>
          <cell r="B370">
            <v>11</v>
          </cell>
        </row>
        <row r="371">
          <cell r="A371">
            <v>16383</v>
          </cell>
          <cell r="B371">
            <v>11</v>
          </cell>
        </row>
        <row r="372">
          <cell r="A372">
            <v>7751</v>
          </cell>
          <cell r="B372">
            <v>11</v>
          </cell>
        </row>
        <row r="373">
          <cell r="A373">
            <v>17404</v>
          </cell>
          <cell r="B373">
            <v>11</v>
          </cell>
        </row>
        <row r="374">
          <cell r="A374">
            <v>2220</v>
          </cell>
          <cell r="B374">
            <v>11</v>
          </cell>
        </row>
        <row r="375">
          <cell r="A375">
            <v>17419</v>
          </cell>
          <cell r="B375">
            <v>11</v>
          </cell>
        </row>
        <row r="376">
          <cell r="A376">
            <v>17430</v>
          </cell>
          <cell r="B376">
            <v>11</v>
          </cell>
        </row>
        <row r="377">
          <cell r="A377">
            <v>17416</v>
          </cell>
          <cell r="B377">
            <v>11</v>
          </cell>
        </row>
        <row r="378">
          <cell r="A378">
            <v>17390</v>
          </cell>
          <cell r="B378">
            <v>11</v>
          </cell>
        </row>
        <row r="379">
          <cell r="A379">
            <v>11361</v>
          </cell>
          <cell r="B379">
            <v>11</v>
          </cell>
        </row>
        <row r="380">
          <cell r="A380">
            <v>17459</v>
          </cell>
          <cell r="B380">
            <v>11</v>
          </cell>
        </row>
        <row r="381">
          <cell r="A381">
            <v>17461</v>
          </cell>
          <cell r="B381">
            <v>11</v>
          </cell>
        </row>
        <row r="382">
          <cell r="A382">
            <v>13522</v>
          </cell>
          <cell r="B382">
            <v>11</v>
          </cell>
        </row>
        <row r="383">
          <cell r="A383">
            <v>11291</v>
          </cell>
          <cell r="B383">
            <v>11</v>
          </cell>
        </row>
        <row r="384">
          <cell r="A384">
            <v>17456</v>
          </cell>
          <cell r="B384">
            <v>11</v>
          </cell>
        </row>
        <row r="385">
          <cell r="A385">
            <v>11237</v>
          </cell>
          <cell r="B385">
            <v>11</v>
          </cell>
        </row>
        <row r="386">
          <cell r="A386">
            <v>17058</v>
          </cell>
          <cell r="B386">
            <v>11</v>
          </cell>
        </row>
        <row r="387">
          <cell r="A387">
            <v>11675</v>
          </cell>
          <cell r="B387">
            <v>11</v>
          </cell>
        </row>
        <row r="388">
          <cell r="A388">
            <v>7635</v>
          </cell>
          <cell r="B388">
            <v>11</v>
          </cell>
        </row>
        <row r="389">
          <cell r="A389">
            <v>7583</v>
          </cell>
          <cell r="B389">
            <v>11</v>
          </cell>
        </row>
        <row r="390">
          <cell r="A390">
            <v>15297</v>
          </cell>
          <cell r="B390">
            <v>11</v>
          </cell>
        </row>
        <row r="391">
          <cell r="A391">
            <v>14957</v>
          </cell>
          <cell r="B391">
            <v>11</v>
          </cell>
        </row>
        <row r="392">
          <cell r="A392">
            <v>15320</v>
          </cell>
          <cell r="B392">
            <v>11</v>
          </cell>
        </row>
        <row r="393">
          <cell r="A393">
            <v>8231</v>
          </cell>
          <cell r="B393">
            <v>11</v>
          </cell>
        </row>
        <row r="394">
          <cell r="A394">
            <v>16929</v>
          </cell>
          <cell r="B394">
            <v>11</v>
          </cell>
        </row>
        <row r="395">
          <cell r="A395">
            <v>15405</v>
          </cell>
          <cell r="B395">
            <v>11</v>
          </cell>
        </row>
        <row r="396">
          <cell r="A396">
            <v>7654</v>
          </cell>
          <cell r="B396">
            <v>11</v>
          </cell>
        </row>
        <row r="397">
          <cell r="A397">
            <v>17217</v>
          </cell>
          <cell r="B397">
            <v>11</v>
          </cell>
        </row>
        <row r="398">
          <cell r="A398">
            <v>14954</v>
          </cell>
          <cell r="B398">
            <v>11</v>
          </cell>
        </row>
        <row r="399">
          <cell r="A399">
            <v>17711</v>
          </cell>
          <cell r="B399">
            <v>11</v>
          </cell>
        </row>
        <row r="400">
          <cell r="A400">
            <v>14005</v>
          </cell>
          <cell r="B400">
            <v>11</v>
          </cell>
        </row>
        <row r="401">
          <cell r="A401">
            <v>16881</v>
          </cell>
          <cell r="B401">
            <v>11</v>
          </cell>
        </row>
        <row r="402">
          <cell r="A402">
            <v>17449</v>
          </cell>
          <cell r="B402">
            <v>11</v>
          </cell>
        </row>
        <row r="403">
          <cell r="A403">
            <v>17055</v>
          </cell>
          <cell r="B403">
            <v>11</v>
          </cell>
        </row>
        <row r="404">
          <cell r="A404">
            <v>15724</v>
          </cell>
          <cell r="B404">
            <v>11</v>
          </cell>
        </row>
        <row r="405">
          <cell r="A405">
            <v>17681</v>
          </cell>
          <cell r="B405">
            <v>11</v>
          </cell>
        </row>
        <row r="406">
          <cell r="A406">
            <v>8203</v>
          </cell>
          <cell r="B406">
            <v>11</v>
          </cell>
        </row>
        <row r="407">
          <cell r="A407">
            <v>17060</v>
          </cell>
          <cell r="B407">
            <v>11</v>
          </cell>
        </row>
        <row r="408">
          <cell r="A408">
            <v>7746</v>
          </cell>
          <cell r="B408">
            <v>11</v>
          </cell>
        </row>
        <row r="409">
          <cell r="A409">
            <v>5834</v>
          </cell>
          <cell r="B409">
            <v>11</v>
          </cell>
        </row>
        <row r="410">
          <cell r="A410">
            <v>5835</v>
          </cell>
          <cell r="B410">
            <v>11</v>
          </cell>
        </row>
        <row r="411">
          <cell r="A411">
            <v>17057</v>
          </cell>
          <cell r="B411">
            <v>11</v>
          </cell>
        </row>
        <row r="412">
          <cell r="A412">
            <v>17628</v>
          </cell>
          <cell r="B412">
            <v>11</v>
          </cell>
        </row>
        <row r="413">
          <cell r="A413">
            <v>15901</v>
          </cell>
          <cell r="B413">
            <v>11</v>
          </cell>
        </row>
        <row r="414">
          <cell r="A414">
            <v>16650</v>
          </cell>
          <cell r="B414">
            <v>11</v>
          </cell>
        </row>
        <row r="415">
          <cell r="A415">
            <v>12253</v>
          </cell>
          <cell r="B415">
            <v>11</v>
          </cell>
        </row>
        <row r="416">
          <cell r="A416">
            <v>16631</v>
          </cell>
          <cell r="B416">
            <v>11</v>
          </cell>
        </row>
        <row r="417">
          <cell r="A417">
            <v>17284</v>
          </cell>
          <cell r="B417">
            <v>11</v>
          </cell>
        </row>
        <row r="418">
          <cell r="A418">
            <v>12283</v>
          </cell>
          <cell r="B418">
            <v>11</v>
          </cell>
        </row>
        <row r="419">
          <cell r="A419">
            <v>17284</v>
          </cell>
          <cell r="B419">
            <v>11</v>
          </cell>
        </row>
        <row r="420">
          <cell r="A420">
            <v>7658</v>
          </cell>
          <cell r="B420">
            <v>11</v>
          </cell>
        </row>
        <row r="421">
          <cell r="A421">
            <v>5475</v>
          </cell>
          <cell r="B421">
            <v>11</v>
          </cell>
        </row>
        <row r="422">
          <cell r="A422">
            <v>17245</v>
          </cell>
          <cell r="B422">
            <v>11</v>
          </cell>
        </row>
        <row r="423">
          <cell r="A423">
            <v>17609</v>
          </cell>
          <cell r="B423">
            <v>11</v>
          </cell>
        </row>
        <row r="424">
          <cell r="A424">
            <v>17049</v>
          </cell>
          <cell r="B424">
            <v>11</v>
          </cell>
        </row>
        <row r="425">
          <cell r="A425">
            <v>12944</v>
          </cell>
          <cell r="B425">
            <v>11</v>
          </cell>
        </row>
        <row r="426">
          <cell r="A426">
            <v>14538</v>
          </cell>
          <cell r="B426">
            <v>11</v>
          </cell>
        </row>
        <row r="427">
          <cell r="A427">
            <v>7752</v>
          </cell>
          <cell r="B427">
            <v>11</v>
          </cell>
        </row>
        <row r="428">
          <cell r="A428">
            <v>5515</v>
          </cell>
          <cell r="B428">
            <v>11</v>
          </cell>
        </row>
        <row r="429">
          <cell r="A429">
            <v>16107</v>
          </cell>
          <cell r="B429">
            <v>11</v>
          </cell>
        </row>
        <row r="430">
          <cell r="A430">
            <v>8623</v>
          </cell>
          <cell r="B430">
            <v>11</v>
          </cell>
        </row>
        <row r="431">
          <cell r="A431">
            <v>11250</v>
          </cell>
          <cell r="B431">
            <v>11</v>
          </cell>
        </row>
        <row r="432">
          <cell r="A432">
            <v>8203</v>
          </cell>
          <cell r="B432">
            <v>11</v>
          </cell>
        </row>
        <row r="433">
          <cell r="A433">
            <v>8618</v>
          </cell>
          <cell r="B433">
            <v>11</v>
          </cell>
        </row>
        <row r="434">
          <cell r="A434">
            <v>11459</v>
          </cell>
          <cell r="B434">
            <v>11</v>
          </cell>
        </row>
        <row r="435">
          <cell r="A435">
            <v>17122</v>
          </cell>
          <cell r="B435">
            <v>11</v>
          </cell>
        </row>
        <row r="436">
          <cell r="A436">
            <v>17408</v>
          </cell>
          <cell r="B436">
            <v>11</v>
          </cell>
        </row>
        <row r="437">
          <cell r="A437">
            <v>7857</v>
          </cell>
          <cell r="B437">
            <v>12</v>
          </cell>
        </row>
        <row r="438">
          <cell r="A438">
            <v>7917</v>
          </cell>
          <cell r="B438">
            <v>12</v>
          </cell>
        </row>
        <row r="439">
          <cell r="A439">
            <v>8041</v>
          </cell>
          <cell r="B439">
            <v>12</v>
          </cell>
        </row>
        <row r="440">
          <cell r="A440">
            <v>8088</v>
          </cell>
          <cell r="B440">
            <v>12</v>
          </cell>
        </row>
        <row r="441">
          <cell r="A441">
            <v>8100</v>
          </cell>
          <cell r="B441">
            <v>12</v>
          </cell>
        </row>
        <row r="442">
          <cell r="A442">
            <v>13297</v>
          </cell>
          <cell r="B442">
            <v>12</v>
          </cell>
        </row>
        <row r="443">
          <cell r="A443">
            <v>14750</v>
          </cell>
          <cell r="B443">
            <v>12</v>
          </cell>
        </row>
        <row r="444">
          <cell r="A444">
            <v>15462</v>
          </cell>
          <cell r="B444">
            <v>12</v>
          </cell>
        </row>
        <row r="445">
          <cell r="A445">
            <v>15773</v>
          </cell>
          <cell r="B445">
            <v>12</v>
          </cell>
        </row>
        <row r="446">
          <cell r="A446">
            <v>16035</v>
          </cell>
          <cell r="B446">
            <v>12</v>
          </cell>
        </row>
        <row r="447">
          <cell r="A447">
            <v>16159</v>
          </cell>
          <cell r="B447">
            <v>12</v>
          </cell>
        </row>
        <row r="448">
          <cell r="A448">
            <v>16373</v>
          </cell>
          <cell r="B448">
            <v>12</v>
          </cell>
        </row>
        <row r="449">
          <cell r="A449">
            <v>16707</v>
          </cell>
          <cell r="B449">
            <v>12</v>
          </cell>
        </row>
        <row r="450">
          <cell r="A450">
            <v>16749</v>
          </cell>
          <cell r="B450">
            <v>12</v>
          </cell>
        </row>
        <row r="451">
          <cell r="A451">
            <v>16790</v>
          </cell>
          <cell r="B451">
            <v>12</v>
          </cell>
        </row>
        <row r="452">
          <cell r="A452">
            <v>16948</v>
          </cell>
          <cell r="B452">
            <v>12</v>
          </cell>
        </row>
        <row r="453">
          <cell r="A453">
            <v>17174</v>
          </cell>
          <cell r="B453">
            <v>12</v>
          </cell>
        </row>
        <row r="454">
          <cell r="A454">
            <v>16722</v>
          </cell>
          <cell r="B454">
            <v>12</v>
          </cell>
        </row>
        <row r="455">
          <cell r="A455">
            <v>7932</v>
          </cell>
          <cell r="B455">
            <v>12</v>
          </cell>
        </row>
        <row r="456">
          <cell r="A456">
            <v>8814</v>
          </cell>
          <cell r="B456">
            <v>12</v>
          </cell>
        </row>
        <row r="457">
          <cell r="A457">
            <v>15971</v>
          </cell>
          <cell r="B457">
            <v>12</v>
          </cell>
        </row>
        <row r="458">
          <cell r="A458">
            <v>16610</v>
          </cell>
          <cell r="B458">
            <v>12</v>
          </cell>
        </row>
        <row r="459">
          <cell r="A459">
            <v>15588</v>
          </cell>
          <cell r="B459">
            <v>12</v>
          </cell>
        </row>
        <row r="460">
          <cell r="A460">
            <v>17183</v>
          </cell>
          <cell r="B460">
            <v>12</v>
          </cell>
        </row>
        <row r="461">
          <cell r="A461">
            <v>7891</v>
          </cell>
          <cell r="B461">
            <v>12</v>
          </cell>
        </row>
        <row r="462">
          <cell r="A462">
            <v>7892</v>
          </cell>
          <cell r="B462">
            <v>12</v>
          </cell>
        </row>
        <row r="463">
          <cell r="A463">
            <v>13807</v>
          </cell>
          <cell r="B463">
            <v>12</v>
          </cell>
        </row>
        <row r="464">
          <cell r="A464">
            <v>17376</v>
          </cell>
          <cell r="B464">
            <v>12</v>
          </cell>
        </row>
        <row r="465">
          <cell r="A465">
            <v>17592</v>
          </cell>
          <cell r="B465">
            <v>12</v>
          </cell>
        </row>
        <row r="466">
          <cell r="A466">
            <v>8079</v>
          </cell>
          <cell r="B466">
            <v>12</v>
          </cell>
        </row>
        <row r="467">
          <cell r="A467">
            <v>8050</v>
          </cell>
          <cell r="B467">
            <v>12</v>
          </cell>
        </row>
        <row r="468">
          <cell r="A468">
            <v>15472</v>
          </cell>
          <cell r="B468">
            <v>12</v>
          </cell>
        </row>
        <row r="469">
          <cell r="A469">
            <v>12459</v>
          </cell>
          <cell r="B469">
            <v>12</v>
          </cell>
        </row>
        <row r="470">
          <cell r="A470">
            <v>17638</v>
          </cell>
          <cell r="B470">
            <v>12</v>
          </cell>
        </row>
        <row r="471">
          <cell r="A471">
            <v>16582</v>
          </cell>
          <cell r="B471">
            <v>12</v>
          </cell>
        </row>
        <row r="472">
          <cell r="A472">
            <v>17445</v>
          </cell>
          <cell r="B472">
            <v>12</v>
          </cell>
        </row>
        <row r="473">
          <cell r="A473">
            <v>7870</v>
          </cell>
          <cell r="B473">
            <v>12</v>
          </cell>
        </row>
        <row r="474">
          <cell r="A474">
            <v>9979</v>
          </cell>
          <cell r="B474">
            <v>12</v>
          </cell>
        </row>
        <row r="475">
          <cell r="A475">
            <v>8810</v>
          </cell>
          <cell r="B475">
            <v>12</v>
          </cell>
        </row>
        <row r="476">
          <cell r="A476">
            <v>7997</v>
          </cell>
          <cell r="B476">
            <v>12</v>
          </cell>
        </row>
        <row r="477">
          <cell r="A477">
            <v>13842</v>
          </cell>
          <cell r="B477">
            <v>12</v>
          </cell>
        </row>
        <row r="478">
          <cell r="A478">
            <v>7829</v>
          </cell>
          <cell r="B478">
            <v>12</v>
          </cell>
        </row>
        <row r="479">
          <cell r="A479">
            <v>13769</v>
          </cell>
          <cell r="B479">
            <v>12</v>
          </cell>
        </row>
        <row r="480">
          <cell r="A480">
            <v>8014</v>
          </cell>
          <cell r="B480">
            <v>12</v>
          </cell>
        </row>
        <row r="481">
          <cell r="A481">
            <v>13110</v>
          </cell>
          <cell r="B481">
            <v>12</v>
          </cell>
        </row>
        <row r="482">
          <cell r="A482">
            <v>8835</v>
          </cell>
          <cell r="B482">
            <v>12</v>
          </cell>
        </row>
        <row r="483">
          <cell r="A483">
            <v>7952</v>
          </cell>
          <cell r="B483">
            <v>12</v>
          </cell>
        </row>
        <row r="484">
          <cell r="A484">
            <v>7901</v>
          </cell>
          <cell r="B484">
            <v>12</v>
          </cell>
        </row>
        <row r="485">
          <cell r="A485">
            <v>7888</v>
          </cell>
          <cell r="B485">
            <v>12</v>
          </cell>
        </row>
        <row r="486">
          <cell r="A486">
            <v>8080</v>
          </cell>
          <cell r="B486">
            <v>12</v>
          </cell>
        </row>
        <row r="487">
          <cell r="A487">
            <v>15710</v>
          </cell>
          <cell r="B487">
            <v>12</v>
          </cell>
        </row>
        <row r="488">
          <cell r="A488">
            <v>8810</v>
          </cell>
          <cell r="B488">
            <v>12</v>
          </cell>
        </row>
        <row r="489">
          <cell r="A489">
            <v>17550</v>
          </cell>
          <cell r="B489">
            <v>12</v>
          </cell>
        </row>
        <row r="490">
          <cell r="A490">
            <v>7951</v>
          </cell>
          <cell r="B490">
            <v>12</v>
          </cell>
        </row>
        <row r="491">
          <cell r="A491">
            <v>16443</v>
          </cell>
          <cell r="B491">
            <v>12</v>
          </cell>
        </row>
        <row r="492">
          <cell r="A492">
            <v>7907</v>
          </cell>
          <cell r="B492">
            <v>12</v>
          </cell>
        </row>
        <row r="493">
          <cell r="A493">
            <v>7918</v>
          </cell>
          <cell r="B493">
            <v>12</v>
          </cell>
        </row>
        <row r="494">
          <cell r="A494">
            <v>16945</v>
          </cell>
          <cell r="B494">
            <v>12</v>
          </cell>
        </row>
        <row r="495">
          <cell r="A495">
            <v>5716</v>
          </cell>
          <cell r="B495">
            <v>12</v>
          </cell>
        </row>
        <row r="496">
          <cell r="A496">
            <v>14144</v>
          </cell>
          <cell r="B496">
            <v>12</v>
          </cell>
        </row>
        <row r="497">
          <cell r="A497">
            <v>7950</v>
          </cell>
          <cell r="B497">
            <v>12</v>
          </cell>
        </row>
        <row r="498">
          <cell r="A498">
            <v>8553</v>
          </cell>
          <cell r="B498">
            <v>12</v>
          </cell>
        </row>
        <row r="499">
          <cell r="A499">
            <v>8089</v>
          </cell>
          <cell r="B499">
            <v>12</v>
          </cell>
        </row>
        <row r="500">
          <cell r="A500">
            <v>14110</v>
          </cell>
          <cell r="B500">
            <v>12</v>
          </cell>
        </row>
        <row r="501">
          <cell r="A501">
            <v>18147</v>
          </cell>
          <cell r="B501">
            <v>12</v>
          </cell>
        </row>
        <row r="502">
          <cell r="A502">
            <v>18079</v>
          </cell>
          <cell r="B502">
            <v>12</v>
          </cell>
        </row>
        <row r="503">
          <cell r="A503">
            <v>7842</v>
          </cell>
          <cell r="B503">
            <v>12</v>
          </cell>
        </row>
        <row r="504">
          <cell r="A504">
            <v>15071</v>
          </cell>
          <cell r="B504">
            <v>12</v>
          </cell>
        </row>
        <row r="505">
          <cell r="A505">
            <v>15602</v>
          </cell>
          <cell r="B505">
            <v>12</v>
          </cell>
        </row>
        <row r="506">
          <cell r="A506">
            <v>8009</v>
          </cell>
          <cell r="B506">
            <v>12</v>
          </cell>
        </row>
        <row r="507">
          <cell r="A507">
            <v>14547</v>
          </cell>
          <cell r="B507">
            <v>12</v>
          </cell>
        </row>
        <row r="508">
          <cell r="A508">
            <v>18087</v>
          </cell>
          <cell r="B508">
            <v>12</v>
          </cell>
        </row>
        <row r="509">
          <cell r="A509">
            <v>18058</v>
          </cell>
          <cell r="B509">
            <v>12</v>
          </cell>
        </row>
        <row r="510">
          <cell r="A510">
            <v>13722</v>
          </cell>
          <cell r="B510">
            <v>12</v>
          </cell>
        </row>
        <row r="511">
          <cell r="A511">
            <v>8072</v>
          </cell>
          <cell r="B511">
            <v>12</v>
          </cell>
        </row>
        <row r="512">
          <cell r="A512">
            <v>7879</v>
          </cell>
          <cell r="B512">
            <v>12</v>
          </cell>
        </row>
        <row r="513">
          <cell r="A513">
            <v>7975</v>
          </cell>
          <cell r="B513">
            <v>12</v>
          </cell>
        </row>
        <row r="514">
          <cell r="A514">
            <v>15052</v>
          </cell>
          <cell r="B514">
            <v>12</v>
          </cell>
        </row>
        <row r="515">
          <cell r="A515">
            <v>7846</v>
          </cell>
          <cell r="B515">
            <v>12</v>
          </cell>
        </row>
        <row r="516">
          <cell r="A516">
            <v>15643</v>
          </cell>
          <cell r="B516">
            <v>12</v>
          </cell>
        </row>
        <row r="517">
          <cell r="A517">
            <v>12945</v>
          </cell>
          <cell r="B517">
            <v>12</v>
          </cell>
        </row>
        <row r="518">
          <cell r="A518">
            <v>11353</v>
          </cell>
          <cell r="B518">
            <v>12</v>
          </cell>
        </row>
        <row r="519">
          <cell r="A519">
            <v>13055</v>
          </cell>
          <cell r="B519">
            <v>12</v>
          </cell>
        </row>
        <row r="520">
          <cell r="A520">
            <v>8060</v>
          </cell>
          <cell r="B520">
            <v>12</v>
          </cell>
        </row>
        <row r="521">
          <cell r="A521">
            <v>8094</v>
          </cell>
          <cell r="B521">
            <v>12</v>
          </cell>
        </row>
        <row r="522">
          <cell r="A522">
            <v>15650</v>
          </cell>
          <cell r="B522">
            <v>12</v>
          </cell>
        </row>
        <row r="523">
          <cell r="A523">
            <v>12953</v>
          </cell>
          <cell r="B523">
            <v>12</v>
          </cell>
        </row>
        <row r="524">
          <cell r="A524">
            <v>17688</v>
          </cell>
          <cell r="B524">
            <v>12</v>
          </cell>
        </row>
        <row r="525">
          <cell r="A525">
            <v>7855</v>
          </cell>
          <cell r="B525">
            <v>12</v>
          </cell>
        </row>
        <row r="526">
          <cell r="A526">
            <v>16510</v>
          </cell>
          <cell r="B526">
            <v>12</v>
          </cell>
        </row>
        <row r="527">
          <cell r="A527">
            <v>14640</v>
          </cell>
          <cell r="B527">
            <v>12</v>
          </cell>
        </row>
        <row r="528">
          <cell r="A528">
            <v>17669</v>
          </cell>
          <cell r="B528">
            <v>12</v>
          </cell>
        </row>
        <row r="529">
          <cell r="A529">
            <v>7893</v>
          </cell>
          <cell r="B529">
            <v>12</v>
          </cell>
        </row>
        <row r="530">
          <cell r="A530">
            <v>17714</v>
          </cell>
          <cell r="B530">
            <v>12</v>
          </cell>
        </row>
        <row r="531">
          <cell r="A531">
            <v>12779</v>
          </cell>
          <cell r="B531">
            <v>12</v>
          </cell>
        </row>
        <row r="532">
          <cell r="A532">
            <v>8787</v>
          </cell>
          <cell r="B532">
            <v>12</v>
          </cell>
        </row>
        <row r="533">
          <cell r="A533">
            <v>16873</v>
          </cell>
          <cell r="B533">
            <v>12</v>
          </cell>
        </row>
        <row r="534">
          <cell r="A534">
            <v>7904</v>
          </cell>
          <cell r="B534">
            <v>12</v>
          </cell>
        </row>
        <row r="535">
          <cell r="A535">
            <v>14992</v>
          </cell>
          <cell r="B535">
            <v>12</v>
          </cell>
        </row>
        <row r="536">
          <cell r="A536">
            <v>17585</v>
          </cell>
          <cell r="B536">
            <v>12</v>
          </cell>
        </row>
        <row r="537">
          <cell r="A537">
            <v>16995</v>
          </cell>
          <cell r="B537">
            <v>12</v>
          </cell>
        </row>
        <row r="538">
          <cell r="A538">
            <v>17069</v>
          </cell>
          <cell r="B538">
            <v>12</v>
          </cell>
        </row>
        <row r="539">
          <cell r="A539">
            <v>7940</v>
          </cell>
          <cell r="B539">
            <v>12</v>
          </cell>
        </row>
        <row r="540">
          <cell r="A540">
            <v>7996</v>
          </cell>
          <cell r="B540">
            <v>12</v>
          </cell>
        </row>
        <row r="541">
          <cell r="A541">
            <v>5569</v>
          </cell>
          <cell r="B541">
            <v>12</v>
          </cell>
        </row>
        <row r="542">
          <cell r="A542">
            <v>14949</v>
          </cell>
          <cell r="B542">
            <v>12</v>
          </cell>
        </row>
        <row r="543">
          <cell r="A543">
            <v>18157</v>
          </cell>
          <cell r="B543">
            <v>12</v>
          </cell>
        </row>
        <row r="544">
          <cell r="A544">
            <v>15621</v>
          </cell>
          <cell r="B544">
            <v>12</v>
          </cell>
        </row>
        <row r="545">
          <cell r="A545">
            <v>8357</v>
          </cell>
          <cell r="B545">
            <v>12</v>
          </cell>
        </row>
        <row r="546">
          <cell r="A546">
            <v>8354</v>
          </cell>
          <cell r="B546">
            <v>12</v>
          </cell>
        </row>
        <row r="547">
          <cell r="A547">
            <v>7928</v>
          </cell>
          <cell r="B547">
            <v>12</v>
          </cell>
        </row>
        <row r="548">
          <cell r="A548">
            <v>7945</v>
          </cell>
          <cell r="B548">
            <v>12</v>
          </cell>
        </row>
        <row r="549">
          <cell r="A549">
            <v>16963</v>
          </cell>
          <cell r="B549">
            <v>12</v>
          </cell>
        </row>
        <row r="550">
          <cell r="A550">
            <v>7885</v>
          </cell>
          <cell r="B550">
            <v>12</v>
          </cell>
        </row>
        <row r="551">
          <cell r="A551">
            <v>8034</v>
          </cell>
          <cell r="B551">
            <v>12</v>
          </cell>
        </row>
        <row r="552">
          <cell r="A552">
            <v>11803</v>
          </cell>
          <cell r="B552">
            <v>12</v>
          </cell>
        </row>
        <row r="553">
          <cell r="A553">
            <v>16099</v>
          </cell>
          <cell r="B553">
            <v>12</v>
          </cell>
        </row>
        <row r="554">
          <cell r="A554">
            <v>13658</v>
          </cell>
          <cell r="B554">
            <v>12</v>
          </cell>
        </row>
        <row r="555">
          <cell r="A555">
            <v>18160</v>
          </cell>
          <cell r="B555">
            <v>12</v>
          </cell>
        </row>
        <row r="556">
          <cell r="A556">
            <v>16084</v>
          </cell>
          <cell r="B556">
            <v>12</v>
          </cell>
        </row>
        <row r="557">
          <cell r="A557">
            <v>8097</v>
          </cell>
          <cell r="B557">
            <v>12</v>
          </cell>
        </row>
        <row r="558">
          <cell r="A558">
            <v>18183</v>
          </cell>
          <cell r="B558">
            <v>12</v>
          </cell>
        </row>
        <row r="559">
          <cell r="A559">
            <v>15018</v>
          </cell>
          <cell r="B559">
            <v>12</v>
          </cell>
        </row>
        <row r="560">
          <cell r="A560">
            <v>15541</v>
          </cell>
          <cell r="B560">
            <v>12</v>
          </cell>
        </row>
        <row r="561">
          <cell r="A561">
            <v>11853</v>
          </cell>
          <cell r="B561">
            <v>12</v>
          </cell>
        </row>
        <row r="562">
          <cell r="A562">
            <v>8067</v>
          </cell>
          <cell r="B562">
            <v>12</v>
          </cell>
        </row>
        <row r="563">
          <cell r="A563">
            <v>7943</v>
          </cell>
          <cell r="B563">
            <v>12</v>
          </cell>
        </row>
        <row r="564">
          <cell r="A564">
            <v>16402</v>
          </cell>
          <cell r="B564">
            <v>12</v>
          </cell>
        </row>
        <row r="565">
          <cell r="A565">
            <v>17663</v>
          </cell>
          <cell r="B565">
            <v>12</v>
          </cell>
        </row>
        <row r="566">
          <cell r="A566">
            <v>8029</v>
          </cell>
          <cell r="B566">
            <v>12</v>
          </cell>
        </row>
        <row r="567">
          <cell r="A567">
            <v>16147</v>
          </cell>
          <cell r="B567">
            <v>12</v>
          </cell>
        </row>
        <row r="568">
          <cell r="A568">
            <v>7961</v>
          </cell>
          <cell r="B568">
            <v>12</v>
          </cell>
        </row>
        <row r="569">
          <cell r="A569">
            <v>18189</v>
          </cell>
          <cell r="B569">
            <v>12</v>
          </cell>
        </row>
        <row r="570">
          <cell r="A570">
            <v>16523</v>
          </cell>
          <cell r="B570">
            <v>12</v>
          </cell>
        </row>
        <row r="571">
          <cell r="A571">
            <v>17502</v>
          </cell>
          <cell r="B571">
            <v>12</v>
          </cell>
        </row>
        <row r="572">
          <cell r="A572">
            <v>7833</v>
          </cell>
          <cell r="B572">
            <v>12</v>
          </cell>
        </row>
        <row r="573">
          <cell r="A573">
            <v>13069</v>
          </cell>
          <cell r="B573">
            <v>12</v>
          </cell>
        </row>
        <row r="574">
          <cell r="A574">
            <v>7969</v>
          </cell>
          <cell r="B574">
            <v>12</v>
          </cell>
        </row>
        <row r="575">
          <cell r="A575">
            <v>11948</v>
          </cell>
          <cell r="B575">
            <v>12</v>
          </cell>
        </row>
        <row r="576">
          <cell r="A576">
            <v>16064</v>
          </cell>
          <cell r="B576">
            <v>12</v>
          </cell>
        </row>
        <row r="577">
          <cell r="A577">
            <v>7864</v>
          </cell>
          <cell r="B577">
            <v>12</v>
          </cell>
        </row>
        <row r="578">
          <cell r="A578">
            <v>17699</v>
          </cell>
          <cell r="B578">
            <v>12</v>
          </cell>
        </row>
        <row r="579">
          <cell r="A579">
            <v>12573</v>
          </cell>
          <cell r="B579">
            <v>12</v>
          </cell>
        </row>
        <row r="580">
          <cell r="A580">
            <v>17391</v>
          </cell>
          <cell r="B580">
            <v>12</v>
          </cell>
        </row>
        <row r="581">
          <cell r="A581">
            <v>8782</v>
          </cell>
          <cell r="B581">
            <v>12</v>
          </cell>
        </row>
        <row r="582">
          <cell r="A582">
            <v>17013</v>
          </cell>
          <cell r="B582">
            <v>12</v>
          </cell>
        </row>
        <row r="583">
          <cell r="A583">
            <v>17026</v>
          </cell>
          <cell r="B583">
            <v>12</v>
          </cell>
        </row>
        <row r="584">
          <cell r="A584">
            <v>17268</v>
          </cell>
          <cell r="B584">
            <v>12</v>
          </cell>
        </row>
        <row r="585">
          <cell r="A585">
            <v>16632</v>
          </cell>
          <cell r="B585">
            <v>12</v>
          </cell>
        </row>
        <row r="586">
          <cell r="A586">
            <v>7834</v>
          </cell>
          <cell r="B586">
            <v>12</v>
          </cell>
        </row>
        <row r="587">
          <cell r="A587">
            <v>7958</v>
          </cell>
          <cell r="B587">
            <v>12</v>
          </cell>
        </row>
        <row r="588">
          <cell r="A588">
            <v>16063</v>
          </cell>
          <cell r="B588">
            <v>12</v>
          </cell>
        </row>
        <row r="589">
          <cell r="A589">
            <v>16330</v>
          </cell>
          <cell r="B589">
            <v>12</v>
          </cell>
        </row>
        <row r="590">
          <cell r="A590">
            <v>17363</v>
          </cell>
          <cell r="B590">
            <v>12</v>
          </cell>
        </row>
        <row r="591">
          <cell r="A591">
            <v>14537</v>
          </cell>
          <cell r="B591">
            <v>12</v>
          </cell>
        </row>
        <row r="592">
          <cell r="A592">
            <v>17722</v>
          </cell>
          <cell r="B592">
            <v>12</v>
          </cell>
        </row>
        <row r="593">
          <cell r="A593">
            <v>8117</v>
          </cell>
          <cell r="B593">
            <v>12</v>
          </cell>
        </row>
        <row r="594">
          <cell r="A594">
            <v>17045</v>
          </cell>
          <cell r="B594">
            <v>12</v>
          </cell>
        </row>
        <row r="595">
          <cell r="A595">
            <v>17119</v>
          </cell>
          <cell r="B595">
            <v>12</v>
          </cell>
        </row>
        <row r="596">
          <cell r="A596">
            <v>8004</v>
          </cell>
          <cell r="B596">
            <v>12</v>
          </cell>
        </row>
        <row r="597">
          <cell r="A597">
            <v>15041</v>
          </cell>
          <cell r="B597">
            <v>12</v>
          </cell>
        </row>
        <row r="598">
          <cell r="A598">
            <v>17196</v>
          </cell>
          <cell r="B598">
            <v>12</v>
          </cell>
        </row>
        <row r="599">
          <cell r="A599">
            <v>13754</v>
          </cell>
          <cell r="B599">
            <v>12</v>
          </cell>
        </row>
        <row r="600">
          <cell r="A600">
            <v>17075</v>
          </cell>
          <cell r="B600">
            <v>12</v>
          </cell>
        </row>
        <row r="601">
          <cell r="A601">
            <v>7939</v>
          </cell>
          <cell r="B601">
            <v>12</v>
          </cell>
        </row>
        <row r="602">
          <cell r="A602">
            <v>11203</v>
          </cell>
          <cell r="B602">
            <v>12</v>
          </cell>
        </row>
        <row r="603">
          <cell r="A603">
            <v>7954</v>
          </cell>
          <cell r="B603">
            <v>12</v>
          </cell>
        </row>
        <row r="604">
          <cell r="A604">
            <v>17038</v>
          </cell>
          <cell r="B604">
            <v>12</v>
          </cell>
        </row>
        <row r="605">
          <cell r="A605">
            <v>14724</v>
          </cell>
          <cell r="B605">
            <v>12</v>
          </cell>
        </row>
        <row r="606">
          <cell r="A606">
            <v>15497</v>
          </cell>
          <cell r="B606">
            <v>12</v>
          </cell>
        </row>
        <row r="607">
          <cell r="A607">
            <v>12257</v>
          </cell>
          <cell r="B607">
            <v>12</v>
          </cell>
        </row>
        <row r="608">
          <cell r="A608">
            <v>17520</v>
          </cell>
          <cell r="B608">
            <v>12</v>
          </cell>
        </row>
        <row r="609">
          <cell r="A609">
            <v>17463</v>
          </cell>
          <cell r="B609">
            <v>12</v>
          </cell>
        </row>
        <row r="610">
          <cell r="A610">
            <v>17475</v>
          </cell>
          <cell r="B610">
            <v>12</v>
          </cell>
        </row>
        <row r="611">
          <cell r="A611">
            <v>8276</v>
          </cell>
          <cell r="B611">
            <v>12</v>
          </cell>
        </row>
        <row r="612">
          <cell r="A612">
            <v>7994</v>
          </cell>
          <cell r="B612">
            <v>12</v>
          </cell>
        </row>
        <row r="613">
          <cell r="A613">
            <v>8014</v>
          </cell>
          <cell r="B613">
            <v>12</v>
          </cell>
        </row>
        <row r="614">
          <cell r="A614">
            <v>17509</v>
          </cell>
          <cell r="B614">
            <v>12</v>
          </cell>
        </row>
        <row r="615">
          <cell r="A615">
            <v>16831</v>
          </cell>
          <cell r="B615">
            <v>12</v>
          </cell>
        </row>
        <row r="616">
          <cell r="A616">
            <v>16580</v>
          </cell>
          <cell r="B616">
            <v>12</v>
          </cell>
        </row>
        <row r="617">
          <cell r="A617">
            <v>14548</v>
          </cell>
          <cell r="B617">
            <v>12</v>
          </cell>
        </row>
        <row r="618">
          <cell r="A618">
            <v>17663</v>
          </cell>
          <cell r="B618">
            <v>12</v>
          </cell>
        </row>
        <row r="619">
          <cell r="A619">
            <v>17667</v>
          </cell>
          <cell r="B619">
            <v>12</v>
          </cell>
        </row>
        <row r="620">
          <cell r="A620">
            <v>15756</v>
          </cell>
          <cell r="B620">
            <v>12</v>
          </cell>
        </row>
        <row r="621">
          <cell r="A621">
            <v>18047</v>
          </cell>
          <cell r="B621">
            <v>12</v>
          </cell>
        </row>
        <row r="622">
          <cell r="A622">
            <v>17646</v>
          </cell>
          <cell r="B622">
            <v>12</v>
          </cell>
        </row>
        <row r="623">
          <cell r="A623">
            <v>15272</v>
          </cell>
          <cell r="B623">
            <v>12</v>
          </cell>
        </row>
        <row r="624">
          <cell r="A624">
            <v>17652</v>
          </cell>
          <cell r="B624">
            <v>13</v>
          </cell>
        </row>
        <row r="625">
          <cell r="A625">
            <v>14405</v>
          </cell>
          <cell r="B625">
            <v>13</v>
          </cell>
        </row>
        <row r="626">
          <cell r="A626">
            <v>2271</v>
          </cell>
          <cell r="B626">
            <v>13</v>
          </cell>
        </row>
        <row r="627">
          <cell r="A627">
            <v>5540</v>
          </cell>
          <cell r="B627">
            <v>13</v>
          </cell>
        </row>
        <row r="628">
          <cell r="A628">
            <v>8891</v>
          </cell>
          <cell r="B628">
            <v>13</v>
          </cell>
        </row>
        <row r="629">
          <cell r="A629">
            <v>13579</v>
          </cell>
          <cell r="B629">
            <v>13</v>
          </cell>
        </row>
        <row r="630">
          <cell r="A630">
            <v>15145</v>
          </cell>
          <cell r="B630">
            <v>13</v>
          </cell>
        </row>
        <row r="631">
          <cell r="A631">
            <v>15558</v>
          </cell>
          <cell r="B631">
            <v>13</v>
          </cell>
        </row>
        <row r="632">
          <cell r="A632">
            <v>15644</v>
          </cell>
          <cell r="B632">
            <v>13</v>
          </cell>
        </row>
        <row r="633">
          <cell r="A633">
            <v>15995</v>
          </cell>
          <cell r="B633">
            <v>13</v>
          </cell>
        </row>
        <row r="634">
          <cell r="A634">
            <v>16668</v>
          </cell>
          <cell r="B634">
            <v>13</v>
          </cell>
        </row>
        <row r="635">
          <cell r="A635">
            <v>16834</v>
          </cell>
          <cell r="B635">
            <v>13</v>
          </cell>
        </row>
        <row r="636">
          <cell r="A636">
            <v>15950</v>
          </cell>
          <cell r="B636">
            <v>13</v>
          </cell>
        </row>
        <row r="637">
          <cell r="A637">
            <v>15468</v>
          </cell>
          <cell r="B637">
            <v>13</v>
          </cell>
        </row>
        <row r="638">
          <cell r="A638">
            <v>16367</v>
          </cell>
          <cell r="B638">
            <v>13</v>
          </cell>
        </row>
        <row r="639">
          <cell r="A639">
            <v>16506</v>
          </cell>
          <cell r="B639">
            <v>13</v>
          </cell>
        </row>
        <row r="640">
          <cell r="A640">
            <v>16559</v>
          </cell>
          <cell r="B640">
            <v>13</v>
          </cell>
        </row>
        <row r="641">
          <cell r="A641">
            <v>5885</v>
          </cell>
          <cell r="B641">
            <v>13</v>
          </cell>
        </row>
        <row r="642">
          <cell r="A642">
            <v>5950</v>
          </cell>
          <cell r="B642">
            <v>13</v>
          </cell>
        </row>
        <row r="643">
          <cell r="A643">
            <v>12402</v>
          </cell>
          <cell r="B643">
            <v>13</v>
          </cell>
        </row>
        <row r="644">
          <cell r="A644">
            <v>16887</v>
          </cell>
          <cell r="B644">
            <v>13</v>
          </cell>
        </row>
        <row r="645">
          <cell r="A645">
            <v>2308</v>
          </cell>
          <cell r="B645">
            <v>13</v>
          </cell>
        </row>
        <row r="646">
          <cell r="A646">
            <v>1874</v>
          </cell>
          <cell r="B646">
            <v>13</v>
          </cell>
        </row>
        <row r="647">
          <cell r="A647">
            <v>2211</v>
          </cell>
          <cell r="B647">
            <v>13</v>
          </cell>
        </row>
        <row r="648">
          <cell r="A648">
            <v>17202</v>
          </cell>
          <cell r="B648">
            <v>13</v>
          </cell>
        </row>
        <row r="649">
          <cell r="A649">
            <v>17056</v>
          </cell>
          <cell r="B649">
            <v>13</v>
          </cell>
        </row>
        <row r="650">
          <cell r="A650">
            <v>15736</v>
          </cell>
          <cell r="B650">
            <v>13</v>
          </cell>
        </row>
        <row r="651">
          <cell r="A651">
            <v>8861</v>
          </cell>
          <cell r="B651">
            <v>13</v>
          </cell>
        </row>
        <row r="652">
          <cell r="A652">
            <v>11653</v>
          </cell>
          <cell r="B652">
            <v>13</v>
          </cell>
        </row>
        <row r="653">
          <cell r="A653">
            <v>18182</v>
          </cell>
          <cell r="B653">
            <v>13</v>
          </cell>
        </row>
        <row r="654">
          <cell r="A654">
            <v>11960</v>
          </cell>
          <cell r="B654">
            <v>13</v>
          </cell>
        </row>
        <row r="655">
          <cell r="A655">
            <v>18051</v>
          </cell>
          <cell r="B655">
            <v>13</v>
          </cell>
        </row>
        <row r="656">
          <cell r="A656">
            <v>2312</v>
          </cell>
          <cell r="B656">
            <v>13</v>
          </cell>
        </row>
        <row r="657">
          <cell r="A657">
            <v>2214</v>
          </cell>
          <cell r="B657">
            <v>13</v>
          </cell>
        </row>
        <row r="658">
          <cell r="A658">
            <v>17330</v>
          </cell>
          <cell r="B658">
            <v>13</v>
          </cell>
        </row>
        <row r="659">
          <cell r="A659">
            <v>11224</v>
          </cell>
          <cell r="B659">
            <v>13</v>
          </cell>
        </row>
        <row r="660">
          <cell r="A660">
            <v>8916</v>
          </cell>
          <cell r="B660">
            <v>13</v>
          </cell>
        </row>
        <row r="661">
          <cell r="A661">
            <v>2248</v>
          </cell>
          <cell r="B661">
            <v>13</v>
          </cell>
        </row>
        <row r="662">
          <cell r="A662">
            <v>17655</v>
          </cell>
          <cell r="B662">
            <v>13</v>
          </cell>
        </row>
        <row r="663">
          <cell r="A663">
            <v>12282</v>
          </cell>
          <cell r="B663">
            <v>13</v>
          </cell>
        </row>
        <row r="664">
          <cell r="A664">
            <v>2380</v>
          </cell>
          <cell r="B664">
            <v>13</v>
          </cell>
        </row>
        <row r="665">
          <cell r="A665">
            <v>8983</v>
          </cell>
          <cell r="B665">
            <v>13</v>
          </cell>
        </row>
        <row r="666">
          <cell r="A666">
            <v>2313</v>
          </cell>
          <cell r="B666">
            <v>13</v>
          </cell>
        </row>
        <row r="667">
          <cell r="A667">
            <v>15081</v>
          </cell>
          <cell r="B667">
            <v>13</v>
          </cell>
        </row>
        <row r="668">
          <cell r="A668">
            <v>2314</v>
          </cell>
          <cell r="B668">
            <v>13</v>
          </cell>
        </row>
        <row r="669">
          <cell r="A669">
            <v>15419</v>
          </cell>
          <cell r="B669">
            <v>13</v>
          </cell>
        </row>
        <row r="670">
          <cell r="A670">
            <v>8915</v>
          </cell>
          <cell r="B670">
            <v>13</v>
          </cell>
        </row>
        <row r="671">
          <cell r="A671">
            <v>14551</v>
          </cell>
          <cell r="B671">
            <v>13</v>
          </cell>
        </row>
        <row r="672">
          <cell r="A672">
            <v>5631</v>
          </cell>
          <cell r="B672">
            <v>13</v>
          </cell>
        </row>
        <row r="673">
          <cell r="A673">
            <v>17561</v>
          </cell>
          <cell r="B673">
            <v>13</v>
          </cell>
        </row>
        <row r="674">
          <cell r="A674">
            <v>17562</v>
          </cell>
          <cell r="B674">
            <v>13</v>
          </cell>
        </row>
        <row r="675">
          <cell r="A675">
            <v>5671</v>
          </cell>
          <cell r="B675">
            <v>13</v>
          </cell>
        </row>
        <row r="676">
          <cell r="A676">
            <v>18050</v>
          </cell>
          <cell r="B676">
            <v>13</v>
          </cell>
        </row>
        <row r="677">
          <cell r="A677">
            <v>5600</v>
          </cell>
          <cell r="B677">
            <v>13</v>
          </cell>
        </row>
        <row r="678">
          <cell r="A678">
            <v>5627</v>
          </cell>
          <cell r="B678">
            <v>13</v>
          </cell>
        </row>
        <row r="679">
          <cell r="A679">
            <v>2326</v>
          </cell>
          <cell r="B679">
            <v>13</v>
          </cell>
        </row>
        <row r="680">
          <cell r="A680">
            <v>15920</v>
          </cell>
          <cell r="B680">
            <v>13</v>
          </cell>
        </row>
        <row r="681">
          <cell r="A681">
            <v>17080</v>
          </cell>
          <cell r="B681">
            <v>13</v>
          </cell>
        </row>
        <row r="682">
          <cell r="A682">
            <v>18170</v>
          </cell>
          <cell r="B682">
            <v>13</v>
          </cell>
        </row>
        <row r="683">
          <cell r="A683">
            <v>16071</v>
          </cell>
          <cell r="B683">
            <v>13</v>
          </cell>
        </row>
        <row r="684">
          <cell r="A684">
            <v>2184</v>
          </cell>
          <cell r="B684">
            <v>13</v>
          </cell>
        </row>
        <row r="685">
          <cell r="A685">
            <v>5803</v>
          </cell>
          <cell r="B685">
            <v>13</v>
          </cell>
        </row>
        <row r="686">
          <cell r="A686">
            <v>16145</v>
          </cell>
          <cell r="B686">
            <v>13</v>
          </cell>
        </row>
        <row r="687">
          <cell r="A687">
            <v>1001</v>
          </cell>
          <cell r="B687">
            <v>13</v>
          </cell>
        </row>
        <row r="688">
          <cell r="A688">
            <v>16699</v>
          </cell>
          <cell r="B688">
            <v>13</v>
          </cell>
        </row>
        <row r="689">
          <cell r="A689">
            <v>14694</v>
          </cell>
          <cell r="B689">
            <v>13</v>
          </cell>
        </row>
        <row r="690">
          <cell r="A690">
            <v>17222</v>
          </cell>
          <cell r="B690">
            <v>13</v>
          </cell>
        </row>
        <row r="691">
          <cell r="A691">
            <v>17336</v>
          </cell>
          <cell r="B691">
            <v>13</v>
          </cell>
        </row>
        <row r="692">
          <cell r="A692">
            <v>14847</v>
          </cell>
          <cell r="B692">
            <v>13</v>
          </cell>
        </row>
        <row r="693">
          <cell r="A693">
            <v>5665</v>
          </cell>
          <cell r="B693">
            <v>13</v>
          </cell>
        </row>
        <row r="694">
          <cell r="A694">
            <v>13770</v>
          </cell>
          <cell r="B694">
            <v>13</v>
          </cell>
        </row>
        <row r="695">
          <cell r="A695">
            <v>2313</v>
          </cell>
          <cell r="B695">
            <v>13</v>
          </cell>
        </row>
        <row r="696">
          <cell r="A696">
            <v>2314</v>
          </cell>
          <cell r="B696">
            <v>13</v>
          </cell>
        </row>
        <row r="697">
          <cell r="A697">
            <v>14543</v>
          </cell>
          <cell r="B697">
            <v>13</v>
          </cell>
        </row>
        <row r="698">
          <cell r="A698">
            <v>2309</v>
          </cell>
          <cell r="B698">
            <v>13</v>
          </cell>
        </row>
        <row r="699">
          <cell r="A699">
            <v>13477</v>
          </cell>
          <cell r="B699">
            <v>13</v>
          </cell>
        </row>
        <row r="700">
          <cell r="A700">
            <v>13962</v>
          </cell>
          <cell r="B700">
            <v>13</v>
          </cell>
        </row>
        <row r="701">
          <cell r="A701">
            <v>2389</v>
          </cell>
          <cell r="B701">
            <v>13</v>
          </cell>
        </row>
        <row r="702">
          <cell r="A702">
            <v>16899</v>
          </cell>
          <cell r="B702">
            <v>13</v>
          </cell>
        </row>
        <row r="703">
          <cell r="A703">
            <v>5897</v>
          </cell>
          <cell r="B703">
            <v>13</v>
          </cell>
        </row>
        <row r="704">
          <cell r="A704">
            <v>16077</v>
          </cell>
          <cell r="B704">
            <v>13</v>
          </cell>
        </row>
        <row r="705">
          <cell r="A705">
            <v>8880</v>
          </cell>
          <cell r="B705">
            <v>13</v>
          </cell>
        </row>
        <row r="706">
          <cell r="A706">
            <v>5914</v>
          </cell>
          <cell r="B706">
            <v>13</v>
          </cell>
        </row>
        <row r="707">
          <cell r="A707">
            <v>8965</v>
          </cell>
          <cell r="B707">
            <v>13</v>
          </cell>
        </row>
        <row r="708">
          <cell r="A708">
            <v>16098</v>
          </cell>
          <cell r="B708">
            <v>13</v>
          </cell>
        </row>
        <row r="709">
          <cell r="A709">
            <v>17266</v>
          </cell>
          <cell r="B709">
            <v>13</v>
          </cell>
        </row>
        <row r="710">
          <cell r="A710">
            <v>2283</v>
          </cell>
          <cell r="B710">
            <v>13</v>
          </cell>
        </row>
        <row r="711">
          <cell r="A711">
            <v>15435</v>
          </cell>
          <cell r="B711">
            <v>13</v>
          </cell>
        </row>
        <row r="712">
          <cell r="A712">
            <v>17707</v>
          </cell>
          <cell r="B712">
            <v>13</v>
          </cell>
        </row>
        <row r="713">
          <cell r="A713">
            <v>18172</v>
          </cell>
          <cell r="B713">
            <v>13</v>
          </cell>
        </row>
        <row r="714">
          <cell r="A714">
            <v>5548</v>
          </cell>
          <cell r="B714">
            <v>13</v>
          </cell>
        </row>
        <row r="715">
          <cell r="A715">
            <v>18077</v>
          </cell>
          <cell r="B715">
            <v>13</v>
          </cell>
        </row>
        <row r="716">
          <cell r="A716">
            <v>6324</v>
          </cell>
          <cell r="B716">
            <v>13</v>
          </cell>
        </row>
        <row r="717">
          <cell r="A717">
            <v>11792</v>
          </cell>
          <cell r="B717">
            <v>13</v>
          </cell>
        </row>
        <row r="718">
          <cell r="A718">
            <v>5760</v>
          </cell>
          <cell r="B718">
            <v>13</v>
          </cell>
        </row>
        <row r="719">
          <cell r="A719">
            <v>17485</v>
          </cell>
          <cell r="B719">
            <v>13</v>
          </cell>
        </row>
        <row r="720">
          <cell r="A720">
            <v>2218</v>
          </cell>
          <cell r="B720">
            <v>13</v>
          </cell>
        </row>
        <row r="721">
          <cell r="A721">
            <v>16130</v>
          </cell>
          <cell r="B721">
            <v>13</v>
          </cell>
        </row>
        <row r="722">
          <cell r="A722">
            <v>2187</v>
          </cell>
          <cell r="B722">
            <v>13</v>
          </cell>
        </row>
        <row r="723">
          <cell r="A723">
            <v>5539</v>
          </cell>
          <cell r="B723">
            <v>13</v>
          </cell>
        </row>
        <row r="724">
          <cell r="A724">
            <v>5629</v>
          </cell>
          <cell r="B724">
            <v>13</v>
          </cell>
        </row>
        <row r="725">
          <cell r="A725">
            <v>15994</v>
          </cell>
          <cell r="B725">
            <v>13</v>
          </cell>
        </row>
        <row r="726">
          <cell r="A726">
            <v>16398</v>
          </cell>
          <cell r="B726">
            <v>13</v>
          </cell>
        </row>
        <row r="727">
          <cell r="A727">
            <v>16403</v>
          </cell>
          <cell r="B727">
            <v>13</v>
          </cell>
        </row>
        <row r="728">
          <cell r="A728">
            <v>2302</v>
          </cell>
          <cell r="B728">
            <v>13</v>
          </cell>
        </row>
        <row r="729">
          <cell r="A729">
            <v>2182</v>
          </cell>
          <cell r="B729">
            <v>13</v>
          </cell>
        </row>
        <row r="730">
          <cell r="A730">
            <v>15612</v>
          </cell>
          <cell r="B730">
            <v>13</v>
          </cell>
        </row>
        <row r="731">
          <cell r="A731">
            <v>16857</v>
          </cell>
          <cell r="B731">
            <v>13</v>
          </cell>
        </row>
        <row r="732">
          <cell r="A732">
            <v>5674</v>
          </cell>
          <cell r="B732">
            <v>13</v>
          </cell>
        </row>
        <row r="733">
          <cell r="A733">
            <v>14601</v>
          </cell>
          <cell r="B733">
            <v>13</v>
          </cell>
        </row>
        <row r="734">
          <cell r="A734">
            <v>16836</v>
          </cell>
          <cell r="B734">
            <v>13</v>
          </cell>
        </row>
        <row r="735">
          <cell r="A735">
            <v>2201</v>
          </cell>
          <cell r="B735">
            <v>13</v>
          </cell>
        </row>
        <row r="736">
          <cell r="A736">
            <v>14956</v>
          </cell>
          <cell r="B736">
            <v>13</v>
          </cell>
        </row>
        <row r="737">
          <cell r="A737">
            <v>16848</v>
          </cell>
          <cell r="B737">
            <v>13</v>
          </cell>
        </row>
        <row r="738">
          <cell r="A738">
            <v>5814</v>
          </cell>
          <cell r="B738">
            <v>13</v>
          </cell>
        </row>
        <row r="739">
          <cell r="A739">
            <v>2390</v>
          </cell>
          <cell r="B739">
            <v>13</v>
          </cell>
        </row>
        <row r="740">
          <cell r="A740">
            <v>16911</v>
          </cell>
          <cell r="B740">
            <v>13</v>
          </cell>
        </row>
        <row r="741">
          <cell r="A741">
            <v>5889</v>
          </cell>
          <cell r="B741">
            <v>13</v>
          </cell>
        </row>
        <row r="742">
          <cell r="A742">
            <v>18141</v>
          </cell>
          <cell r="B742">
            <v>13</v>
          </cell>
        </row>
        <row r="743">
          <cell r="A743">
            <v>13787</v>
          </cell>
          <cell r="B743">
            <v>13</v>
          </cell>
        </row>
        <row r="744">
          <cell r="A744">
            <v>2294</v>
          </cell>
          <cell r="B744">
            <v>13</v>
          </cell>
        </row>
        <row r="745">
          <cell r="A745">
            <v>18142</v>
          </cell>
          <cell r="B745">
            <v>13</v>
          </cell>
        </row>
        <row r="746">
          <cell r="A746">
            <v>2391</v>
          </cell>
          <cell r="B746">
            <v>13</v>
          </cell>
        </row>
        <row r="747">
          <cell r="A747">
            <v>16963</v>
          </cell>
          <cell r="B747">
            <v>13</v>
          </cell>
        </row>
        <row r="748">
          <cell r="A748">
            <v>5569</v>
          </cell>
          <cell r="B748">
            <v>13</v>
          </cell>
        </row>
        <row r="749">
          <cell r="A749">
            <v>13135</v>
          </cell>
          <cell r="B749">
            <v>13</v>
          </cell>
        </row>
        <row r="750">
          <cell r="A750">
            <v>5574</v>
          </cell>
          <cell r="B750">
            <v>13</v>
          </cell>
        </row>
        <row r="751">
          <cell r="A751">
            <v>16178</v>
          </cell>
          <cell r="B751">
            <v>13</v>
          </cell>
        </row>
        <row r="752">
          <cell r="A752">
            <v>18074</v>
          </cell>
          <cell r="B752">
            <v>13</v>
          </cell>
        </row>
        <row r="753">
          <cell r="A753">
            <v>5715</v>
          </cell>
          <cell r="B753">
            <v>13</v>
          </cell>
        </row>
        <row r="754">
          <cell r="A754">
            <v>16615</v>
          </cell>
          <cell r="B754">
            <v>13</v>
          </cell>
        </row>
        <row r="755">
          <cell r="A755">
            <v>13440</v>
          </cell>
          <cell r="B755">
            <v>13</v>
          </cell>
        </row>
        <row r="756">
          <cell r="A756">
            <v>17690</v>
          </cell>
          <cell r="B756">
            <v>13</v>
          </cell>
        </row>
        <row r="757">
          <cell r="A757">
            <v>8946</v>
          </cell>
          <cell r="B757">
            <v>13</v>
          </cell>
        </row>
        <row r="758">
          <cell r="A758">
            <v>5864</v>
          </cell>
          <cell r="B758">
            <v>13</v>
          </cell>
        </row>
        <row r="759">
          <cell r="A759">
            <v>12596</v>
          </cell>
          <cell r="B759">
            <v>13</v>
          </cell>
        </row>
        <row r="760">
          <cell r="A760">
            <v>6362</v>
          </cell>
          <cell r="B760">
            <v>13</v>
          </cell>
        </row>
        <row r="761">
          <cell r="A761">
            <v>14760</v>
          </cell>
          <cell r="B761">
            <v>13</v>
          </cell>
        </row>
        <row r="762">
          <cell r="A762">
            <v>16648</v>
          </cell>
          <cell r="B762">
            <v>13</v>
          </cell>
        </row>
        <row r="763">
          <cell r="A763">
            <v>12307</v>
          </cell>
          <cell r="B763">
            <v>13</v>
          </cell>
        </row>
        <row r="764">
          <cell r="A764">
            <v>16378</v>
          </cell>
          <cell r="B764">
            <v>13</v>
          </cell>
        </row>
        <row r="765">
          <cell r="A765">
            <v>16666</v>
          </cell>
          <cell r="B765">
            <v>13</v>
          </cell>
        </row>
        <row r="766">
          <cell r="A766">
            <v>16805</v>
          </cell>
          <cell r="B766">
            <v>13</v>
          </cell>
        </row>
        <row r="767">
          <cell r="A767">
            <v>14207</v>
          </cell>
          <cell r="B767">
            <v>13</v>
          </cell>
        </row>
        <row r="768">
          <cell r="A768">
            <v>17394</v>
          </cell>
          <cell r="B768">
            <v>13</v>
          </cell>
        </row>
        <row r="769">
          <cell r="A769">
            <v>5786</v>
          </cell>
          <cell r="B769">
            <v>13</v>
          </cell>
        </row>
        <row r="770">
          <cell r="A770">
            <v>2311</v>
          </cell>
          <cell r="B770">
            <v>13</v>
          </cell>
        </row>
        <row r="771">
          <cell r="A771">
            <v>2289</v>
          </cell>
          <cell r="B771">
            <v>13</v>
          </cell>
        </row>
        <row r="772">
          <cell r="A772">
            <v>18162</v>
          </cell>
          <cell r="B772">
            <v>13</v>
          </cell>
        </row>
        <row r="773">
          <cell r="A773">
            <v>5543</v>
          </cell>
          <cell r="B773">
            <v>13</v>
          </cell>
        </row>
        <row r="774">
          <cell r="A774">
            <v>2278</v>
          </cell>
          <cell r="B774">
            <v>13</v>
          </cell>
        </row>
        <row r="775">
          <cell r="A775">
            <v>8602</v>
          </cell>
          <cell r="B775">
            <v>13</v>
          </cell>
        </row>
        <row r="776">
          <cell r="A776">
            <v>14168</v>
          </cell>
          <cell r="B776">
            <v>13</v>
          </cell>
        </row>
        <row r="777">
          <cell r="A777">
            <v>6367</v>
          </cell>
          <cell r="B777">
            <v>13</v>
          </cell>
        </row>
        <row r="778">
          <cell r="A778">
            <v>8855</v>
          </cell>
          <cell r="B778">
            <v>13</v>
          </cell>
        </row>
        <row r="779">
          <cell r="A779">
            <v>17291</v>
          </cell>
          <cell r="B779">
            <v>13</v>
          </cell>
        </row>
        <row r="780">
          <cell r="A780">
            <v>18140</v>
          </cell>
          <cell r="B780">
            <v>13</v>
          </cell>
        </row>
        <row r="781">
          <cell r="A781">
            <v>8899</v>
          </cell>
          <cell r="B781">
            <v>13</v>
          </cell>
        </row>
        <row r="782">
          <cell r="A782">
            <v>18164</v>
          </cell>
          <cell r="B782">
            <v>13</v>
          </cell>
        </row>
        <row r="783">
          <cell r="A783">
            <v>15783</v>
          </cell>
          <cell r="B783">
            <v>13</v>
          </cell>
        </row>
        <row r="784">
          <cell r="A784">
            <v>6119</v>
          </cell>
          <cell r="B784">
            <v>13</v>
          </cell>
        </row>
        <row r="785">
          <cell r="A785">
            <v>5555</v>
          </cell>
          <cell r="B785">
            <v>13</v>
          </cell>
        </row>
        <row r="786">
          <cell r="A786">
            <v>15599</v>
          </cell>
          <cell r="B786">
            <v>13</v>
          </cell>
        </row>
        <row r="787">
          <cell r="A787">
            <v>15944</v>
          </cell>
          <cell r="B787">
            <v>13</v>
          </cell>
        </row>
        <row r="788">
          <cell r="A788">
            <v>14535</v>
          </cell>
          <cell r="B788">
            <v>13</v>
          </cell>
        </row>
        <row r="789">
          <cell r="A789">
            <v>13034</v>
          </cell>
          <cell r="B789">
            <v>13</v>
          </cell>
        </row>
        <row r="790">
          <cell r="A790">
            <v>8871</v>
          </cell>
          <cell r="B790">
            <v>13</v>
          </cell>
        </row>
        <row r="791">
          <cell r="A791">
            <v>14212</v>
          </cell>
          <cell r="B791">
            <v>13</v>
          </cell>
        </row>
        <row r="792">
          <cell r="A792">
            <v>11369</v>
          </cell>
          <cell r="B792">
            <v>13</v>
          </cell>
        </row>
        <row r="793">
          <cell r="A793">
            <v>11369</v>
          </cell>
          <cell r="B793">
            <v>13</v>
          </cell>
        </row>
        <row r="794">
          <cell r="A794">
            <v>5667</v>
          </cell>
          <cell r="B794">
            <v>13</v>
          </cell>
        </row>
        <row r="795">
          <cell r="A795">
            <v>13034</v>
          </cell>
          <cell r="B795">
            <v>13</v>
          </cell>
        </row>
        <row r="796">
          <cell r="A796">
            <v>14566</v>
          </cell>
          <cell r="B796">
            <v>13</v>
          </cell>
        </row>
        <row r="797">
          <cell r="A797">
            <v>17366</v>
          </cell>
          <cell r="B797">
            <v>13</v>
          </cell>
        </row>
        <row r="798">
          <cell r="A798">
            <v>5858</v>
          </cell>
          <cell r="B798">
            <v>13</v>
          </cell>
        </row>
        <row r="799">
          <cell r="A799">
            <v>17101</v>
          </cell>
          <cell r="B799">
            <v>13</v>
          </cell>
        </row>
        <row r="800">
          <cell r="A800">
            <v>13395</v>
          </cell>
          <cell r="B800">
            <v>13</v>
          </cell>
        </row>
        <row r="801">
          <cell r="A801">
            <v>13459</v>
          </cell>
          <cell r="B801">
            <v>13</v>
          </cell>
        </row>
        <row r="802">
          <cell r="A802">
            <v>13394</v>
          </cell>
          <cell r="B802">
            <v>13</v>
          </cell>
        </row>
        <row r="803">
          <cell r="A803">
            <v>13033</v>
          </cell>
          <cell r="B803">
            <v>13</v>
          </cell>
        </row>
        <row r="804">
          <cell r="A804">
            <v>17328</v>
          </cell>
          <cell r="B804">
            <v>13</v>
          </cell>
        </row>
        <row r="805">
          <cell r="A805">
            <v>15085</v>
          </cell>
          <cell r="B805">
            <v>13</v>
          </cell>
        </row>
        <row r="806">
          <cell r="A806">
            <v>16891</v>
          </cell>
          <cell r="B806">
            <v>13</v>
          </cell>
        </row>
        <row r="807">
          <cell r="A807">
            <v>17598</v>
          </cell>
          <cell r="B807">
            <v>13</v>
          </cell>
        </row>
        <row r="808">
          <cell r="A808">
            <v>14233</v>
          </cell>
          <cell r="B808">
            <v>13</v>
          </cell>
        </row>
        <row r="809">
          <cell r="A809">
            <v>12914</v>
          </cell>
          <cell r="B809">
            <v>13</v>
          </cell>
        </row>
        <row r="810">
          <cell r="A810">
            <v>15561</v>
          </cell>
          <cell r="B810">
            <v>13</v>
          </cell>
        </row>
        <row r="811">
          <cell r="A811">
            <v>18091</v>
          </cell>
          <cell r="B811">
            <v>13</v>
          </cell>
        </row>
        <row r="812">
          <cell r="A812">
            <v>5585</v>
          </cell>
          <cell r="B812">
            <v>13</v>
          </cell>
        </row>
        <row r="813">
          <cell r="A813">
            <v>13032</v>
          </cell>
          <cell r="B813">
            <v>13</v>
          </cell>
        </row>
        <row r="814">
          <cell r="A814">
            <v>14969</v>
          </cell>
          <cell r="B814">
            <v>13</v>
          </cell>
        </row>
        <row r="815">
          <cell r="A815">
            <v>2223</v>
          </cell>
          <cell r="B815">
            <v>13</v>
          </cell>
        </row>
        <row r="816">
          <cell r="A816">
            <v>15216</v>
          </cell>
          <cell r="B816">
            <v>13</v>
          </cell>
        </row>
        <row r="817">
          <cell r="A817">
            <v>13114</v>
          </cell>
          <cell r="B817">
            <v>13</v>
          </cell>
        </row>
        <row r="818">
          <cell r="A818">
            <v>16766</v>
          </cell>
          <cell r="B818">
            <v>13</v>
          </cell>
        </row>
        <row r="819">
          <cell r="A819">
            <v>17519</v>
          </cell>
          <cell r="B819">
            <v>13</v>
          </cell>
        </row>
        <row r="820">
          <cell r="A820">
            <v>17630</v>
          </cell>
          <cell r="B820">
            <v>13</v>
          </cell>
        </row>
        <row r="821">
          <cell r="A821">
            <v>17373</v>
          </cell>
          <cell r="B821">
            <v>13</v>
          </cell>
        </row>
        <row r="822">
          <cell r="A822">
            <v>5716</v>
          </cell>
          <cell r="B822">
            <v>13</v>
          </cell>
        </row>
        <row r="823">
          <cell r="A823">
            <v>2286</v>
          </cell>
          <cell r="B823">
            <v>13</v>
          </cell>
        </row>
        <row r="824">
          <cell r="A824">
            <v>14173</v>
          </cell>
          <cell r="B824">
            <v>13</v>
          </cell>
        </row>
        <row r="825">
          <cell r="A825">
            <v>2281</v>
          </cell>
          <cell r="B825">
            <v>13</v>
          </cell>
        </row>
        <row r="826">
          <cell r="A826">
            <v>13874</v>
          </cell>
          <cell r="B826">
            <v>13</v>
          </cell>
        </row>
        <row r="827">
          <cell r="A827">
            <v>5544</v>
          </cell>
          <cell r="B827">
            <v>13</v>
          </cell>
        </row>
        <row r="828">
          <cell r="A828">
            <v>15217</v>
          </cell>
          <cell r="B828">
            <v>13</v>
          </cell>
        </row>
        <row r="829">
          <cell r="A829">
            <v>5879</v>
          </cell>
          <cell r="B829">
            <v>13</v>
          </cell>
        </row>
        <row r="830">
          <cell r="A830">
            <v>16831</v>
          </cell>
          <cell r="B830">
            <v>13</v>
          </cell>
        </row>
        <row r="831">
          <cell r="A831">
            <v>5884</v>
          </cell>
          <cell r="B831">
            <v>13</v>
          </cell>
        </row>
        <row r="832">
          <cell r="A832">
            <v>15700</v>
          </cell>
          <cell r="B832">
            <v>13</v>
          </cell>
        </row>
        <row r="833">
          <cell r="A833">
            <v>5541</v>
          </cell>
          <cell r="B833">
            <v>13</v>
          </cell>
        </row>
        <row r="834">
          <cell r="A834">
            <v>2254</v>
          </cell>
          <cell r="B834">
            <v>13</v>
          </cell>
        </row>
        <row r="835">
          <cell r="A835">
            <v>12390</v>
          </cell>
          <cell r="B835">
            <v>13</v>
          </cell>
        </row>
        <row r="836">
          <cell r="A836">
            <v>14776</v>
          </cell>
          <cell r="B836">
            <v>13</v>
          </cell>
        </row>
        <row r="837">
          <cell r="A837">
            <v>2292</v>
          </cell>
          <cell r="B837">
            <v>13</v>
          </cell>
        </row>
        <row r="838">
          <cell r="A838">
            <v>17342</v>
          </cell>
          <cell r="B838">
            <v>13</v>
          </cell>
        </row>
        <row r="839">
          <cell r="A839">
            <v>15772</v>
          </cell>
          <cell r="B839">
            <v>13</v>
          </cell>
        </row>
        <row r="840">
          <cell r="A840">
            <v>14213</v>
          </cell>
          <cell r="B840">
            <v>13</v>
          </cell>
        </row>
        <row r="841">
          <cell r="A841">
            <v>15628</v>
          </cell>
          <cell r="B841">
            <v>13</v>
          </cell>
        </row>
        <row r="842">
          <cell r="A842">
            <v>15279</v>
          </cell>
          <cell r="B842">
            <v>13</v>
          </cell>
        </row>
        <row r="843">
          <cell r="A843">
            <v>2217</v>
          </cell>
          <cell r="B843">
            <v>13</v>
          </cell>
        </row>
        <row r="844">
          <cell r="A844">
            <v>6347</v>
          </cell>
          <cell r="B844">
            <v>13</v>
          </cell>
        </row>
        <row r="845">
          <cell r="A845">
            <v>17085</v>
          </cell>
          <cell r="B845">
            <v>13</v>
          </cell>
        </row>
        <row r="846">
          <cell r="A846">
            <v>17062</v>
          </cell>
          <cell r="B846">
            <v>13</v>
          </cell>
        </row>
        <row r="847">
          <cell r="A847">
            <v>17677</v>
          </cell>
          <cell r="B847">
            <v>13</v>
          </cell>
        </row>
        <row r="848">
          <cell r="A848">
            <v>5730</v>
          </cell>
          <cell r="B848">
            <v>13</v>
          </cell>
        </row>
        <row r="849">
          <cell r="A849">
            <v>12062</v>
          </cell>
          <cell r="B849">
            <v>13</v>
          </cell>
        </row>
        <row r="850">
          <cell r="A850">
            <v>17723</v>
          </cell>
          <cell r="B850">
            <v>13</v>
          </cell>
        </row>
        <row r="851">
          <cell r="A851">
            <v>5855</v>
          </cell>
          <cell r="B851">
            <v>13</v>
          </cell>
        </row>
        <row r="852">
          <cell r="A852">
            <v>5572</v>
          </cell>
          <cell r="B852">
            <v>13</v>
          </cell>
        </row>
        <row r="853">
          <cell r="A853">
            <v>16552</v>
          </cell>
          <cell r="B853">
            <v>13</v>
          </cell>
        </row>
        <row r="854">
          <cell r="A854">
            <v>14741</v>
          </cell>
          <cell r="B854">
            <v>13</v>
          </cell>
        </row>
        <row r="855">
          <cell r="A855">
            <v>12967</v>
          </cell>
          <cell r="B855">
            <v>13</v>
          </cell>
        </row>
        <row r="856">
          <cell r="A856">
            <v>5795</v>
          </cell>
          <cell r="B856">
            <v>13</v>
          </cell>
        </row>
        <row r="857">
          <cell r="A857">
            <v>5784</v>
          </cell>
          <cell r="B857">
            <v>13</v>
          </cell>
        </row>
        <row r="858">
          <cell r="A858">
            <v>15384</v>
          </cell>
          <cell r="B858">
            <v>13</v>
          </cell>
        </row>
        <row r="859">
          <cell r="A859">
            <v>6352</v>
          </cell>
          <cell r="B859">
            <v>13</v>
          </cell>
        </row>
        <row r="860">
          <cell r="A860">
            <v>17578</v>
          </cell>
          <cell r="B860">
            <v>13</v>
          </cell>
        </row>
        <row r="861">
          <cell r="A861">
            <v>5798</v>
          </cell>
          <cell r="B861">
            <v>13</v>
          </cell>
        </row>
        <row r="862">
          <cell r="A862">
            <v>2236</v>
          </cell>
          <cell r="B862">
            <v>13</v>
          </cell>
        </row>
        <row r="863">
          <cell r="A863">
            <v>13897</v>
          </cell>
          <cell r="B863">
            <v>13</v>
          </cell>
        </row>
        <row r="864">
          <cell r="A864">
            <v>5570</v>
          </cell>
          <cell r="B864">
            <v>13</v>
          </cell>
        </row>
        <row r="865">
          <cell r="A865">
            <v>6348</v>
          </cell>
          <cell r="B865">
            <v>13</v>
          </cell>
        </row>
        <row r="866">
          <cell r="A866">
            <v>16971</v>
          </cell>
          <cell r="B866">
            <v>13</v>
          </cell>
        </row>
        <row r="867">
          <cell r="A867">
            <v>5893</v>
          </cell>
          <cell r="B867">
            <v>13</v>
          </cell>
        </row>
        <row r="868">
          <cell r="A868">
            <v>8879</v>
          </cell>
          <cell r="B868">
            <v>13</v>
          </cell>
        </row>
        <row r="869">
          <cell r="A869">
            <v>11941</v>
          </cell>
          <cell r="B869">
            <v>13</v>
          </cell>
        </row>
        <row r="870">
          <cell r="A870">
            <v>13962</v>
          </cell>
          <cell r="B870">
            <v>13</v>
          </cell>
        </row>
        <row r="871">
          <cell r="A871">
            <v>5563</v>
          </cell>
          <cell r="B871">
            <v>13</v>
          </cell>
        </row>
        <row r="872">
          <cell r="A872">
            <v>16831</v>
          </cell>
          <cell r="B872">
            <v>13</v>
          </cell>
        </row>
        <row r="873">
          <cell r="A873">
            <v>16963</v>
          </cell>
          <cell r="B873">
            <v>13</v>
          </cell>
        </row>
        <row r="874">
          <cell r="A874">
            <v>13897</v>
          </cell>
          <cell r="B874">
            <v>13</v>
          </cell>
        </row>
        <row r="875">
          <cell r="A875">
            <v>8861</v>
          </cell>
          <cell r="B875">
            <v>13</v>
          </cell>
        </row>
        <row r="876">
          <cell r="A876">
            <v>15561</v>
          </cell>
          <cell r="B876">
            <v>13</v>
          </cell>
        </row>
        <row r="877">
          <cell r="A877">
            <v>1108</v>
          </cell>
          <cell r="B877">
            <v>41</v>
          </cell>
        </row>
        <row r="878">
          <cell r="A878">
            <v>1121</v>
          </cell>
          <cell r="B878">
            <v>41</v>
          </cell>
        </row>
        <row r="879">
          <cell r="A879">
            <v>1139</v>
          </cell>
          <cell r="B879">
            <v>41</v>
          </cell>
        </row>
        <row r="880">
          <cell r="A880">
            <v>1172</v>
          </cell>
          <cell r="B880">
            <v>41</v>
          </cell>
        </row>
        <row r="881">
          <cell r="A881">
            <v>1196</v>
          </cell>
          <cell r="B881">
            <v>41</v>
          </cell>
        </row>
        <row r="882">
          <cell r="A882">
            <v>3924</v>
          </cell>
          <cell r="B882">
            <v>41</v>
          </cell>
        </row>
        <row r="883">
          <cell r="A883">
            <v>3972</v>
          </cell>
          <cell r="B883">
            <v>41</v>
          </cell>
        </row>
        <row r="884">
          <cell r="A884">
            <v>4008</v>
          </cell>
          <cell r="B884">
            <v>41</v>
          </cell>
        </row>
        <row r="885">
          <cell r="A885">
            <v>4049</v>
          </cell>
          <cell r="B885">
            <v>41</v>
          </cell>
        </row>
        <row r="886">
          <cell r="A886">
            <v>4052</v>
          </cell>
          <cell r="B886">
            <v>41</v>
          </cell>
        </row>
        <row r="887">
          <cell r="A887">
            <v>4213</v>
          </cell>
          <cell r="B887">
            <v>41</v>
          </cell>
        </row>
        <row r="888">
          <cell r="A888">
            <v>4335</v>
          </cell>
          <cell r="B888">
            <v>41</v>
          </cell>
        </row>
        <row r="889">
          <cell r="A889">
            <v>4358</v>
          </cell>
          <cell r="B889">
            <v>41</v>
          </cell>
        </row>
        <row r="890">
          <cell r="A890">
            <v>4464</v>
          </cell>
          <cell r="B890">
            <v>41</v>
          </cell>
        </row>
        <row r="891">
          <cell r="A891">
            <v>4469</v>
          </cell>
          <cell r="B891">
            <v>41</v>
          </cell>
        </row>
        <row r="892">
          <cell r="A892">
            <v>4501</v>
          </cell>
          <cell r="B892">
            <v>41</v>
          </cell>
        </row>
        <row r="893">
          <cell r="A893">
            <v>4504</v>
          </cell>
          <cell r="B893">
            <v>41</v>
          </cell>
        </row>
        <row r="894">
          <cell r="A894">
            <v>11917</v>
          </cell>
          <cell r="B894">
            <v>41</v>
          </cell>
        </row>
        <row r="895">
          <cell r="A895">
            <v>13188</v>
          </cell>
          <cell r="B895">
            <v>41</v>
          </cell>
        </row>
        <row r="896">
          <cell r="A896">
            <v>13834</v>
          </cell>
          <cell r="B896">
            <v>41</v>
          </cell>
        </row>
        <row r="897">
          <cell r="A897">
            <v>14348</v>
          </cell>
          <cell r="B897">
            <v>41</v>
          </cell>
        </row>
        <row r="898">
          <cell r="A898">
            <v>14349</v>
          </cell>
          <cell r="B898">
            <v>41</v>
          </cell>
        </row>
        <row r="899">
          <cell r="A899">
            <v>14381</v>
          </cell>
          <cell r="B899">
            <v>41</v>
          </cell>
        </row>
        <row r="900">
          <cell r="A900">
            <v>14868</v>
          </cell>
          <cell r="B900">
            <v>41</v>
          </cell>
        </row>
        <row r="901">
          <cell r="A901">
            <v>14998</v>
          </cell>
          <cell r="B901">
            <v>41</v>
          </cell>
        </row>
        <row r="902">
          <cell r="A902">
            <v>15023</v>
          </cell>
          <cell r="B902">
            <v>41</v>
          </cell>
        </row>
        <row r="903">
          <cell r="A903">
            <v>15533</v>
          </cell>
          <cell r="B903">
            <v>41</v>
          </cell>
        </row>
        <row r="904">
          <cell r="A904">
            <v>15694</v>
          </cell>
          <cell r="B904">
            <v>41</v>
          </cell>
        </row>
        <row r="905">
          <cell r="A905">
            <v>15716</v>
          </cell>
          <cell r="B905">
            <v>41</v>
          </cell>
        </row>
        <row r="906">
          <cell r="A906">
            <v>15752</v>
          </cell>
          <cell r="B906">
            <v>41</v>
          </cell>
        </row>
        <row r="907">
          <cell r="A907">
            <v>15763</v>
          </cell>
          <cell r="B907">
            <v>41</v>
          </cell>
        </row>
        <row r="908">
          <cell r="A908">
            <v>16044</v>
          </cell>
          <cell r="B908">
            <v>41</v>
          </cell>
        </row>
        <row r="909">
          <cell r="A909">
            <v>16301</v>
          </cell>
          <cell r="B909">
            <v>41</v>
          </cell>
        </row>
        <row r="910">
          <cell r="A910">
            <v>16556</v>
          </cell>
          <cell r="B910">
            <v>41</v>
          </cell>
        </row>
        <row r="911">
          <cell r="A911">
            <v>16628</v>
          </cell>
          <cell r="B911">
            <v>41</v>
          </cell>
        </row>
        <row r="912">
          <cell r="A912">
            <v>16718</v>
          </cell>
          <cell r="B912">
            <v>41</v>
          </cell>
        </row>
        <row r="913">
          <cell r="A913">
            <v>16973</v>
          </cell>
          <cell r="B913">
            <v>41</v>
          </cell>
        </row>
        <row r="914">
          <cell r="A914">
            <v>17130</v>
          </cell>
          <cell r="B914">
            <v>41</v>
          </cell>
        </row>
        <row r="915">
          <cell r="A915">
            <v>17317</v>
          </cell>
          <cell r="B915">
            <v>41</v>
          </cell>
        </row>
        <row r="916">
          <cell r="A916">
            <v>17399</v>
          </cell>
          <cell r="B916">
            <v>41</v>
          </cell>
        </row>
        <row r="917">
          <cell r="A917">
            <v>17400</v>
          </cell>
          <cell r="B917">
            <v>41</v>
          </cell>
        </row>
        <row r="918">
          <cell r="A918">
            <v>17489</v>
          </cell>
          <cell r="B918">
            <v>41</v>
          </cell>
        </row>
        <row r="919">
          <cell r="A919">
            <v>17497</v>
          </cell>
          <cell r="B919">
            <v>41</v>
          </cell>
        </row>
        <row r="920">
          <cell r="A920">
            <v>15348</v>
          </cell>
          <cell r="B920">
            <v>41</v>
          </cell>
        </row>
        <row r="921">
          <cell r="A921">
            <v>15693</v>
          </cell>
          <cell r="B921">
            <v>41</v>
          </cell>
        </row>
        <row r="922">
          <cell r="A922">
            <v>18003</v>
          </cell>
          <cell r="B922">
            <v>41</v>
          </cell>
        </row>
        <row r="923">
          <cell r="A923">
            <v>1294</v>
          </cell>
          <cell r="B923">
            <v>41</v>
          </cell>
        </row>
        <row r="924">
          <cell r="A924">
            <v>5980</v>
          </cell>
          <cell r="B924">
            <v>41</v>
          </cell>
        </row>
        <row r="925">
          <cell r="A925">
            <v>7357</v>
          </cell>
          <cell r="B925">
            <v>41</v>
          </cell>
        </row>
        <row r="926">
          <cell r="A926">
            <v>7416</v>
          </cell>
          <cell r="B926">
            <v>41</v>
          </cell>
        </row>
        <row r="927">
          <cell r="A927">
            <v>7419</v>
          </cell>
          <cell r="B927">
            <v>41</v>
          </cell>
        </row>
        <row r="928">
          <cell r="A928">
            <v>7453</v>
          </cell>
          <cell r="B928">
            <v>41</v>
          </cell>
        </row>
        <row r="929">
          <cell r="A929">
            <v>11615</v>
          </cell>
          <cell r="B929">
            <v>41</v>
          </cell>
        </row>
        <row r="930">
          <cell r="A930">
            <v>13161</v>
          </cell>
          <cell r="B930">
            <v>41</v>
          </cell>
        </row>
        <row r="931">
          <cell r="A931">
            <v>13301</v>
          </cell>
          <cell r="B931">
            <v>41</v>
          </cell>
        </row>
        <row r="932">
          <cell r="A932">
            <v>17140</v>
          </cell>
          <cell r="B932">
            <v>41</v>
          </cell>
        </row>
        <row r="933">
          <cell r="A933">
            <v>17486</v>
          </cell>
          <cell r="B933">
            <v>41</v>
          </cell>
        </row>
        <row r="934">
          <cell r="A934">
            <v>17001</v>
          </cell>
          <cell r="B934">
            <v>41</v>
          </cell>
        </row>
        <row r="935">
          <cell r="A935">
            <v>17712</v>
          </cell>
          <cell r="B935">
            <v>41</v>
          </cell>
        </row>
        <row r="936">
          <cell r="A936">
            <v>15045</v>
          </cell>
          <cell r="B936">
            <v>41</v>
          </cell>
        </row>
        <row r="937">
          <cell r="A937">
            <v>15737</v>
          </cell>
          <cell r="B937">
            <v>41</v>
          </cell>
        </row>
        <row r="938">
          <cell r="A938">
            <v>16600</v>
          </cell>
          <cell r="B938">
            <v>41</v>
          </cell>
        </row>
        <row r="939">
          <cell r="A939">
            <v>4703</v>
          </cell>
          <cell r="B939">
            <v>41</v>
          </cell>
        </row>
        <row r="940">
          <cell r="A940">
            <v>11701</v>
          </cell>
          <cell r="B940">
            <v>41</v>
          </cell>
        </row>
        <row r="941">
          <cell r="A941">
            <v>17480</v>
          </cell>
          <cell r="B941">
            <v>41</v>
          </cell>
        </row>
        <row r="942">
          <cell r="A942">
            <v>10102</v>
          </cell>
          <cell r="B942">
            <v>41</v>
          </cell>
        </row>
        <row r="943">
          <cell r="A943">
            <v>4503</v>
          </cell>
          <cell r="B943">
            <v>41</v>
          </cell>
        </row>
        <row r="944">
          <cell r="A944">
            <v>12452</v>
          </cell>
          <cell r="B944">
            <v>41</v>
          </cell>
        </row>
        <row r="945">
          <cell r="A945">
            <v>18036</v>
          </cell>
          <cell r="B945">
            <v>41</v>
          </cell>
        </row>
        <row r="946">
          <cell r="A946">
            <v>16662</v>
          </cell>
          <cell r="B946">
            <v>41</v>
          </cell>
        </row>
        <row r="947">
          <cell r="A947">
            <v>17064</v>
          </cell>
          <cell r="B947">
            <v>41</v>
          </cell>
        </row>
        <row r="948">
          <cell r="A948">
            <v>11646</v>
          </cell>
          <cell r="B948">
            <v>41</v>
          </cell>
        </row>
        <row r="949">
          <cell r="A949">
            <v>4028</v>
          </cell>
          <cell r="B949">
            <v>41</v>
          </cell>
        </row>
        <row r="950">
          <cell r="A950">
            <v>14524</v>
          </cell>
          <cell r="B950">
            <v>41</v>
          </cell>
        </row>
        <row r="951">
          <cell r="A951">
            <v>17710</v>
          </cell>
          <cell r="B951">
            <v>41</v>
          </cell>
        </row>
        <row r="952">
          <cell r="A952">
            <v>4298</v>
          </cell>
          <cell r="B952">
            <v>41</v>
          </cell>
        </row>
        <row r="953">
          <cell r="A953">
            <v>16952</v>
          </cell>
          <cell r="B953">
            <v>41</v>
          </cell>
        </row>
        <row r="954">
          <cell r="A954">
            <v>16154</v>
          </cell>
          <cell r="B954">
            <v>41</v>
          </cell>
        </row>
        <row r="955">
          <cell r="A955">
            <v>16999</v>
          </cell>
          <cell r="B955">
            <v>41</v>
          </cell>
        </row>
        <row r="956">
          <cell r="A956">
            <v>4042</v>
          </cell>
          <cell r="B956">
            <v>41</v>
          </cell>
        </row>
        <row r="957">
          <cell r="A957">
            <v>16480</v>
          </cell>
          <cell r="B957">
            <v>41</v>
          </cell>
        </row>
        <row r="958">
          <cell r="A958">
            <v>15129</v>
          </cell>
          <cell r="B958">
            <v>41</v>
          </cell>
        </row>
        <row r="959">
          <cell r="A959">
            <v>12899</v>
          </cell>
          <cell r="B959">
            <v>41</v>
          </cell>
        </row>
        <row r="960">
          <cell r="A960">
            <v>18171</v>
          </cell>
          <cell r="B960">
            <v>41</v>
          </cell>
        </row>
        <row r="961">
          <cell r="A961">
            <v>4005</v>
          </cell>
          <cell r="B961">
            <v>41</v>
          </cell>
        </row>
        <row r="962">
          <cell r="A962">
            <v>17487</v>
          </cell>
          <cell r="B962">
            <v>41</v>
          </cell>
        </row>
        <row r="963">
          <cell r="A963">
            <v>16208</v>
          </cell>
          <cell r="B963">
            <v>41</v>
          </cell>
        </row>
        <row r="964">
          <cell r="A964">
            <v>4281</v>
          </cell>
          <cell r="B964">
            <v>41</v>
          </cell>
        </row>
        <row r="965">
          <cell r="A965">
            <v>17287</v>
          </cell>
          <cell r="B965">
            <v>41</v>
          </cell>
        </row>
        <row r="966">
          <cell r="A966">
            <v>15205</v>
          </cell>
          <cell r="B966">
            <v>41</v>
          </cell>
        </row>
        <row r="967">
          <cell r="A967">
            <v>1128</v>
          </cell>
          <cell r="B967">
            <v>41</v>
          </cell>
        </row>
        <row r="968">
          <cell r="A968">
            <v>7302</v>
          </cell>
          <cell r="B968">
            <v>41</v>
          </cell>
        </row>
        <row r="969">
          <cell r="A969">
            <v>16239</v>
          </cell>
          <cell r="B969">
            <v>41</v>
          </cell>
        </row>
        <row r="970">
          <cell r="A970">
            <v>4733</v>
          </cell>
          <cell r="B970">
            <v>41</v>
          </cell>
        </row>
        <row r="971">
          <cell r="A971">
            <v>14229</v>
          </cell>
          <cell r="B971">
            <v>41</v>
          </cell>
        </row>
        <row r="972">
          <cell r="A972">
            <v>4491</v>
          </cell>
          <cell r="B972">
            <v>41</v>
          </cell>
        </row>
        <row r="973">
          <cell r="A973">
            <v>17323</v>
          </cell>
          <cell r="B973">
            <v>41</v>
          </cell>
        </row>
        <row r="974">
          <cell r="A974">
            <v>14184</v>
          </cell>
          <cell r="B974">
            <v>41</v>
          </cell>
        </row>
        <row r="975">
          <cell r="A975">
            <v>16712</v>
          </cell>
          <cell r="B975">
            <v>41</v>
          </cell>
        </row>
        <row r="976">
          <cell r="A976">
            <v>17434</v>
          </cell>
          <cell r="B976">
            <v>41</v>
          </cell>
        </row>
        <row r="977">
          <cell r="A977">
            <v>17446</v>
          </cell>
          <cell r="B977">
            <v>41</v>
          </cell>
        </row>
        <row r="978">
          <cell r="A978">
            <v>4267</v>
          </cell>
          <cell r="B978">
            <v>41</v>
          </cell>
        </row>
        <row r="979">
          <cell r="A979">
            <v>18085</v>
          </cell>
          <cell r="B979">
            <v>41</v>
          </cell>
        </row>
        <row r="980">
          <cell r="A980">
            <v>11981</v>
          </cell>
          <cell r="B980">
            <v>41</v>
          </cell>
        </row>
        <row r="981">
          <cell r="A981">
            <v>17068</v>
          </cell>
          <cell r="B981">
            <v>41</v>
          </cell>
        </row>
        <row r="982">
          <cell r="A982">
            <v>7397</v>
          </cell>
          <cell r="B982">
            <v>41</v>
          </cell>
        </row>
        <row r="983">
          <cell r="A983">
            <v>14730</v>
          </cell>
          <cell r="B983">
            <v>41</v>
          </cell>
        </row>
        <row r="984">
          <cell r="A984">
            <v>17521</v>
          </cell>
          <cell r="B984">
            <v>41</v>
          </cell>
        </row>
        <row r="985">
          <cell r="A985">
            <v>4011</v>
          </cell>
          <cell r="B985">
            <v>41</v>
          </cell>
        </row>
        <row r="986">
          <cell r="A986">
            <v>18028</v>
          </cell>
          <cell r="B986">
            <v>41</v>
          </cell>
        </row>
        <row r="987">
          <cell r="A987">
            <v>13632</v>
          </cell>
          <cell r="B987">
            <v>41</v>
          </cell>
        </row>
        <row r="988">
          <cell r="A988">
            <v>15587</v>
          </cell>
          <cell r="B988">
            <v>41</v>
          </cell>
        </row>
        <row r="989">
          <cell r="A989">
            <v>16532</v>
          </cell>
          <cell r="B989">
            <v>41</v>
          </cell>
        </row>
        <row r="990">
          <cell r="A990">
            <v>16487</v>
          </cell>
          <cell r="B990">
            <v>41</v>
          </cell>
        </row>
        <row r="991">
          <cell r="A991">
            <v>15354</v>
          </cell>
          <cell r="B991">
            <v>41</v>
          </cell>
        </row>
        <row r="992">
          <cell r="A992">
            <v>4226</v>
          </cell>
          <cell r="B992">
            <v>41</v>
          </cell>
        </row>
        <row r="993">
          <cell r="A993">
            <v>1141</v>
          </cell>
          <cell r="B993">
            <v>41</v>
          </cell>
        </row>
        <row r="994">
          <cell r="A994">
            <v>16566</v>
          </cell>
          <cell r="B994">
            <v>41</v>
          </cell>
        </row>
        <row r="995">
          <cell r="A995">
            <v>7397</v>
          </cell>
          <cell r="B995">
            <v>41</v>
          </cell>
        </row>
        <row r="996">
          <cell r="A996">
            <v>18104</v>
          </cell>
          <cell r="B996">
            <v>41</v>
          </cell>
        </row>
        <row r="997">
          <cell r="A997">
            <v>5257</v>
          </cell>
          <cell r="B997">
            <v>41</v>
          </cell>
        </row>
        <row r="998">
          <cell r="A998">
            <v>5220</v>
          </cell>
          <cell r="B998">
            <v>41</v>
          </cell>
        </row>
        <row r="999">
          <cell r="A999">
            <v>4148</v>
          </cell>
          <cell r="B999">
            <v>41</v>
          </cell>
        </row>
        <row r="1000">
          <cell r="A1000">
            <v>12204</v>
          </cell>
          <cell r="B1000">
            <v>41</v>
          </cell>
        </row>
        <row r="1001">
          <cell r="A1001">
            <v>16675</v>
          </cell>
          <cell r="B1001">
            <v>41</v>
          </cell>
        </row>
        <row r="1002">
          <cell r="A1002">
            <v>1125</v>
          </cell>
          <cell r="B1002">
            <v>41</v>
          </cell>
        </row>
        <row r="1003">
          <cell r="A1003">
            <v>12367</v>
          </cell>
          <cell r="B1003">
            <v>41</v>
          </cell>
        </row>
        <row r="1004">
          <cell r="A1004">
            <v>13163</v>
          </cell>
          <cell r="B1004">
            <v>41</v>
          </cell>
        </row>
        <row r="1005">
          <cell r="A1005">
            <v>13576</v>
          </cell>
          <cell r="B1005">
            <v>41</v>
          </cell>
        </row>
        <row r="1006">
          <cell r="A1006">
            <v>4324</v>
          </cell>
          <cell r="B1006">
            <v>41</v>
          </cell>
        </row>
        <row r="1007">
          <cell r="A1007">
            <v>12451</v>
          </cell>
          <cell r="B1007">
            <v>41</v>
          </cell>
        </row>
        <row r="1008">
          <cell r="A1008">
            <v>4308</v>
          </cell>
          <cell r="B1008">
            <v>41</v>
          </cell>
        </row>
        <row r="1009">
          <cell r="A1009">
            <v>5213</v>
          </cell>
          <cell r="B1009">
            <v>41</v>
          </cell>
        </row>
        <row r="1010">
          <cell r="A1010">
            <v>4004</v>
          </cell>
          <cell r="B1010">
            <v>41</v>
          </cell>
        </row>
        <row r="1011">
          <cell r="A1011">
            <v>17435</v>
          </cell>
          <cell r="B1011">
            <v>41</v>
          </cell>
        </row>
        <row r="1012">
          <cell r="A1012">
            <v>16813</v>
          </cell>
          <cell r="B1012">
            <v>41</v>
          </cell>
        </row>
        <row r="1013">
          <cell r="A1013">
            <v>18156</v>
          </cell>
          <cell r="B1013">
            <v>41</v>
          </cell>
        </row>
        <row r="1014">
          <cell r="A1014">
            <v>12525</v>
          </cell>
          <cell r="B1014">
            <v>41</v>
          </cell>
        </row>
        <row r="1015">
          <cell r="A1015">
            <v>12901</v>
          </cell>
          <cell r="B1015">
            <v>41</v>
          </cell>
        </row>
        <row r="1016">
          <cell r="A1016">
            <v>17713</v>
          </cell>
          <cell r="B1016">
            <v>41</v>
          </cell>
        </row>
        <row r="1017">
          <cell r="A1017">
            <v>18105</v>
          </cell>
          <cell r="B1017">
            <v>41</v>
          </cell>
        </row>
        <row r="1018">
          <cell r="A1018">
            <v>15351</v>
          </cell>
          <cell r="B1018">
            <v>41</v>
          </cell>
        </row>
        <row r="1019">
          <cell r="A1019">
            <v>15507</v>
          </cell>
          <cell r="B1019">
            <v>41</v>
          </cell>
        </row>
        <row r="1020">
          <cell r="A1020">
            <v>17433</v>
          </cell>
          <cell r="B1020">
            <v>41</v>
          </cell>
        </row>
        <row r="1021">
          <cell r="A1021">
            <v>10052</v>
          </cell>
          <cell r="B1021">
            <v>41</v>
          </cell>
        </row>
        <row r="1022">
          <cell r="A1022">
            <v>18145</v>
          </cell>
          <cell r="B1022">
            <v>41</v>
          </cell>
        </row>
        <row r="1023">
          <cell r="A1023">
            <v>11432</v>
          </cell>
          <cell r="B1023">
            <v>41</v>
          </cell>
        </row>
        <row r="1024">
          <cell r="A1024">
            <v>10685</v>
          </cell>
          <cell r="B1024">
            <v>41</v>
          </cell>
        </row>
        <row r="1025">
          <cell r="A1025">
            <v>4295</v>
          </cell>
          <cell r="B1025">
            <v>41</v>
          </cell>
        </row>
        <row r="1026">
          <cell r="A1026">
            <v>15396</v>
          </cell>
          <cell r="B1026">
            <v>41</v>
          </cell>
        </row>
        <row r="1027">
          <cell r="A1027">
            <v>5158</v>
          </cell>
          <cell r="B1027">
            <v>41</v>
          </cell>
        </row>
        <row r="1028">
          <cell r="A1028">
            <v>17077</v>
          </cell>
          <cell r="B1028">
            <v>41</v>
          </cell>
        </row>
        <row r="1029">
          <cell r="A1029">
            <v>16337</v>
          </cell>
          <cell r="B1029">
            <v>41</v>
          </cell>
        </row>
        <row r="1030">
          <cell r="A1030">
            <v>4534</v>
          </cell>
          <cell r="B1030">
            <v>41</v>
          </cell>
        </row>
        <row r="1031">
          <cell r="A1031">
            <v>4541</v>
          </cell>
          <cell r="B1031">
            <v>41</v>
          </cell>
        </row>
        <row r="1032">
          <cell r="A1032">
            <v>5237</v>
          </cell>
          <cell r="B1032">
            <v>41</v>
          </cell>
        </row>
        <row r="1033">
          <cell r="A1033">
            <v>12803</v>
          </cell>
          <cell r="B1033">
            <v>41</v>
          </cell>
        </row>
        <row r="1034">
          <cell r="A1034">
            <v>1070</v>
          </cell>
          <cell r="B1034">
            <v>41</v>
          </cell>
        </row>
        <row r="1035">
          <cell r="A1035">
            <v>14914</v>
          </cell>
          <cell r="B1035">
            <v>41</v>
          </cell>
        </row>
        <row r="1036">
          <cell r="A1036">
            <v>11520</v>
          </cell>
          <cell r="B1036">
            <v>41</v>
          </cell>
        </row>
        <row r="1037">
          <cell r="A1037">
            <v>18059</v>
          </cell>
          <cell r="B1037">
            <v>41</v>
          </cell>
        </row>
        <row r="1038">
          <cell r="A1038">
            <v>12111</v>
          </cell>
          <cell r="B1038">
            <v>41</v>
          </cell>
        </row>
        <row r="1039">
          <cell r="A1039">
            <v>7455</v>
          </cell>
          <cell r="B1039">
            <v>41</v>
          </cell>
        </row>
        <row r="1040">
          <cell r="A1040">
            <v>17234</v>
          </cell>
          <cell r="B1040">
            <v>41</v>
          </cell>
        </row>
        <row r="1041">
          <cell r="A1041">
            <v>4006</v>
          </cell>
          <cell r="B1041">
            <v>41</v>
          </cell>
        </row>
        <row r="1042">
          <cell r="A1042">
            <v>4355</v>
          </cell>
          <cell r="B1042">
            <v>41</v>
          </cell>
        </row>
        <row r="1043">
          <cell r="A1043">
            <v>18153</v>
          </cell>
          <cell r="B1043">
            <v>41</v>
          </cell>
        </row>
        <row r="1044">
          <cell r="A1044">
            <v>18150</v>
          </cell>
          <cell r="B1044">
            <v>41</v>
          </cell>
        </row>
        <row r="1045">
          <cell r="A1045">
            <v>10125</v>
          </cell>
          <cell r="B1045">
            <v>41</v>
          </cell>
        </row>
        <row r="1046">
          <cell r="A1046">
            <v>4193</v>
          </cell>
          <cell r="B1046">
            <v>41</v>
          </cell>
        </row>
        <row r="1047">
          <cell r="A1047">
            <v>12527</v>
          </cell>
          <cell r="B1047">
            <v>41</v>
          </cell>
        </row>
        <row r="1048">
          <cell r="A1048">
            <v>15615</v>
          </cell>
          <cell r="B1048">
            <v>41</v>
          </cell>
        </row>
        <row r="1049">
          <cell r="A1049">
            <v>17715</v>
          </cell>
          <cell r="B1049">
            <v>41</v>
          </cell>
        </row>
        <row r="1050">
          <cell r="A1050">
            <v>16442</v>
          </cell>
          <cell r="B1050">
            <v>41</v>
          </cell>
        </row>
        <row r="1051">
          <cell r="A1051">
            <v>17571</v>
          </cell>
          <cell r="B1051">
            <v>41</v>
          </cell>
        </row>
        <row r="1052">
          <cell r="A1052">
            <v>17451</v>
          </cell>
          <cell r="B1052">
            <v>41</v>
          </cell>
        </row>
        <row r="1053">
          <cell r="A1053">
            <v>13922</v>
          </cell>
          <cell r="B1053">
            <v>41</v>
          </cell>
        </row>
        <row r="1054">
          <cell r="A1054">
            <v>4805</v>
          </cell>
          <cell r="B1054">
            <v>41</v>
          </cell>
        </row>
        <row r="1055">
          <cell r="A1055">
            <v>4146</v>
          </cell>
          <cell r="B1055">
            <v>41</v>
          </cell>
        </row>
        <row r="1056">
          <cell r="A1056">
            <v>12152</v>
          </cell>
          <cell r="B1056">
            <v>41</v>
          </cell>
        </row>
        <row r="1057">
          <cell r="A1057">
            <v>14203</v>
          </cell>
          <cell r="B1057">
            <v>41</v>
          </cell>
        </row>
        <row r="1058">
          <cell r="A1058">
            <v>14423</v>
          </cell>
          <cell r="B1058">
            <v>41</v>
          </cell>
        </row>
        <row r="1059">
          <cell r="A1059">
            <v>13717</v>
          </cell>
          <cell r="B1059">
            <v>41</v>
          </cell>
        </row>
        <row r="1060">
          <cell r="A1060">
            <v>17000</v>
          </cell>
          <cell r="B1060">
            <v>41</v>
          </cell>
        </row>
        <row r="1061">
          <cell r="A1061">
            <v>7330</v>
          </cell>
          <cell r="B1061">
            <v>41</v>
          </cell>
        </row>
        <row r="1062">
          <cell r="A1062">
            <v>7331</v>
          </cell>
          <cell r="B1062">
            <v>41</v>
          </cell>
        </row>
        <row r="1063">
          <cell r="A1063">
            <v>17316</v>
          </cell>
          <cell r="B1063">
            <v>41</v>
          </cell>
        </row>
        <row r="1064">
          <cell r="A1064">
            <v>5390</v>
          </cell>
          <cell r="B1064">
            <v>41</v>
          </cell>
        </row>
        <row r="1065">
          <cell r="A1065">
            <v>15350</v>
          </cell>
          <cell r="B1065">
            <v>41</v>
          </cell>
        </row>
        <row r="1066">
          <cell r="A1066">
            <v>5235</v>
          </cell>
          <cell r="B1066">
            <v>41</v>
          </cell>
        </row>
        <row r="1067">
          <cell r="A1067">
            <v>17417</v>
          </cell>
          <cell r="B1067">
            <v>41</v>
          </cell>
        </row>
        <row r="1068">
          <cell r="A1068">
            <v>17453</v>
          </cell>
          <cell r="B1068">
            <v>41</v>
          </cell>
        </row>
        <row r="1069">
          <cell r="A1069">
            <v>16713</v>
          </cell>
          <cell r="B1069">
            <v>41</v>
          </cell>
        </row>
        <row r="1070">
          <cell r="A1070">
            <v>15894</v>
          </cell>
          <cell r="B1070">
            <v>41</v>
          </cell>
        </row>
        <row r="1071">
          <cell r="A1071">
            <v>15718</v>
          </cell>
          <cell r="B1071">
            <v>41</v>
          </cell>
        </row>
        <row r="1072">
          <cell r="A1072">
            <v>15574</v>
          </cell>
          <cell r="B1072">
            <v>41</v>
          </cell>
        </row>
        <row r="1073">
          <cell r="A1073">
            <v>13968</v>
          </cell>
          <cell r="B1073">
            <v>41</v>
          </cell>
        </row>
        <row r="1074">
          <cell r="A1074">
            <v>13374</v>
          </cell>
          <cell r="B1074">
            <v>41</v>
          </cell>
        </row>
        <row r="1075">
          <cell r="A1075">
            <v>12099</v>
          </cell>
          <cell r="B1075">
            <v>41</v>
          </cell>
        </row>
        <row r="1076">
          <cell r="A1076">
            <v>4418</v>
          </cell>
          <cell r="B1076">
            <v>41</v>
          </cell>
        </row>
        <row r="1077">
          <cell r="A1077">
            <v>4177</v>
          </cell>
          <cell r="B1077">
            <v>41</v>
          </cell>
        </row>
        <row r="1078">
          <cell r="A1078">
            <v>5232</v>
          </cell>
          <cell r="B1078">
            <v>41</v>
          </cell>
        </row>
        <row r="1079">
          <cell r="A1079">
            <v>16746</v>
          </cell>
          <cell r="B1079">
            <v>41</v>
          </cell>
        </row>
        <row r="1080">
          <cell r="A1080">
            <v>17212</v>
          </cell>
          <cell r="B1080">
            <v>41</v>
          </cell>
        </row>
        <row r="1081">
          <cell r="A1081">
            <v>17622</v>
          </cell>
          <cell r="B1081">
            <v>41</v>
          </cell>
        </row>
        <row r="1082">
          <cell r="A1082">
            <v>4163</v>
          </cell>
          <cell r="B1082">
            <v>41</v>
          </cell>
        </row>
        <row r="1083">
          <cell r="A1083">
            <v>3950</v>
          </cell>
          <cell r="B1083">
            <v>41</v>
          </cell>
        </row>
        <row r="1084">
          <cell r="A1084">
            <v>4356</v>
          </cell>
          <cell r="B1084">
            <v>41</v>
          </cell>
        </row>
        <row r="1085">
          <cell r="A1085">
            <v>18151</v>
          </cell>
          <cell r="B1085">
            <v>41</v>
          </cell>
        </row>
        <row r="1086">
          <cell r="A1086">
            <v>4420</v>
          </cell>
          <cell r="B1086">
            <v>41</v>
          </cell>
        </row>
        <row r="1087">
          <cell r="A1087">
            <v>15223</v>
          </cell>
          <cell r="B1087">
            <v>41</v>
          </cell>
        </row>
        <row r="1088">
          <cell r="A1088">
            <v>17320</v>
          </cell>
          <cell r="B1088">
            <v>41</v>
          </cell>
        </row>
        <row r="1089">
          <cell r="A1089">
            <v>18133</v>
          </cell>
          <cell r="B1089">
            <v>41</v>
          </cell>
        </row>
        <row r="1090">
          <cell r="A1090">
            <v>14644</v>
          </cell>
          <cell r="B1090">
            <v>41</v>
          </cell>
        </row>
        <row r="1091">
          <cell r="A1091">
            <v>14645</v>
          </cell>
          <cell r="B1091">
            <v>41</v>
          </cell>
        </row>
        <row r="1092">
          <cell r="A1092">
            <v>17634</v>
          </cell>
          <cell r="B1092">
            <v>41</v>
          </cell>
        </row>
        <row r="1093">
          <cell r="A1093">
            <v>16276</v>
          </cell>
          <cell r="B1093">
            <v>41</v>
          </cell>
        </row>
        <row r="1094">
          <cell r="A1094">
            <v>4463</v>
          </cell>
          <cell r="B1094">
            <v>41</v>
          </cell>
        </row>
        <row r="1095">
          <cell r="A1095">
            <v>17244</v>
          </cell>
          <cell r="B1095">
            <v>41</v>
          </cell>
        </row>
        <row r="1096">
          <cell r="A1096">
            <v>4160</v>
          </cell>
          <cell r="B1096">
            <v>41</v>
          </cell>
        </row>
        <row r="1097">
          <cell r="A1097">
            <v>16051</v>
          </cell>
          <cell r="B1097">
            <v>41</v>
          </cell>
        </row>
        <row r="1098">
          <cell r="A1098">
            <v>5262</v>
          </cell>
          <cell r="B1098">
            <v>41</v>
          </cell>
        </row>
        <row r="1099">
          <cell r="A1099">
            <v>12435</v>
          </cell>
          <cell r="B1099">
            <v>41</v>
          </cell>
        </row>
        <row r="1100">
          <cell r="A1100">
            <v>15412</v>
          </cell>
          <cell r="B1100">
            <v>41</v>
          </cell>
        </row>
        <row r="1101">
          <cell r="A1101">
            <v>13739</v>
          </cell>
          <cell r="B1101">
            <v>41</v>
          </cell>
        </row>
        <row r="1102">
          <cell r="A1102">
            <v>17200</v>
          </cell>
          <cell r="B1102">
            <v>41</v>
          </cell>
        </row>
        <row r="1103">
          <cell r="A1103">
            <v>3889</v>
          </cell>
          <cell r="B1103">
            <v>41</v>
          </cell>
        </row>
        <row r="1104">
          <cell r="A1104">
            <v>10037</v>
          </cell>
          <cell r="B1104">
            <v>41</v>
          </cell>
        </row>
        <row r="1105">
          <cell r="A1105">
            <v>4007</v>
          </cell>
          <cell r="B1105">
            <v>41</v>
          </cell>
        </row>
        <row r="1106">
          <cell r="A1106">
            <v>18208</v>
          </cell>
          <cell r="B1106">
            <v>41</v>
          </cell>
        </row>
        <row r="1107">
          <cell r="A1107">
            <v>18124</v>
          </cell>
          <cell r="B1107">
            <v>41</v>
          </cell>
        </row>
        <row r="1108">
          <cell r="A1108">
            <v>18054</v>
          </cell>
          <cell r="B1108">
            <v>41</v>
          </cell>
        </row>
        <row r="1109">
          <cell r="A1109">
            <v>14518</v>
          </cell>
          <cell r="B1109">
            <v>41</v>
          </cell>
        </row>
        <row r="1110">
          <cell r="A1110">
            <v>5252</v>
          </cell>
          <cell r="B1110">
            <v>41</v>
          </cell>
        </row>
        <row r="1111">
          <cell r="A1111">
            <v>4336</v>
          </cell>
          <cell r="B1111">
            <v>41</v>
          </cell>
        </row>
        <row r="1112">
          <cell r="A1112">
            <v>15207</v>
          </cell>
          <cell r="B1112">
            <v>41</v>
          </cell>
        </row>
        <row r="1113">
          <cell r="A1113">
            <v>3747</v>
          </cell>
          <cell r="B1113">
            <v>41</v>
          </cell>
        </row>
        <row r="1114">
          <cell r="A1114">
            <v>17034</v>
          </cell>
          <cell r="B1114">
            <v>41</v>
          </cell>
        </row>
        <row r="1115">
          <cell r="A1115">
            <v>17278</v>
          </cell>
          <cell r="B1115">
            <v>41</v>
          </cell>
        </row>
        <row r="1116">
          <cell r="A1116">
            <v>14652</v>
          </cell>
          <cell r="B1116">
            <v>41</v>
          </cell>
        </row>
        <row r="1117">
          <cell r="A1117">
            <v>1195</v>
          </cell>
          <cell r="B1117">
            <v>41</v>
          </cell>
        </row>
        <row r="1118">
          <cell r="A1118">
            <v>15522</v>
          </cell>
          <cell r="B1118">
            <v>41</v>
          </cell>
        </row>
        <row r="1119">
          <cell r="A1119">
            <v>4033</v>
          </cell>
          <cell r="B1119">
            <v>41</v>
          </cell>
        </row>
        <row r="1120">
          <cell r="A1120">
            <v>16687</v>
          </cell>
          <cell r="B1120">
            <v>41</v>
          </cell>
        </row>
        <row r="1121">
          <cell r="A1121">
            <v>11498</v>
          </cell>
          <cell r="B1121">
            <v>41</v>
          </cell>
        </row>
        <row r="1122">
          <cell r="A1122">
            <v>13747</v>
          </cell>
          <cell r="B1122">
            <v>41</v>
          </cell>
        </row>
        <row r="1123">
          <cell r="A1123">
            <v>11983</v>
          </cell>
          <cell r="B1123">
            <v>41</v>
          </cell>
        </row>
        <row r="1124">
          <cell r="A1124">
            <v>9919</v>
          </cell>
          <cell r="B1124">
            <v>41</v>
          </cell>
        </row>
        <row r="1125">
          <cell r="A1125">
            <v>4312</v>
          </cell>
          <cell r="B1125">
            <v>41</v>
          </cell>
        </row>
        <row r="1126">
          <cell r="A1126">
            <v>11511</v>
          </cell>
          <cell r="B1126">
            <v>41</v>
          </cell>
        </row>
        <row r="1127">
          <cell r="A1127">
            <v>17153</v>
          </cell>
          <cell r="B1127">
            <v>41</v>
          </cell>
        </row>
        <row r="1128">
          <cell r="A1128">
            <v>4190</v>
          </cell>
          <cell r="B1128">
            <v>41</v>
          </cell>
        </row>
        <row r="1129">
          <cell r="A1129">
            <v>4474</v>
          </cell>
          <cell r="B1129">
            <v>41</v>
          </cell>
        </row>
        <row r="1130">
          <cell r="A1130">
            <v>16786</v>
          </cell>
          <cell r="B1130">
            <v>41</v>
          </cell>
        </row>
        <row r="1131">
          <cell r="A1131">
            <v>16851</v>
          </cell>
          <cell r="B1131">
            <v>41</v>
          </cell>
        </row>
        <row r="1132">
          <cell r="A1132">
            <v>14717</v>
          </cell>
          <cell r="B1132">
            <v>41</v>
          </cell>
        </row>
        <row r="1133">
          <cell r="A1133">
            <v>1158</v>
          </cell>
          <cell r="B1133">
            <v>41</v>
          </cell>
        </row>
        <row r="1134">
          <cell r="A1134">
            <v>4497</v>
          </cell>
          <cell r="B1134">
            <v>41</v>
          </cell>
        </row>
        <row r="1135">
          <cell r="A1135">
            <v>17530</v>
          </cell>
          <cell r="B1135">
            <v>41</v>
          </cell>
        </row>
        <row r="1136">
          <cell r="A1136">
            <v>17233</v>
          </cell>
          <cell r="B1136">
            <v>41</v>
          </cell>
        </row>
        <row r="1137">
          <cell r="A1137">
            <v>3881</v>
          </cell>
          <cell r="B1137">
            <v>41</v>
          </cell>
        </row>
        <row r="1138">
          <cell r="A1138">
            <v>13674</v>
          </cell>
          <cell r="B1138">
            <v>41</v>
          </cell>
        </row>
        <row r="1139">
          <cell r="A1139">
            <v>16990</v>
          </cell>
          <cell r="B1139">
            <v>41</v>
          </cell>
        </row>
        <row r="1140">
          <cell r="A1140">
            <v>16843</v>
          </cell>
          <cell r="B1140">
            <v>41</v>
          </cell>
        </row>
        <row r="1141">
          <cell r="A1141">
            <v>5233</v>
          </cell>
          <cell r="B1141">
            <v>41</v>
          </cell>
        </row>
        <row r="1142">
          <cell r="A1142">
            <v>17290</v>
          </cell>
          <cell r="B1142">
            <v>41</v>
          </cell>
        </row>
        <row r="1143">
          <cell r="A1143">
            <v>4305</v>
          </cell>
          <cell r="B1143">
            <v>41</v>
          </cell>
        </row>
        <row r="1144">
          <cell r="A1144">
            <v>17450</v>
          </cell>
          <cell r="B1144">
            <v>41</v>
          </cell>
        </row>
        <row r="1145">
          <cell r="A1145">
            <v>4277</v>
          </cell>
          <cell r="B1145">
            <v>41</v>
          </cell>
        </row>
        <row r="1146">
          <cell r="A1146">
            <v>4294</v>
          </cell>
          <cell r="B1146">
            <v>41</v>
          </cell>
        </row>
        <row r="1147">
          <cell r="A1147">
            <v>4286</v>
          </cell>
          <cell r="B1147">
            <v>41</v>
          </cell>
        </row>
        <row r="1148">
          <cell r="A1148">
            <v>4303</v>
          </cell>
          <cell r="B1148">
            <v>41</v>
          </cell>
        </row>
        <row r="1149">
          <cell r="A1149">
            <v>14917</v>
          </cell>
          <cell r="B1149">
            <v>41</v>
          </cell>
        </row>
        <row r="1150">
          <cell r="A1150">
            <v>4026</v>
          </cell>
          <cell r="B1150">
            <v>41</v>
          </cell>
        </row>
        <row r="1151">
          <cell r="A1151">
            <v>10027</v>
          </cell>
          <cell r="B1151">
            <v>41</v>
          </cell>
        </row>
        <row r="1152">
          <cell r="A1152">
            <v>16793</v>
          </cell>
          <cell r="B1152">
            <v>41</v>
          </cell>
        </row>
        <row r="1153">
          <cell r="A1153">
            <v>4020</v>
          </cell>
          <cell r="B1153">
            <v>41</v>
          </cell>
        </row>
        <row r="1154">
          <cell r="A1154">
            <v>14129</v>
          </cell>
          <cell r="B1154">
            <v>41</v>
          </cell>
        </row>
        <row r="1155">
          <cell r="A1155">
            <v>17601</v>
          </cell>
          <cell r="B1155">
            <v>41</v>
          </cell>
        </row>
        <row r="1156">
          <cell r="A1156">
            <v>16535</v>
          </cell>
          <cell r="B1156">
            <v>41</v>
          </cell>
        </row>
        <row r="1157">
          <cell r="A1157">
            <v>10201</v>
          </cell>
          <cell r="B1157">
            <v>41</v>
          </cell>
        </row>
        <row r="1158">
          <cell r="A1158">
            <v>11817</v>
          </cell>
          <cell r="B1158">
            <v>41</v>
          </cell>
        </row>
        <row r="1159">
          <cell r="A1159">
            <v>16304</v>
          </cell>
          <cell r="B1159">
            <v>41</v>
          </cell>
        </row>
        <row r="1160">
          <cell r="A1160">
            <v>18031</v>
          </cell>
          <cell r="B1160">
            <v>41</v>
          </cell>
        </row>
        <row r="1161">
          <cell r="A1161">
            <v>12974</v>
          </cell>
          <cell r="B1161">
            <v>41</v>
          </cell>
        </row>
        <row r="1162">
          <cell r="A1162">
            <v>10549</v>
          </cell>
          <cell r="B1162">
            <v>41</v>
          </cell>
        </row>
        <row r="1163">
          <cell r="A1163">
            <v>15878</v>
          </cell>
          <cell r="B1163">
            <v>41</v>
          </cell>
        </row>
        <row r="1164">
          <cell r="A1164">
            <v>14562</v>
          </cell>
          <cell r="B1164">
            <v>41</v>
          </cell>
        </row>
        <row r="1165">
          <cell r="A1165">
            <v>17614</v>
          </cell>
          <cell r="B1165">
            <v>41</v>
          </cell>
        </row>
        <row r="1166">
          <cell r="A1166">
            <v>15474</v>
          </cell>
          <cell r="B1166">
            <v>41</v>
          </cell>
        </row>
        <row r="1167">
          <cell r="A1167">
            <v>4556</v>
          </cell>
          <cell r="B1167">
            <v>41</v>
          </cell>
        </row>
        <row r="1168">
          <cell r="A1168">
            <v>17236</v>
          </cell>
          <cell r="B1168">
            <v>41</v>
          </cell>
        </row>
        <row r="1169">
          <cell r="A1169">
            <v>1194</v>
          </cell>
          <cell r="B1169">
            <v>41</v>
          </cell>
        </row>
        <row r="1170">
          <cell r="A1170">
            <v>12429</v>
          </cell>
          <cell r="B1170">
            <v>41</v>
          </cell>
        </row>
        <row r="1171">
          <cell r="A1171">
            <v>3974</v>
          </cell>
          <cell r="B1171">
            <v>41</v>
          </cell>
        </row>
        <row r="1172">
          <cell r="A1172">
            <v>15335</v>
          </cell>
          <cell r="B1172">
            <v>41</v>
          </cell>
        </row>
        <row r="1173">
          <cell r="A1173">
            <v>13160</v>
          </cell>
          <cell r="B1173">
            <v>41</v>
          </cell>
        </row>
        <row r="1174">
          <cell r="A1174">
            <v>5290</v>
          </cell>
          <cell r="B1174">
            <v>41</v>
          </cell>
        </row>
        <row r="1175">
          <cell r="A1175">
            <v>12721</v>
          </cell>
          <cell r="B1175">
            <v>41</v>
          </cell>
        </row>
        <row r="1176">
          <cell r="A1176">
            <v>14898</v>
          </cell>
          <cell r="B1176">
            <v>41</v>
          </cell>
        </row>
        <row r="1177">
          <cell r="A1177">
            <v>5249</v>
          </cell>
          <cell r="B1177">
            <v>41</v>
          </cell>
        </row>
        <row r="1178">
          <cell r="A1178">
            <v>16187</v>
          </cell>
          <cell r="B1178">
            <v>41</v>
          </cell>
        </row>
        <row r="1179">
          <cell r="A1179">
            <v>15352</v>
          </cell>
          <cell r="B1179">
            <v>41</v>
          </cell>
        </row>
        <row r="1180">
          <cell r="A1180">
            <v>14087</v>
          </cell>
          <cell r="B1180">
            <v>41</v>
          </cell>
        </row>
        <row r="1181">
          <cell r="A1181">
            <v>15222</v>
          </cell>
          <cell r="B1181">
            <v>41</v>
          </cell>
        </row>
        <row r="1182">
          <cell r="A1182">
            <v>12423</v>
          </cell>
          <cell r="B1182">
            <v>41</v>
          </cell>
        </row>
        <row r="1183">
          <cell r="A1183">
            <v>15362</v>
          </cell>
          <cell r="B1183">
            <v>41</v>
          </cell>
        </row>
        <row r="1184">
          <cell r="A1184">
            <v>15411</v>
          </cell>
          <cell r="B1184">
            <v>41</v>
          </cell>
        </row>
        <row r="1185">
          <cell r="A1185">
            <v>1167</v>
          </cell>
          <cell r="B1185">
            <v>41</v>
          </cell>
        </row>
        <row r="1186">
          <cell r="A1186">
            <v>11975</v>
          </cell>
          <cell r="B1186">
            <v>41</v>
          </cell>
        </row>
        <row r="1187">
          <cell r="A1187">
            <v>15479</v>
          </cell>
          <cell r="B1187">
            <v>41</v>
          </cell>
        </row>
        <row r="1188">
          <cell r="A1188">
            <v>7321</v>
          </cell>
          <cell r="B1188">
            <v>41</v>
          </cell>
        </row>
        <row r="1189">
          <cell r="A1189">
            <v>16448</v>
          </cell>
          <cell r="B1189">
            <v>41</v>
          </cell>
        </row>
        <row r="1190">
          <cell r="A1190">
            <v>14731</v>
          </cell>
          <cell r="B1190">
            <v>41</v>
          </cell>
        </row>
        <row r="1191">
          <cell r="A1191">
            <v>14313</v>
          </cell>
          <cell r="B1191">
            <v>41</v>
          </cell>
        </row>
        <row r="1192">
          <cell r="A1192">
            <v>13816</v>
          </cell>
          <cell r="B1192">
            <v>41</v>
          </cell>
        </row>
        <row r="1193">
          <cell r="A1193">
            <v>15325</v>
          </cell>
          <cell r="B1193">
            <v>41</v>
          </cell>
        </row>
        <row r="1194">
          <cell r="A1194">
            <v>5190</v>
          </cell>
          <cell r="B1194">
            <v>41</v>
          </cell>
        </row>
        <row r="1195">
          <cell r="A1195">
            <v>14938</v>
          </cell>
          <cell r="B1195">
            <v>41</v>
          </cell>
        </row>
        <row r="1196">
          <cell r="A1196">
            <v>16303</v>
          </cell>
          <cell r="B1196">
            <v>41</v>
          </cell>
        </row>
        <row r="1197">
          <cell r="A1197">
            <v>13937</v>
          </cell>
          <cell r="B1197">
            <v>41</v>
          </cell>
        </row>
        <row r="1198">
          <cell r="A1198">
            <v>15667</v>
          </cell>
          <cell r="B1198">
            <v>41</v>
          </cell>
        </row>
        <row r="1199">
          <cell r="A1199">
            <v>17498</v>
          </cell>
          <cell r="B1199">
            <v>41</v>
          </cell>
        </row>
        <row r="1200">
          <cell r="A1200">
            <v>17235</v>
          </cell>
          <cell r="B1200">
            <v>41</v>
          </cell>
        </row>
        <row r="1201">
          <cell r="A1201">
            <v>16540</v>
          </cell>
          <cell r="B1201">
            <v>41</v>
          </cell>
        </row>
        <row r="1202">
          <cell r="A1202">
            <v>4235</v>
          </cell>
          <cell r="B1202">
            <v>41</v>
          </cell>
        </row>
        <row r="1203">
          <cell r="A1203">
            <v>7359</v>
          </cell>
          <cell r="B1203">
            <v>41</v>
          </cell>
        </row>
        <row r="1204">
          <cell r="A1204">
            <v>18041</v>
          </cell>
          <cell r="B1204">
            <v>41</v>
          </cell>
        </row>
        <row r="1205">
          <cell r="A1205">
            <v>16298</v>
          </cell>
          <cell r="B1205">
            <v>41</v>
          </cell>
        </row>
        <row r="1206">
          <cell r="A1206">
            <v>16645</v>
          </cell>
          <cell r="B1206">
            <v>41</v>
          </cell>
        </row>
        <row r="1207">
          <cell r="A1207">
            <v>4253</v>
          </cell>
          <cell r="B1207">
            <v>41</v>
          </cell>
        </row>
        <row r="1208">
          <cell r="A1208">
            <v>4155</v>
          </cell>
          <cell r="B1208">
            <v>41</v>
          </cell>
        </row>
        <row r="1209">
          <cell r="A1209">
            <v>4269</v>
          </cell>
          <cell r="B1209">
            <v>41</v>
          </cell>
        </row>
        <row r="1210">
          <cell r="A1210">
            <v>16352</v>
          </cell>
          <cell r="B1210">
            <v>41</v>
          </cell>
        </row>
        <row r="1211">
          <cell r="A1211">
            <v>15044</v>
          </cell>
          <cell r="B1211">
            <v>41</v>
          </cell>
        </row>
        <row r="1212">
          <cell r="A1212">
            <v>5162</v>
          </cell>
          <cell r="B1212">
            <v>41</v>
          </cell>
        </row>
        <row r="1213">
          <cell r="A1213">
            <v>4442</v>
          </cell>
          <cell r="B1213">
            <v>41</v>
          </cell>
        </row>
        <row r="1214">
          <cell r="A1214">
            <v>15387</v>
          </cell>
          <cell r="B1214">
            <v>41</v>
          </cell>
        </row>
        <row r="1215">
          <cell r="A1215">
            <v>5276</v>
          </cell>
          <cell r="B1215">
            <v>41</v>
          </cell>
        </row>
        <row r="1216">
          <cell r="A1216">
            <v>16657</v>
          </cell>
          <cell r="B1216">
            <v>41</v>
          </cell>
        </row>
        <row r="1217">
          <cell r="A1217">
            <v>16621</v>
          </cell>
          <cell r="B1217">
            <v>41</v>
          </cell>
        </row>
        <row r="1218">
          <cell r="A1218">
            <v>13743</v>
          </cell>
          <cell r="B1218">
            <v>41</v>
          </cell>
        </row>
        <row r="1219">
          <cell r="A1219">
            <v>16689</v>
          </cell>
          <cell r="B1219">
            <v>41</v>
          </cell>
        </row>
        <row r="1220">
          <cell r="A1220">
            <v>15993</v>
          </cell>
          <cell r="B1220">
            <v>41</v>
          </cell>
        </row>
        <row r="1221">
          <cell r="A1221">
            <v>16937</v>
          </cell>
          <cell r="B1221">
            <v>41</v>
          </cell>
        </row>
        <row r="1222">
          <cell r="A1222">
            <v>12569</v>
          </cell>
          <cell r="B1222">
            <v>41</v>
          </cell>
        </row>
        <row r="1223">
          <cell r="A1223">
            <v>15342</v>
          </cell>
          <cell r="B1223">
            <v>41</v>
          </cell>
        </row>
        <row r="1224">
          <cell r="A1224">
            <v>17488</v>
          </cell>
          <cell r="B1224">
            <v>41</v>
          </cell>
        </row>
        <row r="1225">
          <cell r="A1225">
            <v>13903</v>
          </cell>
          <cell r="B1225">
            <v>41</v>
          </cell>
        </row>
        <row r="1226">
          <cell r="A1226">
            <v>12973</v>
          </cell>
          <cell r="B1226">
            <v>41</v>
          </cell>
        </row>
        <row r="1227">
          <cell r="A1227">
            <v>14311</v>
          </cell>
          <cell r="B1227">
            <v>41</v>
          </cell>
        </row>
        <row r="1228">
          <cell r="A1228">
            <v>12112</v>
          </cell>
          <cell r="B1228">
            <v>41</v>
          </cell>
        </row>
        <row r="1229">
          <cell r="A1229">
            <v>14708</v>
          </cell>
          <cell r="B1229">
            <v>41</v>
          </cell>
        </row>
        <row r="1230">
          <cell r="A1230">
            <v>5188</v>
          </cell>
          <cell r="B1230">
            <v>41</v>
          </cell>
        </row>
        <row r="1231">
          <cell r="A1231">
            <v>13904</v>
          </cell>
          <cell r="B1231">
            <v>41</v>
          </cell>
        </row>
        <row r="1232">
          <cell r="A1232">
            <v>15707</v>
          </cell>
          <cell r="B1232">
            <v>41</v>
          </cell>
        </row>
        <row r="1233">
          <cell r="A1233">
            <v>18088</v>
          </cell>
          <cell r="B1233">
            <v>41</v>
          </cell>
        </row>
        <row r="1234">
          <cell r="A1234">
            <v>12634</v>
          </cell>
          <cell r="B1234">
            <v>41</v>
          </cell>
        </row>
        <row r="1235">
          <cell r="A1235">
            <v>1349</v>
          </cell>
          <cell r="B1235">
            <v>41</v>
          </cell>
        </row>
        <row r="1236">
          <cell r="A1236">
            <v>11158</v>
          </cell>
          <cell r="B1236">
            <v>41</v>
          </cell>
        </row>
        <row r="1237">
          <cell r="A1237">
            <v>11501</v>
          </cell>
          <cell r="B1237">
            <v>41</v>
          </cell>
        </row>
        <row r="1238">
          <cell r="A1238">
            <v>14322</v>
          </cell>
          <cell r="B1238">
            <v>41</v>
          </cell>
        </row>
        <row r="1239">
          <cell r="A1239">
            <v>12976</v>
          </cell>
          <cell r="B1239">
            <v>41</v>
          </cell>
        </row>
        <row r="1240">
          <cell r="A1240">
            <v>15985</v>
          </cell>
          <cell r="B1240">
            <v>41</v>
          </cell>
        </row>
        <row r="1241">
          <cell r="A1241">
            <v>15769</v>
          </cell>
          <cell r="B1241">
            <v>41</v>
          </cell>
        </row>
        <row r="1242">
          <cell r="A1242">
            <v>13745</v>
          </cell>
          <cell r="B1242">
            <v>41</v>
          </cell>
        </row>
        <row r="1243">
          <cell r="A1243">
            <v>13911</v>
          </cell>
          <cell r="B1243">
            <v>41</v>
          </cell>
        </row>
        <row r="1244">
          <cell r="A1244">
            <v>15542</v>
          </cell>
          <cell r="B1244">
            <v>41</v>
          </cell>
        </row>
        <row r="1245">
          <cell r="A1245">
            <v>16571</v>
          </cell>
          <cell r="B1245">
            <v>41</v>
          </cell>
        </row>
        <row r="1246">
          <cell r="A1246">
            <v>10212</v>
          </cell>
          <cell r="B1246">
            <v>41</v>
          </cell>
        </row>
        <row r="1247">
          <cell r="A1247">
            <v>16939</v>
          </cell>
          <cell r="B1247">
            <v>41</v>
          </cell>
        </row>
        <row r="1248">
          <cell r="A1248">
            <v>12445</v>
          </cell>
          <cell r="B1248">
            <v>41</v>
          </cell>
        </row>
        <row r="1249">
          <cell r="A1249">
            <v>13210</v>
          </cell>
          <cell r="B1249">
            <v>41</v>
          </cell>
        </row>
        <row r="1250">
          <cell r="A1250">
            <v>17411</v>
          </cell>
          <cell r="B1250">
            <v>41</v>
          </cell>
        </row>
        <row r="1251">
          <cell r="A1251">
            <v>4229</v>
          </cell>
          <cell r="B1251">
            <v>41</v>
          </cell>
        </row>
        <row r="1252">
          <cell r="A1252">
            <v>13813</v>
          </cell>
          <cell r="B1252">
            <v>41</v>
          </cell>
        </row>
        <row r="1253">
          <cell r="A1253">
            <v>15426</v>
          </cell>
          <cell r="B1253">
            <v>41</v>
          </cell>
        </row>
        <row r="1254">
          <cell r="A1254">
            <v>16582</v>
          </cell>
          <cell r="B1254">
            <v>41</v>
          </cell>
        </row>
        <row r="1255">
          <cell r="A1255">
            <v>17272</v>
          </cell>
          <cell r="B1255">
            <v>41</v>
          </cell>
        </row>
        <row r="1256">
          <cell r="A1256">
            <v>17650</v>
          </cell>
          <cell r="B1256">
            <v>41</v>
          </cell>
        </row>
        <row r="1257">
          <cell r="A1257">
            <v>4112</v>
          </cell>
          <cell r="B1257">
            <v>41</v>
          </cell>
        </row>
        <row r="1258">
          <cell r="A1258">
            <v>14180</v>
          </cell>
          <cell r="B1258">
            <v>41</v>
          </cell>
        </row>
        <row r="1259">
          <cell r="A1259">
            <v>15333</v>
          </cell>
          <cell r="B1259">
            <v>41</v>
          </cell>
        </row>
        <row r="1260">
          <cell r="A1260">
            <v>17022</v>
          </cell>
          <cell r="B1260">
            <v>41</v>
          </cell>
        </row>
        <row r="1261">
          <cell r="A1261">
            <v>1612</v>
          </cell>
          <cell r="B1261">
            <v>41</v>
          </cell>
        </row>
        <row r="1262">
          <cell r="A1262">
            <v>16290</v>
          </cell>
          <cell r="B1262">
            <v>41</v>
          </cell>
        </row>
        <row r="1263">
          <cell r="A1263">
            <v>16538</v>
          </cell>
          <cell r="B1263">
            <v>41</v>
          </cell>
        </row>
        <row r="1264">
          <cell r="A1264">
            <v>1075</v>
          </cell>
          <cell r="B1264">
            <v>41</v>
          </cell>
        </row>
        <row r="1265">
          <cell r="A1265">
            <v>18137</v>
          </cell>
          <cell r="B1265">
            <v>41</v>
          </cell>
        </row>
        <row r="1266">
          <cell r="A1266">
            <v>16488</v>
          </cell>
          <cell r="B1266">
            <v>41</v>
          </cell>
        </row>
        <row r="1267">
          <cell r="A1267">
            <v>13415</v>
          </cell>
          <cell r="B1267">
            <v>41</v>
          </cell>
        </row>
        <row r="1268">
          <cell r="A1268">
            <v>1513</v>
          </cell>
          <cell r="B1268">
            <v>41</v>
          </cell>
        </row>
        <row r="1269">
          <cell r="A1269">
            <v>18056</v>
          </cell>
          <cell r="B1269">
            <v>41</v>
          </cell>
        </row>
        <row r="1270">
          <cell r="A1270">
            <v>14850</v>
          </cell>
          <cell r="B1270">
            <v>41</v>
          </cell>
        </row>
        <row r="1271">
          <cell r="A1271">
            <v>16711</v>
          </cell>
          <cell r="B1271">
            <v>41</v>
          </cell>
        </row>
        <row r="1272">
          <cell r="A1272">
            <v>17002</v>
          </cell>
          <cell r="B1272">
            <v>41</v>
          </cell>
        </row>
        <row r="1273">
          <cell r="A1273">
            <v>18039</v>
          </cell>
          <cell r="B1273">
            <v>41</v>
          </cell>
        </row>
        <row r="1274">
          <cell r="A1274">
            <v>12483</v>
          </cell>
          <cell r="B1274">
            <v>41</v>
          </cell>
        </row>
        <row r="1275">
          <cell r="A1275">
            <v>10240</v>
          </cell>
          <cell r="B1275">
            <v>41</v>
          </cell>
        </row>
        <row r="1276">
          <cell r="A1276">
            <v>17067</v>
          </cell>
          <cell r="B1276">
            <v>41</v>
          </cell>
        </row>
        <row r="1277">
          <cell r="A1277">
            <v>4874</v>
          </cell>
          <cell r="B1277">
            <v>41</v>
          </cell>
        </row>
        <row r="1278">
          <cell r="A1278">
            <v>16186</v>
          </cell>
          <cell r="B1278">
            <v>41</v>
          </cell>
        </row>
        <row r="1279">
          <cell r="A1279">
            <v>12493</v>
          </cell>
          <cell r="B1279">
            <v>41</v>
          </cell>
        </row>
        <row r="1280">
          <cell r="A1280">
            <v>14836</v>
          </cell>
          <cell r="B1280">
            <v>41</v>
          </cell>
        </row>
        <row r="1281">
          <cell r="A1281">
            <v>15576</v>
          </cell>
          <cell r="B1281">
            <v>41</v>
          </cell>
        </row>
        <row r="1282">
          <cell r="A1282">
            <v>16738</v>
          </cell>
          <cell r="B1282">
            <v>41</v>
          </cell>
        </row>
        <row r="1283">
          <cell r="A1283">
            <v>17213</v>
          </cell>
          <cell r="B1283">
            <v>41</v>
          </cell>
        </row>
        <row r="1284">
          <cell r="A1284">
            <v>4784</v>
          </cell>
          <cell r="B1284">
            <v>41</v>
          </cell>
        </row>
        <row r="1285">
          <cell r="A1285">
            <v>11714</v>
          </cell>
          <cell r="B1285">
            <v>41</v>
          </cell>
        </row>
        <row r="1286">
          <cell r="A1286">
            <v>1515</v>
          </cell>
          <cell r="B1286">
            <v>41</v>
          </cell>
        </row>
        <row r="1287">
          <cell r="A1287">
            <v>17054</v>
          </cell>
          <cell r="B1287">
            <v>41</v>
          </cell>
        </row>
        <row r="1288">
          <cell r="A1288">
            <v>4641</v>
          </cell>
          <cell r="B1288">
            <v>41</v>
          </cell>
        </row>
        <row r="1289">
          <cell r="A1289">
            <v>3864</v>
          </cell>
          <cell r="B1289">
            <v>41</v>
          </cell>
        </row>
        <row r="1290">
          <cell r="A1290">
            <v>1536</v>
          </cell>
          <cell r="B1290">
            <v>41</v>
          </cell>
        </row>
        <row r="1291">
          <cell r="A1291">
            <v>15170</v>
          </cell>
          <cell r="B1291">
            <v>41</v>
          </cell>
        </row>
        <row r="1292">
          <cell r="A1292">
            <v>14673</v>
          </cell>
          <cell r="B1292">
            <v>41</v>
          </cell>
        </row>
        <row r="1293">
          <cell r="A1293">
            <v>13286</v>
          </cell>
          <cell r="B1293">
            <v>41</v>
          </cell>
        </row>
        <row r="1294">
          <cell r="A1294">
            <v>15443</v>
          </cell>
          <cell r="B1294">
            <v>41</v>
          </cell>
        </row>
        <row r="1295">
          <cell r="A1295">
            <v>18178</v>
          </cell>
          <cell r="B1295">
            <v>41</v>
          </cell>
        </row>
        <row r="1296">
          <cell r="A1296">
            <v>15429</v>
          </cell>
          <cell r="B1296">
            <v>41</v>
          </cell>
        </row>
        <row r="1297">
          <cell r="A1297">
            <v>16499</v>
          </cell>
          <cell r="B1297">
            <v>41</v>
          </cell>
        </row>
        <row r="1298">
          <cell r="A1298">
            <v>16542</v>
          </cell>
          <cell r="B1298">
            <v>41</v>
          </cell>
        </row>
        <row r="1299">
          <cell r="A1299">
            <v>4740</v>
          </cell>
          <cell r="B1299">
            <v>41</v>
          </cell>
        </row>
        <row r="1300">
          <cell r="A1300">
            <v>16900</v>
          </cell>
          <cell r="B1300">
            <v>41</v>
          </cell>
        </row>
        <row r="1301">
          <cell r="A1301">
            <v>16783</v>
          </cell>
          <cell r="B1301">
            <v>41</v>
          </cell>
        </row>
        <row r="1302">
          <cell r="A1302">
            <v>4128</v>
          </cell>
          <cell r="B1302">
            <v>41</v>
          </cell>
        </row>
        <row r="1303">
          <cell r="A1303">
            <v>16243</v>
          </cell>
          <cell r="B1303">
            <v>41</v>
          </cell>
        </row>
        <row r="1304">
          <cell r="A1304">
            <v>14796</v>
          </cell>
          <cell r="B1304">
            <v>41</v>
          </cell>
        </row>
        <row r="1305">
          <cell r="A1305">
            <v>14240</v>
          </cell>
          <cell r="B1305">
            <v>41</v>
          </cell>
        </row>
        <row r="1306">
          <cell r="A1306">
            <v>14333</v>
          </cell>
          <cell r="B1306">
            <v>41</v>
          </cell>
        </row>
        <row r="1307">
          <cell r="A1307">
            <v>14971</v>
          </cell>
          <cell r="B1307">
            <v>41</v>
          </cell>
        </row>
        <row r="1308">
          <cell r="A1308">
            <v>4600</v>
          </cell>
          <cell r="B1308">
            <v>41</v>
          </cell>
        </row>
        <row r="1309">
          <cell r="A1309">
            <v>17432</v>
          </cell>
          <cell r="B1309">
            <v>41</v>
          </cell>
        </row>
        <row r="1310">
          <cell r="A1310">
            <v>2762</v>
          </cell>
          <cell r="B1310">
            <v>41</v>
          </cell>
        </row>
        <row r="1311">
          <cell r="A1311">
            <v>17625</v>
          </cell>
          <cell r="B1311">
            <v>41</v>
          </cell>
        </row>
        <row r="1312">
          <cell r="A1312">
            <v>14838</v>
          </cell>
          <cell r="B1312">
            <v>41</v>
          </cell>
        </row>
        <row r="1313">
          <cell r="A1313">
            <v>14069</v>
          </cell>
          <cell r="B1313">
            <v>41</v>
          </cell>
        </row>
        <row r="1314">
          <cell r="A1314">
            <v>15484</v>
          </cell>
          <cell r="B1314">
            <v>41</v>
          </cell>
        </row>
        <row r="1315">
          <cell r="A1315">
            <v>17656</v>
          </cell>
          <cell r="B1315">
            <v>41</v>
          </cell>
        </row>
        <row r="1316">
          <cell r="A1316">
            <v>16118</v>
          </cell>
          <cell r="B1316">
            <v>41</v>
          </cell>
        </row>
        <row r="1317">
          <cell r="A1317">
            <v>4662</v>
          </cell>
          <cell r="B1317">
            <v>41</v>
          </cell>
        </row>
        <row r="1318">
          <cell r="A1318">
            <v>15102</v>
          </cell>
          <cell r="B1318">
            <v>41</v>
          </cell>
        </row>
        <row r="1319">
          <cell r="A1319">
            <v>10338</v>
          </cell>
          <cell r="B1319">
            <v>41</v>
          </cell>
        </row>
        <row r="1320">
          <cell r="A1320">
            <v>17066</v>
          </cell>
          <cell r="B1320">
            <v>41</v>
          </cell>
        </row>
        <row r="1321">
          <cell r="A1321">
            <v>12001</v>
          </cell>
          <cell r="B1321">
            <v>41</v>
          </cell>
        </row>
        <row r="1322">
          <cell r="A1322">
            <v>4647</v>
          </cell>
          <cell r="B1322">
            <v>41</v>
          </cell>
        </row>
        <row r="1323">
          <cell r="A1323">
            <v>17680</v>
          </cell>
          <cell r="B1323">
            <v>41</v>
          </cell>
        </row>
        <row r="1324">
          <cell r="A1324">
            <v>3845</v>
          </cell>
          <cell r="B1324">
            <v>41</v>
          </cell>
        </row>
        <row r="1325">
          <cell r="A1325">
            <v>1524</v>
          </cell>
          <cell r="B1325">
            <v>41</v>
          </cell>
        </row>
        <row r="1326">
          <cell r="A1326">
            <v>18098</v>
          </cell>
          <cell r="B1326">
            <v>41</v>
          </cell>
        </row>
        <row r="1327">
          <cell r="A1327">
            <v>13905</v>
          </cell>
          <cell r="B1327">
            <v>41</v>
          </cell>
        </row>
        <row r="1328">
          <cell r="A1328">
            <v>16818</v>
          </cell>
          <cell r="B1328">
            <v>41</v>
          </cell>
        </row>
        <row r="1329">
          <cell r="A1329">
            <v>4159</v>
          </cell>
          <cell r="B1329">
            <v>41</v>
          </cell>
        </row>
        <row r="1330">
          <cell r="A1330">
            <v>17128</v>
          </cell>
          <cell r="B1330">
            <v>41</v>
          </cell>
        </row>
        <row r="1331">
          <cell r="A1331">
            <v>18080</v>
          </cell>
          <cell r="B1331">
            <v>41</v>
          </cell>
        </row>
        <row r="1332">
          <cell r="A1332">
            <v>3038</v>
          </cell>
          <cell r="B1332">
            <v>41</v>
          </cell>
        </row>
        <row r="1333">
          <cell r="A1333">
            <v>13078</v>
          </cell>
          <cell r="B1333">
            <v>41</v>
          </cell>
        </row>
        <row r="1334">
          <cell r="A1334">
            <v>17691</v>
          </cell>
          <cell r="B1334">
            <v>41</v>
          </cell>
        </row>
        <row r="1335">
          <cell r="A1335">
            <v>1612</v>
          </cell>
          <cell r="B1335">
            <v>43</v>
          </cell>
        </row>
        <row r="1336">
          <cell r="A1336">
            <v>12980</v>
          </cell>
          <cell r="B1336">
            <v>43</v>
          </cell>
        </row>
        <row r="1337">
          <cell r="A1337">
            <v>14248</v>
          </cell>
          <cell r="B1337">
            <v>43</v>
          </cell>
        </row>
        <row r="1338">
          <cell r="A1338">
            <v>15341</v>
          </cell>
          <cell r="B1338">
            <v>43</v>
          </cell>
        </row>
        <row r="1339">
          <cell r="A1339">
            <v>15666</v>
          </cell>
          <cell r="B1339">
            <v>43</v>
          </cell>
        </row>
        <row r="1340">
          <cell r="A1340">
            <v>1661</v>
          </cell>
          <cell r="B1340">
            <v>43</v>
          </cell>
        </row>
        <row r="1341">
          <cell r="A1341">
            <v>3010</v>
          </cell>
          <cell r="B1341">
            <v>43</v>
          </cell>
        </row>
        <row r="1342">
          <cell r="A1342">
            <v>10255</v>
          </cell>
          <cell r="B1342">
            <v>43</v>
          </cell>
        </row>
        <row r="1343">
          <cell r="A1343">
            <v>14576</v>
          </cell>
          <cell r="B1343">
            <v>43</v>
          </cell>
        </row>
        <row r="1344">
          <cell r="A1344">
            <v>17293</v>
          </cell>
          <cell r="B1344">
            <v>43</v>
          </cell>
        </row>
        <row r="1345">
          <cell r="A1345">
            <v>2824</v>
          </cell>
          <cell r="B1345">
            <v>43</v>
          </cell>
        </row>
        <row r="1346">
          <cell r="A1346">
            <v>2875</v>
          </cell>
          <cell r="B1346">
            <v>43</v>
          </cell>
        </row>
        <row r="1347">
          <cell r="A1347">
            <v>3175</v>
          </cell>
          <cell r="B1347">
            <v>43</v>
          </cell>
        </row>
        <row r="1348">
          <cell r="A1348">
            <v>3746</v>
          </cell>
          <cell r="B1348">
            <v>43</v>
          </cell>
        </row>
        <row r="1349">
          <cell r="A1349">
            <v>3803</v>
          </cell>
          <cell r="B1349">
            <v>43</v>
          </cell>
        </row>
        <row r="1350">
          <cell r="A1350">
            <v>4582</v>
          </cell>
          <cell r="B1350">
            <v>43</v>
          </cell>
        </row>
        <row r="1351">
          <cell r="A1351">
            <v>4665</v>
          </cell>
          <cell r="B1351">
            <v>43</v>
          </cell>
        </row>
        <row r="1352">
          <cell r="A1352">
            <v>10500</v>
          </cell>
          <cell r="B1352">
            <v>43</v>
          </cell>
        </row>
        <row r="1353">
          <cell r="A1353">
            <v>10547</v>
          </cell>
          <cell r="B1353">
            <v>43</v>
          </cell>
        </row>
        <row r="1354">
          <cell r="A1354">
            <v>11341</v>
          </cell>
          <cell r="B1354">
            <v>43</v>
          </cell>
        </row>
        <row r="1355">
          <cell r="A1355">
            <v>11979</v>
          </cell>
          <cell r="B1355">
            <v>43</v>
          </cell>
        </row>
        <row r="1356">
          <cell r="A1356">
            <v>13575</v>
          </cell>
          <cell r="B1356">
            <v>43</v>
          </cell>
        </row>
        <row r="1357">
          <cell r="A1357">
            <v>14689</v>
          </cell>
          <cell r="B1357">
            <v>43</v>
          </cell>
        </row>
        <row r="1358">
          <cell r="A1358">
            <v>15635</v>
          </cell>
          <cell r="B1358">
            <v>43</v>
          </cell>
        </row>
        <row r="1359">
          <cell r="A1359">
            <v>16069</v>
          </cell>
          <cell r="B1359">
            <v>43</v>
          </cell>
        </row>
        <row r="1360">
          <cell r="A1360">
            <v>16342</v>
          </cell>
          <cell r="B1360">
            <v>43</v>
          </cell>
        </row>
        <row r="1361">
          <cell r="A1361">
            <v>16697</v>
          </cell>
          <cell r="B1361">
            <v>43</v>
          </cell>
        </row>
        <row r="1362">
          <cell r="A1362">
            <v>16925</v>
          </cell>
          <cell r="B1362">
            <v>43</v>
          </cell>
        </row>
        <row r="1363">
          <cell r="A1363">
            <v>17108</v>
          </cell>
          <cell r="B1363">
            <v>43</v>
          </cell>
        </row>
        <row r="1364">
          <cell r="A1364">
            <v>17185</v>
          </cell>
          <cell r="B1364">
            <v>43</v>
          </cell>
        </row>
        <row r="1365">
          <cell r="A1365">
            <v>17279</v>
          </cell>
          <cell r="B1365">
            <v>43</v>
          </cell>
        </row>
        <row r="1366">
          <cell r="A1366">
            <v>17406</v>
          </cell>
          <cell r="B1366">
            <v>43</v>
          </cell>
        </row>
        <row r="1367">
          <cell r="A1367">
            <v>17636</v>
          </cell>
          <cell r="B1367">
            <v>43</v>
          </cell>
        </row>
        <row r="1368">
          <cell r="A1368">
            <v>17421</v>
          </cell>
          <cell r="B1368">
            <v>43</v>
          </cell>
        </row>
        <row r="1369">
          <cell r="A1369">
            <v>17653</v>
          </cell>
          <cell r="B1369">
            <v>43</v>
          </cell>
        </row>
        <row r="1370">
          <cell r="A1370">
            <v>12378</v>
          </cell>
          <cell r="B1370">
            <v>43</v>
          </cell>
        </row>
        <row r="1371">
          <cell r="A1371">
            <v>18007</v>
          </cell>
          <cell r="B1371">
            <v>43</v>
          </cell>
        </row>
        <row r="1372">
          <cell r="A1372">
            <v>12120</v>
          </cell>
          <cell r="B1372">
            <v>43</v>
          </cell>
        </row>
        <row r="1373">
          <cell r="A1373">
            <v>14678</v>
          </cell>
          <cell r="B1373">
            <v>43</v>
          </cell>
        </row>
        <row r="1374">
          <cell r="A1374">
            <v>16413</v>
          </cell>
          <cell r="B1374">
            <v>43</v>
          </cell>
        </row>
        <row r="1375">
          <cell r="A1375">
            <v>18053</v>
          </cell>
          <cell r="B1375">
            <v>43</v>
          </cell>
        </row>
        <row r="1376">
          <cell r="A1376">
            <v>5378</v>
          </cell>
          <cell r="B1376">
            <v>43</v>
          </cell>
        </row>
        <row r="1377">
          <cell r="A1377">
            <v>17495</v>
          </cell>
          <cell r="B1377">
            <v>43</v>
          </cell>
        </row>
        <row r="1378">
          <cell r="A1378">
            <v>16499</v>
          </cell>
          <cell r="B1378">
            <v>43</v>
          </cell>
        </row>
        <row r="1379">
          <cell r="A1379">
            <v>17591</v>
          </cell>
          <cell r="B1379">
            <v>43</v>
          </cell>
        </row>
        <row r="1380">
          <cell r="A1380">
            <v>14194</v>
          </cell>
          <cell r="B1380">
            <v>43</v>
          </cell>
        </row>
        <row r="1381">
          <cell r="A1381">
            <v>16989</v>
          </cell>
          <cell r="B1381">
            <v>43</v>
          </cell>
        </row>
        <row r="1382">
          <cell r="A1382">
            <v>15324</v>
          </cell>
          <cell r="B1382">
            <v>43</v>
          </cell>
        </row>
        <row r="1383">
          <cell r="A1383">
            <v>18155</v>
          </cell>
          <cell r="B1383">
            <v>43</v>
          </cell>
        </row>
        <row r="1384">
          <cell r="A1384">
            <v>16047</v>
          </cell>
          <cell r="B1384">
            <v>43</v>
          </cell>
        </row>
        <row r="1385">
          <cell r="A1385">
            <v>10725</v>
          </cell>
          <cell r="B1385">
            <v>43</v>
          </cell>
        </row>
        <row r="1386">
          <cell r="A1386">
            <v>3208</v>
          </cell>
          <cell r="B1386">
            <v>43</v>
          </cell>
        </row>
        <row r="1387">
          <cell r="A1387">
            <v>4598</v>
          </cell>
          <cell r="B1387">
            <v>43</v>
          </cell>
        </row>
        <row r="1388">
          <cell r="A1388">
            <v>13216</v>
          </cell>
          <cell r="B1388">
            <v>43</v>
          </cell>
        </row>
        <row r="1389">
          <cell r="A1389">
            <v>1590</v>
          </cell>
          <cell r="B1389">
            <v>43</v>
          </cell>
        </row>
        <row r="1390">
          <cell r="A1390">
            <v>15344</v>
          </cell>
          <cell r="B1390">
            <v>43</v>
          </cell>
        </row>
        <row r="1391">
          <cell r="A1391">
            <v>10467</v>
          </cell>
          <cell r="B1391">
            <v>43</v>
          </cell>
        </row>
        <row r="1392">
          <cell r="A1392">
            <v>12272</v>
          </cell>
          <cell r="B1392">
            <v>43</v>
          </cell>
        </row>
        <row r="1393">
          <cell r="A1393">
            <v>14678</v>
          </cell>
          <cell r="B1393">
            <v>43</v>
          </cell>
        </row>
        <row r="1394">
          <cell r="A1394">
            <v>16944</v>
          </cell>
          <cell r="B1394">
            <v>43</v>
          </cell>
        </row>
        <row r="1395">
          <cell r="A1395">
            <v>15008</v>
          </cell>
          <cell r="B1395">
            <v>43</v>
          </cell>
        </row>
        <row r="1396">
          <cell r="A1396">
            <v>11830</v>
          </cell>
          <cell r="B1396">
            <v>43</v>
          </cell>
        </row>
        <row r="1397">
          <cell r="A1397">
            <v>4761</v>
          </cell>
          <cell r="B1397">
            <v>43</v>
          </cell>
        </row>
        <row r="1398">
          <cell r="A1398">
            <v>14681</v>
          </cell>
          <cell r="B1398">
            <v>43</v>
          </cell>
        </row>
        <row r="1399">
          <cell r="A1399">
            <v>2565</v>
          </cell>
          <cell r="B1399">
            <v>43</v>
          </cell>
        </row>
        <row r="1400">
          <cell r="A1400">
            <v>1585</v>
          </cell>
          <cell r="B1400">
            <v>43</v>
          </cell>
        </row>
        <row r="1401">
          <cell r="A1401">
            <v>1356</v>
          </cell>
          <cell r="B1401">
            <v>43</v>
          </cell>
        </row>
        <row r="1402">
          <cell r="A1402">
            <v>16604</v>
          </cell>
          <cell r="B1402">
            <v>43</v>
          </cell>
        </row>
        <row r="1403">
          <cell r="A1403">
            <v>3046</v>
          </cell>
          <cell r="B1403">
            <v>43</v>
          </cell>
        </row>
        <row r="1404">
          <cell r="A1404">
            <v>3049</v>
          </cell>
          <cell r="B1404">
            <v>43</v>
          </cell>
        </row>
        <row r="1405">
          <cell r="A1405">
            <v>12882</v>
          </cell>
          <cell r="B1405">
            <v>43</v>
          </cell>
        </row>
        <row r="1406">
          <cell r="A1406">
            <v>3749</v>
          </cell>
          <cell r="B1406">
            <v>43</v>
          </cell>
        </row>
        <row r="1407">
          <cell r="A1407">
            <v>16115</v>
          </cell>
          <cell r="B1407">
            <v>43</v>
          </cell>
        </row>
        <row r="1408">
          <cell r="A1408">
            <v>14572</v>
          </cell>
          <cell r="B1408">
            <v>43</v>
          </cell>
        </row>
        <row r="1409">
          <cell r="A1409">
            <v>14297</v>
          </cell>
          <cell r="B1409">
            <v>43</v>
          </cell>
        </row>
        <row r="1410">
          <cell r="A1410">
            <v>13720</v>
          </cell>
          <cell r="B1410">
            <v>43</v>
          </cell>
        </row>
        <row r="1411">
          <cell r="A1411">
            <v>3012</v>
          </cell>
          <cell r="B1411">
            <v>43</v>
          </cell>
        </row>
        <row r="1412">
          <cell r="A1412">
            <v>16172</v>
          </cell>
          <cell r="B1412">
            <v>43</v>
          </cell>
        </row>
        <row r="1413">
          <cell r="A1413">
            <v>12485</v>
          </cell>
          <cell r="B1413">
            <v>43</v>
          </cell>
        </row>
        <row r="1414">
          <cell r="A1414">
            <v>11981</v>
          </cell>
          <cell r="B1414">
            <v>43</v>
          </cell>
        </row>
        <row r="1415">
          <cell r="A1415">
            <v>2794</v>
          </cell>
          <cell r="B1415">
            <v>43</v>
          </cell>
        </row>
        <row r="1416">
          <cell r="A1416">
            <v>5351</v>
          </cell>
          <cell r="B1416">
            <v>43</v>
          </cell>
        </row>
        <row r="1417">
          <cell r="A1417">
            <v>10521</v>
          </cell>
          <cell r="B1417">
            <v>43</v>
          </cell>
        </row>
        <row r="1418">
          <cell r="A1418">
            <v>4592</v>
          </cell>
          <cell r="B1418">
            <v>43</v>
          </cell>
        </row>
        <row r="1419">
          <cell r="A1419">
            <v>17583</v>
          </cell>
          <cell r="B1419">
            <v>43</v>
          </cell>
        </row>
        <row r="1420">
          <cell r="A1420">
            <v>1605</v>
          </cell>
          <cell r="B1420">
            <v>43</v>
          </cell>
        </row>
        <row r="1421">
          <cell r="A1421">
            <v>3171</v>
          </cell>
          <cell r="B1421">
            <v>43</v>
          </cell>
        </row>
        <row r="1422">
          <cell r="A1422">
            <v>4674</v>
          </cell>
          <cell r="B1422">
            <v>43</v>
          </cell>
        </row>
        <row r="1423">
          <cell r="A1423">
            <v>10524</v>
          </cell>
          <cell r="B1423">
            <v>43</v>
          </cell>
        </row>
        <row r="1424">
          <cell r="A1424">
            <v>17685</v>
          </cell>
          <cell r="B1424">
            <v>43</v>
          </cell>
        </row>
        <row r="1425">
          <cell r="A1425">
            <v>1505</v>
          </cell>
          <cell r="B1425">
            <v>43</v>
          </cell>
        </row>
        <row r="1426">
          <cell r="A1426">
            <v>4797</v>
          </cell>
          <cell r="B1426">
            <v>43</v>
          </cell>
        </row>
        <row r="1427">
          <cell r="A1427">
            <v>3828</v>
          </cell>
          <cell r="B1427">
            <v>43</v>
          </cell>
        </row>
        <row r="1428">
          <cell r="A1428">
            <v>13415</v>
          </cell>
          <cell r="B1428">
            <v>43</v>
          </cell>
        </row>
        <row r="1429">
          <cell r="A1429">
            <v>16959</v>
          </cell>
          <cell r="B1429">
            <v>43</v>
          </cell>
        </row>
        <row r="1430">
          <cell r="A1430">
            <v>2960</v>
          </cell>
          <cell r="B1430">
            <v>43</v>
          </cell>
        </row>
        <row r="1431">
          <cell r="A1431">
            <v>1420</v>
          </cell>
          <cell r="B1431">
            <v>43</v>
          </cell>
        </row>
        <row r="1432">
          <cell r="A1432">
            <v>16999</v>
          </cell>
          <cell r="B1432">
            <v>43</v>
          </cell>
        </row>
        <row r="1433">
          <cell r="A1433">
            <v>4841</v>
          </cell>
          <cell r="B1433">
            <v>43</v>
          </cell>
        </row>
        <row r="1434">
          <cell r="A1434">
            <v>17528</v>
          </cell>
          <cell r="B1434">
            <v>43</v>
          </cell>
        </row>
        <row r="1435">
          <cell r="A1435">
            <v>1419</v>
          </cell>
          <cell r="B1435">
            <v>43</v>
          </cell>
        </row>
        <row r="1436">
          <cell r="A1436">
            <v>1607</v>
          </cell>
          <cell r="B1436">
            <v>43</v>
          </cell>
        </row>
        <row r="1437">
          <cell r="A1437">
            <v>3247</v>
          </cell>
          <cell r="B1437">
            <v>43</v>
          </cell>
        </row>
        <row r="1438">
          <cell r="A1438">
            <v>3747</v>
          </cell>
          <cell r="B1438">
            <v>43</v>
          </cell>
        </row>
        <row r="1439">
          <cell r="A1439">
            <v>5078</v>
          </cell>
          <cell r="B1439">
            <v>43</v>
          </cell>
        </row>
        <row r="1440">
          <cell r="A1440">
            <v>5351</v>
          </cell>
          <cell r="B1440">
            <v>43</v>
          </cell>
        </row>
        <row r="1441">
          <cell r="A1441">
            <v>13304</v>
          </cell>
          <cell r="B1441">
            <v>43</v>
          </cell>
        </row>
        <row r="1442">
          <cell r="A1442">
            <v>13952</v>
          </cell>
          <cell r="B1442">
            <v>43</v>
          </cell>
        </row>
        <row r="1443">
          <cell r="A1443">
            <v>14141</v>
          </cell>
          <cell r="B1443">
            <v>43</v>
          </cell>
        </row>
        <row r="1444">
          <cell r="A1444">
            <v>15578</v>
          </cell>
          <cell r="B1444">
            <v>43</v>
          </cell>
        </row>
        <row r="1445">
          <cell r="A1445">
            <v>17020</v>
          </cell>
          <cell r="B1445">
            <v>43</v>
          </cell>
        </row>
        <row r="1446">
          <cell r="A1446">
            <v>14973</v>
          </cell>
          <cell r="B1446">
            <v>43</v>
          </cell>
        </row>
        <row r="1447">
          <cell r="A1447">
            <v>18046</v>
          </cell>
          <cell r="B1447">
            <v>43</v>
          </cell>
        </row>
        <row r="1448">
          <cell r="A1448">
            <v>1520</v>
          </cell>
          <cell r="B1448">
            <v>43</v>
          </cell>
        </row>
        <row r="1449">
          <cell r="A1449">
            <v>10359</v>
          </cell>
          <cell r="B1449">
            <v>43</v>
          </cell>
        </row>
        <row r="1450">
          <cell r="A1450">
            <v>3097</v>
          </cell>
          <cell r="B1450">
            <v>43</v>
          </cell>
        </row>
        <row r="1451">
          <cell r="A1451">
            <v>17322</v>
          </cell>
          <cell r="B1451">
            <v>43</v>
          </cell>
        </row>
        <row r="1452">
          <cell r="A1452">
            <v>12201</v>
          </cell>
          <cell r="B1452">
            <v>43</v>
          </cell>
        </row>
        <row r="1453">
          <cell r="A1453">
            <v>15844</v>
          </cell>
          <cell r="B1453">
            <v>43</v>
          </cell>
        </row>
        <row r="1454">
          <cell r="A1454">
            <v>17188</v>
          </cell>
          <cell r="B1454">
            <v>43</v>
          </cell>
        </row>
        <row r="1455">
          <cell r="A1455">
            <v>18070</v>
          </cell>
          <cell r="B1455">
            <v>43</v>
          </cell>
        </row>
        <row r="1456">
          <cell r="A1456">
            <v>2945</v>
          </cell>
          <cell r="B1456">
            <v>43</v>
          </cell>
        </row>
        <row r="1457">
          <cell r="A1457">
            <v>4757</v>
          </cell>
          <cell r="B1457">
            <v>43</v>
          </cell>
        </row>
        <row r="1458">
          <cell r="A1458">
            <v>17184</v>
          </cell>
          <cell r="B1458">
            <v>43</v>
          </cell>
        </row>
        <row r="1459">
          <cell r="A1459">
            <v>4873</v>
          </cell>
          <cell r="B1459">
            <v>43</v>
          </cell>
        </row>
        <row r="1460">
          <cell r="A1460">
            <v>17426</v>
          </cell>
          <cell r="B1460">
            <v>43</v>
          </cell>
        </row>
        <row r="1461">
          <cell r="A1461">
            <v>18075</v>
          </cell>
          <cell r="B1461">
            <v>43</v>
          </cell>
        </row>
        <row r="1462">
          <cell r="A1462">
            <v>18029</v>
          </cell>
          <cell r="B1462">
            <v>43</v>
          </cell>
        </row>
        <row r="1463">
          <cell r="A1463">
            <v>10513</v>
          </cell>
          <cell r="B1463">
            <v>43</v>
          </cell>
        </row>
        <row r="1464">
          <cell r="A1464">
            <v>13209</v>
          </cell>
          <cell r="B1464">
            <v>43</v>
          </cell>
        </row>
        <row r="1465">
          <cell r="A1465">
            <v>5158</v>
          </cell>
          <cell r="B1465">
            <v>43</v>
          </cell>
        </row>
        <row r="1466">
          <cell r="A1466">
            <v>14118</v>
          </cell>
          <cell r="B1466">
            <v>43</v>
          </cell>
        </row>
        <row r="1467">
          <cell r="A1467">
            <v>16784</v>
          </cell>
          <cell r="B1467">
            <v>43</v>
          </cell>
        </row>
        <row r="1468">
          <cell r="A1468">
            <v>11983</v>
          </cell>
          <cell r="B1468">
            <v>43</v>
          </cell>
        </row>
        <row r="1469">
          <cell r="A1469">
            <v>2984</v>
          </cell>
          <cell r="B1469">
            <v>43</v>
          </cell>
        </row>
        <row r="1470">
          <cell r="A1470">
            <v>11824</v>
          </cell>
          <cell r="B1470">
            <v>43</v>
          </cell>
        </row>
        <row r="1471">
          <cell r="A1471">
            <v>14643</v>
          </cell>
          <cell r="B1471">
            <v>43</v>
          </cell>
        </row>
        <row r="1472">
          <cell r="A1472">
            <v>4628</v>
          </cell>
          <cell r="B1472">
            <v>43</v>
          </cell>
        </row>
        <row r="1473">
          <cell r="A1473">
            <v>10450</v>
          </cell>
          <cell r="B1473">
            <v>43</v>
          </cell>
        </row>
        <row r="1474">
          <cell r="A1474">
            <v>16355</v>
          </cell>
          <cell r="B1474">
            <v>43</v>
          </cell>
        </row>
        <row r="1475">
          <cell r="A1475">
            <v>10458</v>
          </cell>
          <cell r="B1475">
            <v>43</v>
          </cell>
        </row>
        <row r="1476">
          <cell r="A1476">
            <v>17462</v>
          </cell>
          <cell r="B1476">
            <v>43</v>
          </cell>
        </row>
        <row r="1477">
          <cell r="A1477">
            <v>15691</v>
          </cell>
          <cell r="B1477">
            <v>43</v>
          </cell>
        </row>
        <row r="1478">
          <cell r="A1478">
            <v>16551</v>
          </cell>
          <cell r="B1478">
            <v>43</v>
          </cell>
        </row>
        <row r="1479">
          <cell r="A1479">
            <v>13017</v>
          </cell>
          <cell r="B1479">
            <v>43</v>
          </cell>
        </row>
        <row r="1480">
          <cell r="A1480">
            <v>16953</v>
          </cell>
          <cell r="B1480">
            <v>43</v>
          </cell>
        </row>
        <row r="1481">
          <cell r="A1481">
            <v>17444</v>
          </cell>
          <cell r="B1481">
            <v>43</v>
          </cell>
        </row>
        <row r="1482">
          <cell r="A1482">
            <v>2784</v>
          </cell>
          <cell r="B1482">
            <v>43</v>
          </cell>
        </row>
        <row r="1483">
          <cell r="A1483">
            <v>3190</v>
          </cell>
          <cell r="B1483">
            <v>43</v>
          </cell>
        </row>
        <row r="1484">
          <cell r="A1484">
            <v>17717</v>
          </cell>
          <cell r="B1484">
            <v>43</v>
          </cell>
        </row>
        <row r="1485">
          <cell r="A1485">
            <v>10483</v>
          </cell>
          <cell r="B1485">
            <v>43</v>
          </cell>
        </row>
        <row r="1486">
          <cell r="A1486">
            <v>17432</v>
          </cell>
          <cell r="B1486">
            <v>43</v>
          </cell>
        </row>
        <row r="1487">
          <cell r="A1487">
            <v>10354</v>
          </cell>
          <cell r="B1487">
            <v>43</v>
          </cell>
        </row>
        <row r="1488">
          <cell r="A1488">
            <v>14737</v>
          </cell>
          <cell r="B1488">
            <v>43</v>
          </cell>
        </row>
        <row r="1489">
          <cell r="A1489">
            <v>11984</v>
          </cell>
          <cell r="B1489">
            <v>43</v>
          </cell>
        </row>
        <row r="1490">
          <cell r="A1490">
            <v>17644</v>
          </cell>
          <cell r="B1490">
            <v>43</v>
          </cell>
        </row>
        <row r="1491">
          <cell r="A1491">
            <v>16624</v>
          </cell>
          <cell r="B1491">
            <v>43</v>
          </cell>
        </row>
        <row r="1492">
          <cell r="A1492">
            <v>1649</v>
          </cell>
          <cell r="B1492">
            <v>43</v>
          </cell>
        </row>
        <row r="1493">
          <cell r="A1493">
            <v>15393</v>
          </cell>
          <cell r="B1493">
            <v>43</v>
          </cell>
        </row>
        <row r="1494">
          <cell r="A1494">
            <v>4898</v>
          </cell>
          <cell r="B1494">
            <v>43</v>
          </cell>
        </row>
        <row r="1495">
          <cell r="A1495">
            <v>15529</v>
          </cell>
          <cell r="B1495">
            <v>43</v>
          </cell>
        </row>
        <row r="1496">
          <cell r="A1496">
            <v>10516</v>
          </cell>
          <cell r="B1496">
            <v>43</v>
          </cell>
        </row>
        <row r="1497">
          <cell r="A1497">
            <v>17360</v>
          </cell>
          <cell r="B1497">
            <v>43</v>
          </cell>
        </row>
        <row r="1498">
          <cell r="A1498">
            <v>3055</v>
          </cell>
          <cell r="B1498">
            <v>43</v>
          </cell>
        </row>
        <row r="1499">
          <cell r="A1499">
            <v>18092</v>
          </cell>
          <cell r="B1499">
            <v>43</v>
          </cell>
        </row>
        <row r="1500">
          <cell r="A1500">
            <v>11984</v>
          </cell>
          <cell r="B1500">
            <v>43</v>
          </cell>
        </row>
        <row r="1501">
          <cell r="A1501">
            <v>11207</v>
          </cell>
          <cell r="B1501">
            <v>43</v>
          </cell>
        </row>
        <row r="1502">
          <cell r="A1502">
            <v>1410</v>
          </cell>
          <cell r="B1502">
            <v>43</v>
          </cell>
        </row>
        <row r="1503">
          <cell r="A1503">
            <v>17527</v>
          </cell>
          <cell r="B1503">
            <v>43</v>
          </cell>
        </row>
        <row r="1504">
          <cell r="A1504">
            <v>3071</v>
          </cell>
          <cell r="B1504">
            <v>43</v>
          </cell>
        </row>
        <row r="1505">
          <cell r="A1505">
            <v>3247</v>
          </cell>
          <cell r="B1505">
            <v>43</v>
          </cell>
        </row>
        <row r="1506">
          <cell r="A1506">
            <v>1369</v>
          </cell>
          <cell r="B1506">
            <v>43</v>
          </cell>
        </row>
        <row r="1507">
          <cell r="A1507">
            <v>14249</v>
          </cell>
          <cell r="B1507">
            <v>43</v>
          </cell>
        </row>
        <row r="1508">
          <cell r="A1508">
            <v>18101</v>
          </cell>
          <cell r="B1508">
            <v>43</v>
          </cell>
        </row>
        <row r="1509">
          <cell r="A1509">
            <v>3150</v>
          </cell>
          <cell r="B1509">
            <v>43</v>
          </cell>
        </row>
        <row r="1510">
          <cell r="A1510">
            <v>2589</v>
          </cell>
          <cell r="B1510">
            <v>43</v>
          </cell>
        </row>
        <row r="1511">
          <cell r="A1511">
            <v>15896</v>
          </cell>
          <cell r="B1511">
            <v>43</v>
          </cell>
        </row>
        <row r="1512">
          <cell r="A1512">
            <v>16644</v>
          </cell>
          <cell r="B1512">
            <v>43</v>
          </cell>
        </row>
        <row r="1513">
          <cell r="A1513">
            <v>10482</v>
          </cell>
          <cell r="B1513">
            <v>43</v>
          </cell>
        </row>
        <row r="1514">
          <cell r="A1514">
            <v>15001</v>
          </cell>
          <cell r="B1514">
            <v>43</v>
          </cell>
        </row>
        <row r="1515">
          <cell r="A1515">
            <v>17684</v>
          </cell>
          <cell r="B1515">
            <v>43</v>
          </cell>
        </row>
        <row r="1516">
          <cell r="A1516">
            <v>14986</v>
          </cell>
          <cell r="B1516">
            <v>43</v>
          </cell>
        </row>
        <row r="1517">
          <cell r="A1517">
            <v>15582</v>
          </cell>
          <cell r="B1517">
            <v>43</v>
          </cell>
        </row>
        <row r="1518">
          <cell r="A1518">
            <v>15317</v>
          </cell>
          <cell r="B1518">
            <v>43</v>
          </cell>
        </row>
        <row r="1519">
          <cell r="A1519">
            <v>17364</v>
          </cell>
          <cell r="B1519">
            <v>43</v>
          </cell>
        </row>
        <row r="1520">
          <cell r="A1520">
            <v>15308</v>
          </cell>
          <cell r="B1520">
            <v>43</v>
          </cell>
        </row>
        <row r="1521">
          <cell r="A1521">
            <v>14936</v>
          </cell>
          <cell r="B1521">
            <v>43</v>
          </cell>
        </row>
        <row r="1522">
          <cell r="A1522">
            <v>5083</v>
          </cell>
          <cell r="B1522">
            <v>43</v>
          </cell>
        </row>
        <row r="1523">
          <cell r="A1523">
            <v>1500</v>
          </cell>
          <cell r="B1523">
            <v>43</v>
          </cell>
        </row>
        <row r="1524">
          <cell r="A1524">
            <v>2819</v>
          </cell>
          <cell r="B1524">
            <v>43</v>
          </cell>
        </row>
        <row r="1525">
          <cell r="A1525">
            <v>16773</v>
          </cell>
          <cell r="B1525">
            <v>43</v>
          </cell>
        </row>
        <row r="1526">
          <cell r="A1526">
            <v>12984</v>
          </cell>
          <cell r="B1526">
            <v>43</v>
          </cell>
        </row>
        <row r="1527">
          <cell r="A1527">
            <v>3801</v>
          </cell>
          <cell r="B1527">
            <v>43</v>
          </cell>
        </row>
        <row r="1528">
          <cell r="A1528">
            <v>17190</v>
          </cell>
          <cell r="B1528">
            <v>43</v>
          </cell>
        </row>
        <row r="1529">
          <cell r="A1529">
            <v>3081</v>
          </cell>
          <cell r="B1529">
            <v>43</v>
          </cell>
        </row>
        <row r="1530">
          <cell r="A1530">
            <v>16676</v>
          </cell>
          <cell r="B1530">
            <v>43</v>
          </cell>
        </row>
        <row r="1531">
          <cell r="A1531">
            <v>14934</v>
          </cell>
          <cell r="B1531">
            <v>43</v>
          </cell>
        </row>
        <row r="1532">
          <cell r="A1532">
            <v>11837</v>
          </cell>
          <cell r="B1532">
            <v>43</v>
          </cell>
        </row>
        <row r="1533">
          <cell r="A1533">
            <v>14962</v>
          </cell>
          <cell r="B1533">
            <v>43</v>
          </cell>
        </row>
        <row r="1534">
          <cell r="A1534">
            <v>12111</v>
          </cell>
          <cell r="B1534">
            <v>43</v>
          </cell>
        </row>
        <row r="1535">
          <cell r="A1535">
            <v>10349</v>
          </cell>
          <cell r="B1535">
            <v>43</v>
          </cell>
        </row>
        <row r="1536">
          <cell r="A1536">
            <v>18175</v>
          </cell>
          <cell r="B1536">
            <v>43</v>
          </cell>
        </row>
        <row r="1537">
          <cell r="A1537">
            <v>14999</v>
          </cell>
          <cell r="B1537">
            <v>43</v>
          </cell>
        </row>
        <row r="1538">
          <cell r="A1538">
            <v>16259</v>
          </cell>
          <cell r="B1538">
            <v>43</v>
          </cell>
        </row>
        <row r="1539">
          <cell r="A1539">
            <v>17294</v>
          </cell>
          <cell r="B1539">
            <v>43</v>
          </cell>
        </row>
        <row r="1540">
          <cell r="A1540">
            <v>15349</v>
          </cell>
          <cell r="B1540">
            <v>43</v>
          </cell>
        </row>
        <row r="1541">
          <cell r="A1541">
            <v>3827</v>
          </cell>
          <cell r="B1541">
            <v>43</v>
          </cell>
        </row>
        <row r="1542">
          <cell r="A1542">
            <v>10531</v>
          </cell>
          <cell r="B1542">
            <v>43</v>
          </cell>
        </row>
        <row r="1543">
          <cell r="A1543">
            <v>1377</v>
          </cell>
          <cell r="B1543">
            <v>43</v>
          </cell>
        </row>
        <row r="1544">
          <cell r="A1544">
            <v>13952</v>
          </cell>
          <cell r="B1544">
            <v>43</v>
          </cell>
        </row>
        <row r="1545">
          <cell r="A1545">
            <v>15648</v>
          </cell>
          <cell r="B1545">
            <v>43</v>
          </cell>
        </row>
        <row r="1546">
          <cell r="A1546">
            <v>1603</v>
          </cell>
          <cell r="B1546">
            <v>43</v>
          </cell>
        </row>
        <row r="1547">
          <cell r="A1547">
            <v>14805</v>
          </cell>
          <cell r="B1547">
            <v>43</v>
          </cell>
        </row>
        <row r="1548">
          <cell r="A1548">
            <v>17643</v>
          </cell>
          <cell r="B1548">
            <v>43</v>
          </cell>
        </row>
        <row r="1549">
          <cell r="A1549">
            <v>1376</v>
          </cell>
          <cell r="B1549">
            <v>43</v>
          </cell>
        </row>
        <row r="1550">
          <cell r="A1550">
            <v>17496</v>
          </cell>
          <cell r="B1550">
            <v>43</v>
          </cell>
        </row>
        <row r="1551">
          <cell r="A1551">
            <v>17309</v>
          </cell>
          <cell r="B1551">
            <v>43</v>
          </cell>
        </row>
        <row r="1552">
          <cell r="A1552">
            <v>1487</v>
          </cell>
          <cell r="B1552">
            <v>43</v>
          </cell>
        </row>
        <row r="1553">
          <cell r="A1553">
            <v>3824</v>
          </cell>
          <cell r="B1553">
            <v>43</v>
          </cell>
        </row>
        <row r="1554">
          <cell r="A1554">
            <v>4615</v>
          </cell>
          <cell r="B1554">
            <v>43</v>
          </cell>
        </row>
        <row r="1555">
          <cell r="A1555">
            <v>5164</v>
          </cell>
          <cell r="B1555">
            <v>43</v>
          </cell>
        </row>
        <row r="1556">
          <cell r="A1556">
            <v>1412</v>
          </cell>
          <cell r="B1556">
            <v>43</v>
          </cell>
        </row>
        <row r="1557">
          <cell r="A1557">
            <v>12793</v>
          </cell>
          <cell r="B1557">
            <v>43</v>
          </cell>
        </row>
        <row r="1558">
          <cell r="A1558">
            <v>4832</v>
          </cell>
          <cell r="B1558">
            <v>43</v>
          </cell>
        </row>
        <row r="1559">
          <cell r="A1559">
            <v>15135</v>
          </cell>
          <cell r="B1559">
            <v>43</v>
          </cell>
        </row>
        <row r="1560">
          <cell r="A1560">
            <v>13666</v>
          </cell>
          <cell r="B1560">
            <v>43</v>
          </cell>
        </row>
        <row r="1561">
          <cell r="A1561">
            <v>15463</v>
          </cell>
          <cell r="B1561">
            <v>43</v>
          </cell>
        </row>
        <row r="1562">
          <cell r="A1562">
            <v>17649</v>
          </cell>
          <cell r="B1562">
            <v>43</v>
          </cell>
        </row>
        <row r="1563">
          <cell r="A1563">
            <v>17345</v>
          </cell>
          <cell r="B1563">
            <v>43</v>
          </cell>
        </row>
        <row r="1564">
          <cell r="A1564">
            <v>18135</v>
          </cell>
          <cell r="B1564">
            <v>43</v>
          </cell>
        </row>
        <row r="1565">
          <cell r="A1565">
            <v>16421</v>
          </cell>
          <cell r="B1565">
            <v>43</v>
          </cell>
        </row>
        <row r="1566">
          <cell r="A1566">
            <v>10753</v>
          </cell>
          <cell r="B1566">
            <v>43</v>
          </cell>
        </row>
        <row r="1567">
          <cell r="A1567">
            <v>10414</v>
          </cell>
          <cell r="B1567">
            <v>43</v>
          </cell>
        </row>
        <row r="1568">
          <cell r="A1568">
            <v>4989</v>
          </cell>
          <cell r="B1568">
            <v>43</v>
          </cell>
        </row>
        <row r="1569">
          <cell r="A1569">
            <v>12794</v>
          </cell>
          <cell r="B1569">
            <v>43</v>
          </cell>
        </row>
        <row r="1570">
          <cell r="A1570">
            <v>1574</v>
          </cell>
          <cell r="B1570">
            <v>43</v>
          </cell>
        </row>
        <row r="1571">
          <cell r="A1571">
            <v>5032</v>
          </cell>
          <cell r="B1571">
            <v>43</v>
          </cell>
        </row>
        <row r="1572">
          <cell r="A1572">
            <v>16923</v>
          </cell>
          <cell r="B1572">
            <v>43</v>
          </cell>
        </row>
        <row r="1573">
          <cell r="A1573">
            <v>18213</v>
          </cell>
          <cell r="B1573">
            <v>43</v>
          </cell>
        </row>
        <row r="1574">
          <cell r="A1574">
            <v>10659</v>
          </cell>
          <cell r="B1574">
            <v>43</v>
          </cell>
        </row>
        <row r="1575">
          <cell r="A1575">
            <v>13823</v>
          </cell>
          <cell r="B1575">
            <v>43</v>
          </cell>
        </row>
        <row r="1576">
          <cell r="A1576">
            <v>14621</v>
          </cell>
          <cell r="B1576">
            <v>43</v>
          </cell>
        </row>
        <row r="1577">
          <cell r="A1577">
            <v>1530</v>
          </cell>
          <cell r="B1577">
            <v>43</v>
          </cell>
        </row>
        <row r="1578">
          <cell r="A1578">
            <v>17311</v>
          </cell>
          <cell r="B1578">
            <v>43</v>
          </cell>
        </row>
        <row r="1579">
          <cell r="A1579">
            <v>4985</v>
          </cell>
          <cell r="B1579">
            <v>43</v>
          </cell>
        </row>
        <row r="1580">
          <cell r="A1580">
            <v>14654</v>
          </cell>
          <cell r="B1580">
            <v>43</v>
          </cell>
        </row>
        <row r="1581">
          <cell r="A1581">
            <v>16184</v>
          </cell>
          <cell r="B1581">
            <v>43</v>
          </cell>
        </row>
        <row r="1582">
          <cell r="A1582">
            <v>4655</v>
          </cell>
          <cell r="B1582">
            <v>43</v>
          </cell>
        </row>
        <row r="1583">
          <cell r="A1583">
            <v>15469</v>
          </cell>
          <cell r="B1583">
            <v>43</v>
          </cell>
        </row>
        <row r="1584">
          <cell r="A1584">
            <v>1086</v>
          </cell>
          <cell r="B1584">
            <v>43</v>
          </cell>
        </row>
        <row r="1585">
          <cell r="A1585">
            <v>15834</v>
          </cell>
          <cell r="B1585">
            <v>43</v>
          </cell>
        </row>
        <row r="1586">
          <cell r="A1586">
            <v>16852</v>
          </cell>
          <cell r="B1586">
            <v>43</v>
          </cell>
        </row>
        <row r="1587">
          <cell r="A1587">
            <v>3205</v>
          </cell>
          <cell r="B1587">
            <v>43</v>
          </cell>
        </row>
        <row r="1588">
          <cell r="A1588">
            <v>13261</v>
          </cell>
          <cell r="B1588">
            <v>43</v>
          </cell>
        </row>
        <row r="1589">
          <cell r="A1589">
            <v>16092</v>
          </cell>
          <cell r="B1589">
            <v>43</v>
          </cell>
        </row>
        <row r="1590">
          <cell r="A1590">
            <v>17660</v>
          </cell>
          <cell r="B1590">
            <v>43</v>
          </cell>
        </row>
        <row r="1591">
          <cell r="A1591">
            <v>12365</v>
          </cell>
          <cell r="B1591">
            <v>43</v>
          </cell>
        </row>
        <row r="1592">
          <cell r="A1592">
            <v>15581</v>
          </cell>
          <cell r="B1592">
            <v>43</v>
          </cell>
        </row>
        <row r="1593">
          <cell r="A1593">
            <v>5151</v>
          </cell>
          <cell r="B1593">
            <v>43</v>
          </cell>
        </row>
        <row r="1594">
          <cell r="A1594">
            <v>17301</v>
          </cell>
          <cell r="B1594">
            <v>43</v>
          </cell>
        </row>
        <row r="1595">
          <cell r="A1595">
            <v>18134</v>
          </cell>
          <cell r="B1595">
            <v>43</v>
          </cell>
        </row>
        <row r="1596">
          <cell r="A1596">
            <v>2842</v>
          </cell>
          <cell r="B1596">
            <v>43</v>
          </cell>
        </row>
        <row r="1597">
          <cell r="A1597">
            <v>18144</v>
          </cell>
          <cell r="B1597">
            <v>43</v>
          </cell>
        </row>
        <row r="1598">
          <cell r="A1598">
            <v>16938</v>
          </cell>
          <cell r="B1598">
            <v>43</v>
          </cell>
        </row>
        <row r="1599">
          <cell r="A1599">
            <v>18152</v>
          </cell>
          <cell r="B1599">
            <v>43</v>
          </cell>
        </row>
        <row r="1600">
          <cell r="A1600">
            <v>5103</v>
          </cell>
          <cell r="B1600">
            <v>43</v>
          </cell>
        </row>
        <row r="1601">
          <cell r="A1601">
            <v>10112</v>
          </cell>
          <cell r="B1601">
            <v>43</v>
          </cell>
        </row>
        <row r="1602">
          <cell r="A1602">
            <v>17538</v>
          </cell>
          <cell r="B1602">
            <v>43</v>
          </cell>
        </row>
        <row r="1603">
          <cell r="A1603">
            <v>15642</v>
          </cell>
          <cell r="B1603">
            <v>43</v>
          </cell>
        </row>
        <row r="1604">
          <cell r="A1604">
            <v>4826</v>
          </cell>
          <cell r="B1604">
            <v>43</v>
          </cell>
        </row>
        <row r="1605">
          <cell r="A1605">
            <v>18163</v>
          </cell>
          <cell r="B1605">
            <v>43</v>
          </cell>
        </row>
        <row r="1606">
          <cell r="A1606">
            <v>1615</v>
          </cell>
          <cell r="B1606">
            <v>43</v>
          </cell>
        </row>
        <row r="1607">
          <cell r="A1607">
            <v>1617</v>
          </cell>
          <cell r="B1607">
            <v>43</v>
          </cell>
        </row>
        <row r="1608">
          <cell r="A1608">
            <v>12982</v>
          </cell>
          <cell r="B1608">
            <v>43</v>
          </cell>
        </row>
        <row r="1609">
          <cell r="A1609">
            <v>4824</v>
          </cell>
          <cell r="B1609">
            <v>43</v>
          </cell>
        </row>
        <row r="1610">
          <cell r="A1610">
            <v>17107</v>
          </cell>
          <cell r="B1610">
            <v>43</v>
          </cell>
        </row>
        <row r="1611">
          <cell r="A1611">
            <v>4771</v>
          </cell>
          <cell r="B1611">
            <v>43</v>
          </cell>
        </row>
        <row r="1612">
          <cell r="A1612">
            <v>1375</v>
          </cell>
          <cell r="B1612">
            <v>43</v>
          </cell>
        </row>
        <row r="1613">
          <cell r="A1613">
            <v>16226</v>
          </cell>
          <cell r="B1613">
            <v>43</v>
          </cell>
        </row>
        <row r="1614">
          <cell r="A1614">
            <v>12600</v>
          </cell>
          <cell r="B1614">
            <v>43</v>
          </cell>
        </row>
        <row r="1615">
          <cell r="A1615">
            <v>3044</v>
          </cell>
          <cell r="B1615">
            <v>43</v>
          </cell>
        </row>
        <row r="1616">
          <cell r="A1616">
            <v>16741</v>
          </cell>
          <cell r="B1616">
            <v>43</v>
          </cell>
        </row>
        <row r="1617">
          <cell r="A1617">
            <v>16626</v>
          </cell>
          <cell r="B1617">
            <v>43</v>
          </cell>
        </row>
        <row r="1618">
          <cell r="A1618">
            <v>18180</v>
          </cell>
          <cell r="B1618">
            <v>43</v>
          </cell>
        </row>
        <row r="1619">
          <cell r="A1619">
            <v>18103</v>
          </cell>
          <cell r="B1619">
            <v>43</v>
          </cell>
        </row>
        <row r="1620">
          <cell r="A1620">
            <v>11633</v>
          </cell>
          <cell r="B1620">
            <v>43</v>
          </cell>
        </row>
        <row r="1621">
          <cell r="A1621">
            <v>12651</v>
          </cell>
          <cell r="B1621">
            <v>43</v>
          </cell>
        </row>
        <row r="1622">
          <cell r="A1622">
            <v>12624</v>
          </cell>
          <cell r="B1622">
            <v>43</v>
          </cell>
        </row>
        <row r="1623">
          <cell r="A1623">
            <v>11967</v>
          </cell>
          <cell r="B1623">
            <v>43</v>
          </cell>
        </row>
        <row r="1624">
          <cell r="A1624">
            <v>11718</v>
          </cell>
          <cell r="B1624">
            <v>43</v>
          </cell>
        </row>
        <row r="1625">
          <cell r="A1625">
            <v>2835</v>
          </cell>
          <cell r="B1625">
            <v>43</v>
          </cell>
        </row>
        <row r="1626">
          <cell r="A1626">
            <v>13813</v>
          </cell>
          <cell r="B1626">
            <v>43</v>
          </cell>
        </row>
        <row r="1627">
          <cell r="A1627">
            <v>17321</v>
          </cell>
          <cell r="B1627">
            <v>43</v>
          </cell>
        </row>
        <row r="1628">
          <cell r="A1628">
            <v>10429</v>
          </cell>
          <cell r="B1628">
            <v>43</v>
          </cell>
        </row>
        <row r="1629">
          <cell r="A1629">
            <v>16169</v>
          </cell>
          <cell r="B1629">
            <v>43</v>
          </cell>
        </row>
        <row r="1630">
          <cell r="A1630">
            <v>3077</v>
          </cell>
          <cell r="B1630">
            <v>43</v>
          </cell>
        </row>
        <row r="1631">
          <cell r="A1631">
            <v>3084</v>
          </cell>
          <cell r="B1631">
            <v>43</v>
          </cell>
        </row>
        <row r="1632">
          <cell r="A1632">
            <v>3163</v>
          </cell>
          <cell r="B1632">
            <v>43</v>
          </cell>
        </row>
        <row r="1633">
          <cell r="A1633">
            <v>11932</v>
          </cell>
          <cell r="B1633">
            <v>43</v>
          </cell>
        </row>
        <row r="1634">
          <cell r="A1634">
            <v>15669</v>
          </cell>
          <cell r="B1634">
            <v>43</v>
          </cell>
        </row>
        <row r="1635">
          <cell r="A1635">
            <v>3045</v>
          </cell>
          <cell r="B1635">
            <v>43</v>
          </cell>
        </row>
        <row r="1636">
          <cell r="A1636">
            <v>1357</v>
          </cell>
          <cell r="B1636">
            <v>43</v>
          </cell>
        </row>
        <row r="1637">
          <cell r="A1637">
            <v>4848</v>
          </cell>
          <cell r="B1637">
            <v>43</v>
          </cell>
        </row>
        <row r="1638">
          <cell r="A1638">
            <v>16542</v>
          </cell>
          <cell r="B1638">
            <v>43</v>
          </cell>
        </row>
        <row r="1639">
          <cell r="A1639">
            <v>15577</v>
          </cell>
          <cell r="B1639">
            <v>43</v>
          </cell>
        </row>
        <row r="1640">
          <cell r="A1640">
            <v>4852</v>
          </cell>
          <cell r="B1640">
            <v>43</v>
          </cell>
        </row>
        <row r="1641">
          <cell r="A1641">
            <v>2809</v>
          </cell>
          <cell r="B1641">
            <v>43</v>
          </cell>
        </row>
        <row r="1642">
          <cell r="A1642">
            <v>3234</v>
          </cell>
          <cell r="B1642">
            <v>43</v>
          </cell>
        </row>
        <row r="1643">
          <cell r="A1643">
            <v>1370</v>
          </cell>
          <cell r="B1643">
            <v>43</v>
          </cell>
        </row>
        <row r="1644">
          <cell r="A1644">
            <v>17186</v>
          </cell>
          <cell r="B1644">
            <v>43</v>
          </cell>
        </row>
        <row r="1645">
          <cell r="A1645">
            <v>10304</v>
          </cell>
          <cell r="B1645">
            <v>43</v>
          </cell>
        </row>
        <row r="1646">
          <cell r="A1646">
            <v>12456</v>
          </cell>
          <cell r="B1646">
            <v>43</v>
          </cell>
        </row>
        <row r="1647">
          <cell r="A1647">
            <v>11937</v>
          </cell>
          <cell r="B1647">
            <v>43</v>
          </cell>
        </row>
        <row r="1648">
          <cell r="A1648">
            <v>14970</v>
          </cell>
          <cell r="B1648">
            <v>43</v>
          </cell>
        </row>
        <row r="1649">
          <cell r="A1649">
            <v>4904</v>
          </cell>
          <cell r="B1649">
            <v>43</v>
          </cell>
        </row>
        <row r="1650">
          <cell r="A1650">
            <v>11902</v>
          </cell>
          <cell r="B1650">
            <v>43</v>
          </cell>
        </row>
        <row r="1651">
          <cell r="A1651">
            <v>10438</v>
          </cell>
          <cell r="B1651">
            <v>43</v>
          </cell>
        </row>
        <row r="1652">
          <cell r="A1652">
            <v>17625</v>
          </cell>
          <cell r="B1652">
            <v>43</v>
          </cell>
        </row>
        <row r="1653">
          <cell r="A1653">
            <v>1602</v>
          </cell>
          <cell r="B1653">
            <v>43</v>
          </cell>
        </row>
        <row r="1654">
          <cell r="A1654">
            <v>13301</v>
          </cell>
          <cell r="B1654">
            <v>43</v>
          </cell>
        </row>
        <row r="1655">
          <cell r="A1655">
            <v>15037</v>
          </cell>
          <cell r="B1655">
            <v>43</v>
          </cell>
        </row>
        <row r="1656">
          <cell r="A1656">
            <v>15252</v>
          </cell>
          <cell r="B1656">
            <v>43</v>
          </cell>
        </row>
        <row r="1657">
          <cell r="A1657">
            <v>16960</v>
          </cell>
          <cell r="B1657">
            <v>43</v>
          </cell>
        </row>
        <row r="1658">
          <cell r="A1658">
            <v>13590</v>
          </cell>
          <cell r="B1658">
            <v>43</v>
          </cell>
        </row>
        <row r="1659">
          <cell r="A1659">
            <v>2886</v>
          </cell>
          <cell r="B1659">
            <v>43</v>
          </cell>
        </row>
        <row r="1660">
          <cell r="A1660">
            <v>2888</v>
          </cell>
          <cell r="B1660">
            <v>43</v>
          </cell>
        </row>
        <row r="1661">
          <cell r="A1661">
            <v>14575</v>
          </cell>
          <cell r="B1661">
            <v>43</v>
          </cell>
        </row>
        <row r="1662">
          <cell r="A1662">
            <v>4845</v>
          </cell>
          <cell r="B1662">
            <v>43</v>
          </cell>
        </row>
        <row r="1663">
          <cell r="A1663">
            <v>15827</v>
          </cell>
          <cell r="B1663">
            <v>43</v>
          </cell>
        </row>
        <row r="1664">
          <cell r="A1664">
            <v>15671</v>
          </cell>
          <cell r="B1664">
            <v>43</v>
          </cell>
        </row>
        <row r="1665">
          <cell r="A1665">
            <v>5370</v>
          </cell>
          <cell r="B1665">
            <v>43</v>
          </cell>
        </row>
        <row r="1666">
          <cell r="A1666">
            <v>2825</v>
          </cell>
          <cell r="B1666">
            <v>43</v>
          </cell>
        </row>
        <row r="1667">
          <cell r="A1667">
            <v>5094</v>
          </cell>
          <cell r="B1667">
            <v>43</v>
          </cell>
        </row>
        <row r="1668">
          <cell r="A1668">
            <v>12171</v>
          </cell>
          <cell r="B1668">
            <v>43</v>
          </cell>
        </row>
        <row r="1669">
          <cell r="A1669">
            <v>3177</v>
          </cell>
          <cell r="B1669">
            <v>43</v>
          </cell>
        </row>
        <row r="1670">
          <cell r="A1670">
            <v>10549</v>
          </cell>
          <cell r="B1670">
            <v>43</v>
          </cell>
        </row>
        <row r="1671">
          <cell r="A1671">
            <v>17097</v>
          </cell>
          <cell r="B1671">
            <v>43</v>
          </cell>
        </row>
        <row r="1672">
          <cell r="A1672">
            <v>5048</v>
          </cell>
          <cell r="B1672">
            <v>43</v>
          </cell>
        </row>
        <row r="1673">
          <cell r="A1673">
            <v>11928</v>
          </cell>
          <cell r="B1673">
            <v>43</v>
          </cell>
        </row>
        <row r="1674">
          <cell r="A1674">
            <v>11166</v>
          </cell>
          <cell r="B1674">
            <v>43</v>
          </cell>
        </row>
        <row r="1675">
          <cell r="A1675">
            <v>16355</v>
          </cell>
          <cell r="B1675">
            <v>43</v>
          </cell>
        </row>
        <row r="1676">
          <cell r="A1676">
            <v>17109</v>
          </cell>
          <cell r="B1676">
            <v>43</v>
          </cell>
        </row>
        <row r="1677">
          <cell r="A1677">
            <v>17588</v>
          </cell>
          <cell r="B1677">
            <v>43</v>
          </cell>
        </row>
        <row r="1678">
          <cell r="A1678">
            <v>17620</v>
          </cell>
          <cell r="B1678">
            <v>43</v>
          </cell>
        </row>
        <row r="1679">
          <cell r="A1679">
            <v>3747</v>
          </cell>
          <cell r="B1679">
            <v>43</v>
          </cell>
        </row>
        <row r="1680">
          <cell r="A1680">
            <v>17725</v>
          </cell>
          <cell r="B1680">
            <v>43</v>
          </cell>
        </row>
        <row r="1681">
          <cell r="A1681">
            <v>1355</v>
          </cell>
          <cell r="B1681">
            <v>43</v>
          </cell>
        </row>
        <row r="1682">
          <cell r="A1682">
            <v>4802</v>
          </cell>
          <cell r="B1682">
            <v>43</v>
          </cell>
        </row>
        <row r="1683">
          <cell r="A1683">
            <v>10946</v>
          </cell>
          <cell r="B1683">
            <v>43</v>
          </cell>
        </row>
        <row r="1684">
          <cell r="A1684">
            <v>15114</v>
          </cell>
          <cell r="B1684">
            <v>43</v>
          </cell>
        </row>
        <row r="1685">
          <cell r="A1685">
            <v>16097</v>
          </cell>
          <cell r="B1685">
            <v>43</v>
          </cell>
        </row>
        <row r="1686">
          <cell r="A1686">
            <v>11723</v>
          </cell>
          <cell r="B1686">
            <v>43</v>
          </cell>
        </row>
        <row r="1687">
          <cell r="A1687">
            <v>14247</v>
          </cell>
          <cell r="B1687">
            <v>43</v>
          </cell>
        </row>
        <row r="1688">
          <cell r="A1688">
            <v>16636</v>
          </cell>
          <cell r="B1688">
            <v>43</v>
          </cell>
        </row>
        <row r="1689">
          <cell r="A1689">
            <v>2871</v>
          </cell>
          <cell r="B1689">
            <v>43</v>
          </cell>
        </row>
        <row r="1690">
          <cell r="A1690">
            <v>1475</v>
          </cell>
          <cell r="B1690">
            <v>43</v>
          </cell>
        </row>
        <row r="1691">
          <cell r="A1691">
            <v>2874</v>
          </cell>
          <cell r="B1691">
            <v>43</v>
          </cell>
        </row>
        <row r="1692">
          <cell r="A1692">
            <v>17608</v>
          </cell>
          <cell r="B1692">
            <v>43</v>
          </cell>
        </row>
        <row r="1693">
          <cell r="A1693">
            <v>17098</v>
          </cell>
          <cell r="B1693">
            <v>43</v>
          </cell>
        </row>
        <row r="1694">
          <cell r="A1694">
            <v>3080</v>
          </cell>
          <cell r="B1694">
            <v>43</v>
          </cell>
        </row>
        <row r="1695">
          <cell r="A1695">
            <v>1513</v>
          </cell>
          <cell r="B1695">
            <v>43</v>
          </cell>
        </row>
        <row r="1696">
          <cell r="A1696">
            <v>15573</v>
          </cell>
          <cell r="B1696">
            <v>43</v>
          </cell>
        </row>
        <row r="1697">
          <cell r="A1697">
            <v>11265</v>
          </cell>
          <cell r="B1697">
            <v>43</v>
          </cell>
        </row>
        <row r="1698">
          <cell r="A1698">
            <v>15738</v>
          </cell>
          <cell r="B1698">
            <v>43</v>
          </cell>
        </row>
        <row r="1699">
          <cell r="A1699">
            <v>4947</v>
          </cell>
          <cell r="B1699">
            <v>43</v>
          </cell>
        </row>
        <row r="1700">
          <cell r="A1700">
            <v>4948</v>
          </cell>
          <cell r="B1700">
            <v>43</v>
          </cell>
        </row>
        <row r="1701">
          <cell r="A1701">
            <v>17410</v>
          </cell>
          <cell r="B1701">
            <v>43</v>
          </cell>
        </row>
        <row r="1702">
          <cell r="A1702">
            <v>2846</v>
          </cell>
          <cell r="B1702">
            <v>43</v>
          </cell>
        </row>
        <row r="1703">
          <cell r="A1703">
            <v>1438</v>
          </cell>
          <cell r="B1703">
            <v>43</v>
          </cell>
        </row>
        <row r="1704">
          <cell r="A1704">
            <v>10431</v>
          </cell>
          <cell r="B1704">
            <v>43</v>
          </cell>
        </row>
        <row r="1705">
          <cell r="A1705">
            <v>2987</v>
          </cell>
          <cell r="B1705">
            <v>43</v>
          </cell>
        </row>
        <row r="1706">
          <cell r="A1706">
            <v>4986</v>
          </cell>
          <cell r="B1706">
            <v>43</v>
          </cell>
        </row>
        <row r="1707">
          <cell r="A1707">
            <v>15861</v>
          </cell>
          <cell r="B1707">
            <v>43</v>
          </cell>
        </row>
        <row r="1708">
          <cell r="A1708">
            <v>14888</v>
          </cell>
          <cell r="B1708">
            <v>43</v>
          </cell>
        </row>
        <row r="1709">
          <cell r="A1709">
            <v>4983</v>
          </cell>
          <cell r="B1709">
            <v>43</v>
          </cell>
        </row>
        <row r="1710">
          <cell r="A1710">
            <v>4984</v>
          </cell>
          <cell r="B1710">
            <v>43</v>
          </cell>
        </row>
        <row r="1711">
          <cell r="A1711">
            <v>5058</v>
          </cell>
          <cell r="B1711">
            <v>43</v>
          </cell>
        </row>
        <row r="1712">
          <cell r="A1712">
            <v>16600</v>
          </cell>
          <cell r="B1712">
            <v>43</v>
          </cell>
        </row>
        <row r="1713">
          <cell r="A1713">
            <v>16141</v>
          </cell>
          <cell r="B1713">
            <v>43</v>
          </cell>
        </row>
        <row r="1714">
          <cell r="A1714">
            <v>4825</v>
          </cell>
          <cell r="B1714">
            <v>43</v>
          </cell>
        </row>
        <row r="1715">
          <cell r="A1715">
            <v>3735</v>
          </cell>
          <cell r="B1715">
            <v>43</v>
          </cell>
        </row>
        <row r="1716">
          <cell r="A1716">
            <v>4773</v>
          </cell>
          <cell r="B1716">
            <v>43</v>
          </cell>
        </row>
        <row r="1717">
          <cell r="A1717">
            <v>4827</v>
          </cell>
          <cell r="B1717">
            <v>43</v>
          </cell>
        </row>
        <row r="1718">
          <cell r="A1718">
            <v>4828</v>
          </cell>
          <cell r="B1718">
            <v>43</v>
          </cell>
        </row>
        <row r="1719">
          <cell r="A1719">
            <v>12341</v>
          </cell>
          <cell r="B1719">
            <v>43</v>
          </cell>
        </row>
        <row r="1720">
          <cell r="A1720">
            <v>4664</v>
          </cell>
          <cell r="B1720">
            <v>43</v>
          </cell>
        </row>
        <row r="1721">
          <cell r="A1721">
            <v>4666</v>
          </cell>
          <cell r="B1721">
            <v>43</v>
          </cell>
        </row>
        <row r="1722">
          <cell r="A1722">
            <v>17332</v>
          </cell>
          <cell r="B1722">
            <v>43</v>
          </cell>
        </row>
        <row r="1723">
          <cell r="A1723">
            <v>17147</v>
          </cell>
          <cell r="B1723">
            <v>43</v>
          </cell>
        </row>
        <row r="1724">
          <cell r="A1724">
            <v>10554</v>
          </cell>
          <cell r="B1724">
            <v>43</v>
          </cell>
        </row>
        <row r="1725">
          <cell r="A1725">
            <v>12149</v>
          </cell>
          <cell r="B1725">
            <v>43</v>
          </cell>
        </row>
        <row r="1726">
          <cell r="A1726">
            <v>16407</v>
          </cell>
          <cell r="B1726">
            <v>43</v>
          </cell>
        </row>
        <row r="1727">
          <cell r="A1727">
            <v>3173</v>
          </cell>
          <cell r="B1727">
            <v>43</v>
          </cell>
        </row>
        <row r="1728">
          <cell r="A1728">
            <v>17721</v>
          </cell>
          <cell r="B1728">
            <v>43</v>
          </cell>
        </row>
        <row r="1729">
          <cell r="A1729">
            <v>12653</v>
          </cell>
          <cell r="B1729">
            <v>43</v>
          </cell>
        </row>
        <row r="1730">
          <cell r="A1730">
            <v>15002</v>
          </cell>
          <cell r="B1730">
            <v>43</v>
          </cell>
        </row>
        <row r="1731">
          <cell r="A1731">
            <v>15112</v>
          </cell>
          <cell r="B1731">
            <v>43</v>
          </cell>
        </row>
        <row r="1732">
          <cell r="A1732">
            <v>15473</v>
          </cell>
          <cell r="B1732">
            <v>43</v>
          </cell>
        </row>
        <row r="1733">
          <cell r="A1733">
            <v>1490</v>
          </cell>
          <cell r="B1733">
            <v>43</v>
          </cell>
        </row>
        <row r="1734">
          <cell r="A1734">
            <v>12001</v>
          </cell>
          <cell r="B1734">
            <v>43</v>
          </cell>
        </row>
        <row r="1735">
          <cell r="A1735">
            <v>13378</v>
          </cell>
          <cell r="B1735">
            <v>43</v>
          </cell>
        </row>
        <row r="1736">
          <cell r="A1736">
            <v>14196</v>
          </cell>
          <cell r="B1736">
            <v>43</v>
          </cell>
        </row>
        <row r="1737">
          <cell r="A1737">
            <v>11635</v>
          </cell>
          <cell r="B1737">
            <v>43</v>
          </cell>
        </row>
        <row r="1738">
          <cell r="A1738">
            <v>17138</v>
          </cell>
          <cell r="B1738">
            <v>43</v>
          </cell>
        </row>
        <row r="1739">
          <cell r="A1739">
            <v>4594</v>
          </cell>
          <cell r="B1739">
            <v>43</v>
          </cell>
        </row>
        <row r="1740">
          <cell r="A1740">
            <v>14590</v>
          </cell>
          <cell r="B1740">
            <v>43</v>
          </cell>
        </row>
        <row r="1741">
          <cell r="A1741">
            <v>17243</v>
          </cell>
          <cell r="B1741">
            <v>43</v>
          </cell>
        </row>
        <row r="1742">
          <cell r="A1742">
            <v>13304</v>
          </cell>
          <cell r="B1742">
            <v>43</v>
          </cell>
        </row>
        <row r="1743">
          <cell r="A1743">
            <v>13795</v>
          </cell>
          <cell r="B1743">
            <v>43</v>
          </cell>
        </row>
        <row r="1744">
          <cell r="A1744">
            <v>15309</v>
          </cell>
          <cell r="B1744">
            <v>43</v>
          </cell>
        </row>
        <row r="1745">
          <cell r="A1745">
            <v>1535</v>
          </cell>
          <cell r="B1745">
            <v>43</v>
          </cell>
        </row>
        <row r="1746">
          <cell r="A1746">
            <v>16883</v>
          </cell>
          <cell r="B1746">
            <v>43</v>
          </cell>
        </row>
        <row r="1747">
          <cell r="A1747">
            <v>5367</v>
          </cell>
          <cell r="B1747">
            <v>43</v>
          </cell>
        </row>
        <row r="1748">
          <cell r="A1748">
            <v>17651</v>
          </cell>
          <cell r="B1748">
            <v>43</v>
          </cell>
        </row>
        <row r="1749">
          <cell r="A1749">
            <v>15410</v>
          </cell>
          <cell r="B1749">
            <v>43</v>
          </cell>
        </row>
        <row r="1750">
          <cell r="A1750">
            <v>16447</v>
          </cell>
          <cell r="B1750">
            <v>43</v>
          </cell>
        </row>
        <row r="1751">
          <cell r="A1751">
            <v>15864</v>
          </cell>
          <cell r="B1751">
            <v>43</v>
          </cell>
        </row>
        <row r="1752">
          <cell r="A1752">
            <v>15031</v>
          </cell>
          <cell r="B1752">
            <v>43</v>
          </cell>
        </row>
        <row r="1753">
          <cell r="A1753">
            <v>10600</v>
          </cell>
          <cell r="B1753">
            <v>43</v>
          </cell>
        </row>
        <row r="1754">
          <cell r="A1754">
            <v>15542</v>
          </cell>
          <cell r="B1754">
            <v>43</v>
          </cell>
        </row>
        <row r="1755">
          <cell r="A1755">
            <v>16783</v>
          </cell>
          <cell r="B1755">
            <v>43</v>
          </cell>
        </row>
        <row r="1756">
          <cell r="A1756">
            <v>3237</v>
          </cell>
          <cell r="B1756">
            <v>43</v>
          </cell>
        </row>
        <row r="1757">
          <cell r="A1757">
            <v>12883</v>
          </cell>
          <cell r="B1757">
            <v>43</v>
          </cell>
        </row>
        <row r="1758">
          <cell r="A1758">
            <v>17437</v>
          </cell>
          <cell r="B1758">
            <v>43</v>
          </cell>
        </row>
        <row r="1759">
          <cell r="A1759">
            <v>5162</v>
          </cell>
          <cell r="B1759">
            <v>43</v>
          </cell>
        </row>
        <row r="1760">
          <cell r="A1760">
            <v>4789</v>
          </cell>
          <cell r="B1760">
            <v>43</v>
          </cell>
        </row>
        <row r="1761">
          <cell r="A1761">
            <v>18012</v>
          </cell>
          <cell r="B1761">
            <v>43</v>
          </cell>
        </row>
        <row r="1762">
          <cell r="A1762">
            <v>1654</v>
          </cell>
          <cell r="B1762">
            <v>43</v>
          </cell>
        </row>
        <row r="1763">
          <cell r="A1763">
            <v>17503</v>
          </cell>
          <cell r="B1763">
            <v>43</v>
          </cell>
        </row>
        <row r="1764">
          <cell r="A1764">
            <v>5014</v>
          </cell>
          <cell r="B1764">
            <v>43</v>
          </cell>
        </row>
        <row r="1765">
          <cell r="A1765">
            <v>15266</v>
          </cell>
          <cell r="B1765">
            <v>43</v>
          </cell>
        </row>
        <row r="1766">
          <cell r="A1766">
            <v>4674</v>
          </cell>
          <cell r="B1766">
            <v>43</v>
          </cell>
        </row>
        <row r="1767">
          <cell r="A1767">
            <v>3092</v>
          </cell>
          <cell r="B1767">
            <v>43</v>
          </cell>
        </row>
        <row r="1768">
          <cell r="A1768">
            <v>12809</v>
          </cell>
          <cell r="B1768">
            <v>43</v>
          </cell>
        </row>
        <row r="1769">
          <cell r="A1769">
            <v>4905</v>
          </cell>
          <cell r="B1769">
            <v>43</v>
          </cell>
        </row>
        <row r="1770">
          <cell r="A1770">
            <v>4656</v>
          </cell>
          <cell r="B1770">
            <v>43</v>
          </cell>
        </row>
        <row r="1771">
          <cell r="A1771">
            <v>2865</v>
          </cell>
          <cell r="B1771">
            <v>43</v>
          </cell>
        </row>
        <row r="1772">
          <cell r="A1772">
            <v>2879</v>
          </cell>
          <cell r="B1772">
            <v>43</v>
          </cell>
        </row>
        <row r="1773">
          <cell r="A1773">
            <v>4620</v>
          </cell>
          <cell r="B1773">
            <v>43</v>
          </cell>
        </row>
        <row r="1774">
          <cell r="A1774">
            <v>15338</v>
          </cell>
          <cell r="B1774">
            <v>43</v>
          </cell>
        </row>
        <row r="1775">
          <cell r="A1775">
            <v>13399</v>
          </cell>
          <cell r="B1775">
            <v>43</v>
          </cell>
        </row>
        <row r="1776">
          <cell r="A1776">
            <v>2831</v>
          </cell>
          <cell r="B1776">
            <v>43</v>
          </cell>
        </row>
        <row r="1777">
          <cell r="A1777">
            <v>16497</v>
          </cell>
          <cell r="B1777">
            <v>43</v>
          </cell>
        </row>
        <row r="1778">
          <cell r="A1778">
            <v>13825</v>
          </cell>
          <cell r="B1778">
            <v>43</v>
          </cell>
        </row>
        <row r="1779">
          <cell r="A1779">
            <v>12720</v>
          </cell>
          <cell r="B1779">
            <v>43</v>
          </cell>
        </row>
        <row r="1780">
          <cell r="A1780">
            <v>4777</v>
          </cell>
          <cell r="B1780">
            <v>43</v>
          </cell>
        </row>
        <row r="1781">
          <cell r="A1781">
            <v>5118</v>
          </cell>
          <cell r="B1781">
            <v>43</v>
          </cell>
        </row>
        <row r="1782">
          <cell r="A1782">
            <v>4900</v>
          </cell>
          <cell r="B1782">
            <v>43</v>
          </cell>
        </row>
        <row r="1783">
          <cell r="A1783">
            <v>18068</v>
          </cell>
          <cell r="B1783">
            <v>43</v>
          </cell>
        </row>
        <row r="1784">
          <cell r="A1784">
            <v>15022</v>
          </cell>
          <cell r="B1784">
            <v>43</v>
          </cell>
        </row>
        <row r="1785">
          <cell r="A1785">
            <v>15860</v>
          </cell>
          <cell r="B1785">
            <v>43</v>
          </cell>
        </row>
        <row r="1786">
          <cell r="A1786">
            <v>15547</v>
          </cell>
          <cell r="B1786">
            <v>43</v>
          </cell>
        </row>
        <row r="1787">
          <cell r="A1787">
            <v>10351</v>
          </cell>
          <cell r="B1787">
            <v>43</v>
          </cell>
        </row>
        <row r="1788">
          <cell r="A1788">
            <v>12650</v>
          </cell>
          <cell r="B1788">
            <v>43</v>
          </cell>
        </row>
        <row r="1789">
          <cell r="A1789">
            <v>5375</v>
          </cell>
          <cell r="B1789">
            <v>43</v>
          </cell>
        </row>
        <row r="1790">
          <cell r="A1790">
            <v>12655</v>
          </cell>
          <cell r="B1790">
            <v>43</v>
          </cell>
        </row>
        <row r="1791">
          <cell r="A1791">
            <v>3753</v>
          </cell>
          <cell r="B1791">
            <v>43</v>
          </cell>
        </row>
        <row r="1792">
          <cell r="A1792">
            <v>13577</v>
          </cell>
          <cell r="B1792">
            <v>43</v>
          </cell>
        </row>
        <row r="1793">
          <cell r="A1793">
            <v>13042</v>
          </cell>
          <cell r="B1793">
            <v>43</v>
          </cell>
        </row>
        <row r="1794">
          <cell r="A1794">
            <v>2820</v>
          </cell>
          <cell r="B1794">
            <v>43</v>
          </cell>
        </row>
        <row r="1795">
          <cell r="A1795">
            <v>2834</v>
          </cell>
          <cell r="B1795">
            <v>43</v>
          </cell>
        </row>
        <row r="1796">
          <cell r="A1796">
            <v>15063</v>
          </cell>
          <cell r="B1796">
            <v>43</v>
          </cell>
        </row>
        <row r="1797">
          <cell r="A1797">
            <v>14701</v>
          </cell>
          <cell r="B1797">
            <v>43</v>
          </cell>
        </row>
        <row r="1798">
          <cell r="A1798">
            <v>4768</v>
          </cell>
          <cell r="B1798">
            <v>43</v>
          </cell>
        </row>
        <row r="1799">
          <cell r="A1799">
            <v>17343</v>
          </cell>
          <cell r="B1799">
            <v>43</v>
          </cell>
        </row>
        <row r="1800">
          <cell r="A1800">
            <v>3072</v>
          </cell>
          <cell r="B1800">
            <v>43</v>
          </cell>
        </row>
        <row r="1801">
          <cell r="A1801">
            <v>10489</v>
          </cell>
          <cell r="B1801">
            <v>43</v>
          </cell>
        </row>
        <row r="1802">
          <cell r="A1802">
            <v>11829</v>
          </cell>
          <cell r="B1802">
            <v>43</v>
          </cell>
        </row>
        <row r="1803">
          <cell r="A1803">
            <v>15450</v>
          </cell>
          <cell r="B1803">
            <v>43</v>
          </cell>
        </row>
        <row r="1804">
          <cell r="A1804">
            <v>13916</v>
          </cell>
          <cell r="B1804">
            <v>43</v>
          </cell>
        </row>
        <row r="1805">
          <cell r="A1805">
            <v>4821</v>
          </cell>
          <cell r="B1805">
            <v>43</v>
          </cell>
        </row>
        <row r="1806">
          <cell r="A1806">
            <v>16353</v>
          </cell>
          <cell r="B1806">
            <v>43</v>
          </cell>
        </row>
        <row r="1807">
          <cell r="A1807">
            <v>17543</v>
          </cell>
          <cell r="B1807">
            <v>43</v>
          </cell>
        </row>
        <row r="1808">
          <cell r="A1808">
            <v>15758</v>
          </cell>
          <cell r="B1808">
            <v>43</v>
          </cell>
        </row>
        <row r="1809">
          <cell r="A1809">
            <v>2791</v>
          </cell>
          <cell r="B1809">
            <v>43</v>
          </cell>
        </row>
        <row r="1810">
          <cell r="A1810">
            <v>4800</v>
          </cell>
          <cell r="B1810">
            <v>43</v>
          </cell>
        </row>
        <row r="1811">
          <cell r="A1811">
            <v>2995</v>
          </cell>
          <cell r="B1811">
            <v>43</v>
          </cell>
        </row>
        <row r="1812">
          <cell r="A1812">
            <v>5177</v>
          </cell>
          <cell r="B1812">
            <v>43</v>
          </cell>
        </row>
        <row r="1813">
          <cell r="A1813">
            <v>4804</v>
          </cell>
          <cell r="B1813">
            <v>43</v>
          </cell>
        </row>
        <row r="1814">
          <cell r="A1814">
            <v>5084</v>
          </cell>
          <cell r="B1814">
            <v>43</v>
          </cell>
        </row>
        <row r="1815">
          <cell r="A1815">
            <v>17351</v>
          </cell>
          <cell r="B1815">
            <v>43</v>
          </cell>
        </row>
        <row r="1816">
          <cell r="A1816">
            <v>12455</v>
          </cell>
          <cell r="B1816">
            <v>43</v>
          </cell>
        </row>
        <row r="1817">
          <cell r="A1817">
            <v>3754</v>
          </cell>
          <cell r="B1817">
            <v>43</v>
          </cell>
        </row>
        <row r="1818">
          <cell r="A1818">
            <v>4981</v>
          </cell>
          <cell r="B1818">
            <v>43</v>
          </cell>
        </row>
        <row r="1819">
          <cell r="A1819">
            <v>4982</v>
          </cell>
          <cell r="B1819">
            <v>43</v>
          </cell>
        </row>
        <row r="1820">
          <cell r="A1820">
            <v>16308</v>
          </cell>
          <cell r="B1820">
            <v>43</v>
          </cell>
        </row>
        <row r="1821">
          <cell r="A1821">
            <v>1636</v>
          </cell>
          <cell r="B1821">
            <v>43</v>
          </cell>
        </row>
        <row r="1822">
          <cell r="A1822">
            <v>13913</v>
          </cell>
          <cell r="B1822">
            <v>43</v>
          </cell>
        </row>
        <row r="1823">
          <cell r="A1823">
            <v>14183</v>
          </cell>
          <cell r="B1823">
            <v>43</v>
          </cell>
        </row>
        <row r="1824">
          <cell r="A1824">
            <v>13971</v>
          </cell>
          <cell r="B1824">
            <v>43</v>
          </cell>
        </row>
        <row r="1825">
          <cell r="A1825">
            <v>15477</v>
          </cell>
          <cell r="B1825">
            <v>43</v>
          </cell>
        </row>
        <row r="1826">
          <cell r="A1826">
            <v>14819</v>
          </cell>
          <cell r="B1826">
            <v>43</v>
          </cell>
        </row>
        <row r="1827">
          <cell r="A1827">
            <v>14877</v>
          </cell>
          <cell r="B1827">
            <v>43</v>
          </cell>
        </row>
        <row r="1828">
          <cell r="A1828">
            <v>17648</v>
          </cell>
          <cell r="B1828">
            <v>43</v>
          </cell>
        </row>
        <row r="1829">
          <cell r="A1829">
            <v>15370</v>
          </cell>
          <cell r="B1829">
            <v>43</v>
          </cell>
        </row>
        <row r="1830">
          <cell r="A1830">
            <v>17718</v>
          </cell>
          <cell r="B1830">
            <v>43</v>
          </cell>
        </row>
        <row r="1831">
          <cell r="A1831">
            <v>17425</v>
          </cell>
          <cell r="B1831">
            <v>43</v>
          </cell>
        </row>
        <row r="1832">
          <cell r="A1832">
            <v>4865</v>
          </cell>
          <cell r="B1832">
            <v>43</v>
          </cell>
        </row>
        <row r="1833">
          <cell r="A1833">
            <v>16498</v>
          </cell>
          <cell r="B1833">
            <v>43</v>
          </cell>
        </row>
        <row r="1834">
          <cell r="A1834">
            <v>18021</v>
          </cell>
          <cell r="B1834">
            <v>43</v>
          </cell>
        </row>
        <row r="1835">
          <cell r="A1835">
            <v>16503</v>
          </cell>
          <cell r="B1835">
            <v>43</v>
          </cell>
        </row>
        <row r="1836">
          <cell r="A1836">
            <v>12024</v>
          </cell>
          <cell r="B1836">
            <v>43</v>
          </cell>
        </row>
        <row r="1837">
          <cell r="A1837">
            <v>14941</v>
          </cell>
          <cell r="B1837">
            <v>43</v>
          </cell>
        </row>
        <row r="1838">
          <cell r="A1838">
            <v>16627</v>
          </cell>
          <cell r="B1838">
            <v>43</v>
          </cell>
        </row>
        <row r="1839">
          <cell r="A1839">
            <v>16658</v>
          </cell>
          <cell r="B1839">
            <v>43</v>
          </cell>
        </row>
        <row r="1840">
          <cell r="A1840">
            <v>1411</v>
          </cell>
          <cell r="B1840">
            <v>43</v>
          </cell>
        </row>
        <row r="1841">
          <cell r="A1841">
            <v>4655</v>
          </cell>
          <cell r="B1841">
            <v>43</v>
          </cell>
        </row>
        <row r="1842">
          <cell r="A1842">
            <v>8931</v>
          </cell>
          <cell r="B1842">
            <v>43</v>
          </cell>
        </row>
        <row r="1843">
          <cell r="A1843">
            <v>16691</v>
          </cell>
          <cell r="B1843">
            <v>43</v>
          </cell>
        </row>
        <row r="1844">
          <cell r="A1844">
            <v>17020</v>
          </cell>
          <cell r="B1844">
            <v>43</v>
          </cell>
        </row>
        <row r="1845">
          <cell r="A1845">
            <v>16698</v>
          </cell>
          <cell r="B1845">
            <v>43</v>
          </cell>
        </row>
        <row r="1846">
          <cell r="A1846">
            <v>16738</v>
          </cell>
          <cell r="B1846">
            <v>43</v>
          </cell>
        </row>
        <row r="1847">
          <cell r="A1847">
            <v>16794</v>
          </cell>
          <cell r="B1847">
            <v>43</v>
          </cell>
        </row>
        <row r="1848">
          <cell r="A1848">
            <v>15240</v>
          </cell>
          <cell r="B1848">
            <v>43</v>
          </cell>
        </row>
        <row r="1849">
          <cell r="A1849">
            <v>16855</v>
          </cell>
          <cell r="B1849">
            <v>43</v>
          </cell>
        </row>
        <row r="1850">
          <cell r="A1850">
            <v>16799</v>
          </cell>
          <cell r="B1850">
            <v>43</v>
          </cell>
        </row>
        <row r="1851">
          <cell r="A1851">
            <v>10245</v>
          </cell>
          <cell r="B1851">
            <v>43</v>
          </cell>
        </row>
        <row r="1852">
          <cell r="A1852">
            <v>15906</v>
          </cell>
          <cell r="B1852">
            <v>43</v>
          </cell>
        </row>
        <row r="1853">
          <cell r="A1853">
            <v>17692</v>
          </cell>
          <cell r="B1853">
            <v>43</v>
          </cell>
        </row>
        <row r="1854">
          <cell r="A1854">
            <v>10225</v>
          </cell>
          <cell r="B1854">
            <v>43</v>
          </cell>
        </row>
        <row r="1855">
          <cell r="A1855">
            <v>1656</v>
          </cell>
          <cell r="B1855">
            <v>43</v>
          </cell>
        </row>
        <row r="1856">
          <cell r="A1856">
            <v>11972</v>
          </cell>
          <cell r="B1856">
            <v>43</v>
          </cell>
        </row>
        <row r="1857">
          <cell r="A1857">
            <v>18100</v>
          </cell>
          <cell r="B1857">
            <v>43</v>
          </cell>
        </row>
        <row r="1858">
          <cell r="A1858">
            <v>10241</v>
          </cell>
          <cell r="B1858">
            <v>43</v>
          </cell>
        </row>
        <row r="1859">
          <cell r="A1859">
            <v>15502</v>
          </cell>
          <cell r="B1859">
            <v>43</v>
          </cell>
        </row>
        <row r="1860">
          <cell r="A1860">
            <v>10226</v>
          </cell>
          <cell r="B1860">
            <v>43</v>
          </cell>
        </row>
        <row r="1861">
          <cell r="A1861">
            <v>4647</v>
          </cell>
          <cell r="B1861">
            <v>43</v>
          </cell>
        </row>
        <row r="1862">
          <cell r="A1862">
            <v>15826</v>
          </cell>
          <cell r="B1862">
            <v>43</v>
          </cell>
        </row>
        <row r="1863">
          <cell r="A1863">
            <v>10294</v>
          </cell>
          <cell r="B1863">
            <v>43</v>
          </cell>
        </row>
        <row r="1864">
          <cell r="A1864">
            <v>17704</v>
          </cell>
          <cell r="B1864">
            <v>43</v>
          </cell>
        </row>
        <row r="1865">
          <cell r="A1865">
            <v>16619</v>
          </cell>
          <cell r="B1865">
            <v>43</v>
          </cell>
        </row>
        <row r="1866">
          <cell r="A1866">
            <v>17676</v>
          </cell>
          <cell r="B1866">
            <v>43</v>
          </cell>
        </row>
        <row r="1867">
          <cell r="A1867">
            <v>17282</v>
          </cell>
          <cell r="B1867">
            <v>43</v>
          </cell>
        </row>
        <row r="1868">
          <cell r="A1868">
            <v>14735</v>
          </cell>
          <cell r="B1868">
            <v>43</v>
          </cell>
        </row>
        <row r="1869">
          <cell r="A1869">
            <v>16622</v>
          </cell>
          <cell r="B1869">
            <v>43</v>
          </cell>
        </row>
        <row r="1870">
          <cell r="A1870">
            <v>16787</v>
          </cell>
          <cell r="B1870">
            <v>43</v>
          </cell>
        </row>
        <row r="1871">
          <cell r="A1871">
            <v>17447</v>
          </cell>
          <cell r="B1871">
            <v>43</v>
          </cell>
        </row>
        <row r="1872">
          <cell r="A1872">
            <v>17251</v>
          </cell>
          <cell r="B1872">
            <v>43</v>
          </cell>
        </row>
        <row r="1873">
          <cell r="A1873">
            <v>16900</v>
          </cell>
          <cell r="B1873">
            <v>43</v>
          </cell>
        </row>
        <row r="1874">
          <cell r="A1874">
            <v>4587</v>
          </cell>
          <cell r="B1874">
            <v>43</v>
          </cell>
        </row>
        <row r="1875">
          <cell r="A1875">
            <v>16811</v>
          </cell>
          <cell r="B1875">
            <v>43</v>
          </cell>
        </row>
        <row r="1876">
          <cell r="A1876">
            <v>17469</v>
          </cell>
          <cell r="B1876">
            <v>43</v>
          </cell>
        </row>
        <row r="1877">
          <cell r="A1877">
            <v>15499</v>
          </cell>
          <cell r="B1877">
            <v>51</v>
          </cell>
        </row>
        <row r="1878">
          <cell r="A1878">
            <v>2501</v>
          </cell>
          <cell r="B1878">
            <v>51</v>
          </cell>
        </row>
        <row r="1879">
          <cell r="A1879">
            <v>4598</v>
          </cell>
          <cell r="B1879">
            <v>51</v>
          </cell>
        </row>
        <row r="1880">
          <cell r="A1880">
            <v>10359</v>
          </cell>
          <cell r="B1880">
            <v>51</v>
          </cell>
        </row>
        <row r="1881">
          <cell r="A1881">
            <v>10867</v>
          </cell>
          <cell r="B1881">
            <v>51</v>
          </cell>
        </row>
        <row r="1882">
          <cell r="A1882">
            <v>10971</v>
          </cell>
          <cell r="B1882">
            <v>51</v>
          </cell>
        </row>
        <row r="1883">
          <cell r="A1883">
            <v>11178</v>
          </cell>
          <cell r="B1883">
            <v>51</v>
          </cell>
        </row>
        <row r="1884">
          <cell r="A1884">
            <v>13914</v>
          </cell>
          <cell r="B1884">
            <v>51</v>
          </cell>
        </row>
        <row r="1885">
          <cell r="A1885">
            <v>15545</v>
          </cell>
          <cell r="B1885">
            <v>51</v>
          </cell>
        </row>
        <row r="1886">
          <cell r="A1886">
            <v>15672</v>
          </cell>
          <cell r="B1886">
            <v>51</v>
          </cell>
        </row>
        <row r="1887">
          <cell r="A1887">
            <v>15967</v>
          </cell>
          <cell r="B1887">
            <v>51</v>
          </cell>
        </row>
        <row r="1888">
          <cell r="A1888">
            <v>16173</v>
          </cell>
          <cell r="B1888">
            <v>51</v>
          </cell>
        </row>
        <row r="1889">
          <cell r="A1889">
            <v>16602</v>
          </cell>
          <cell r="B1889">
            <v>51</v>
          </cell>
        </row>
        <row r="1890">
          <cell r="A1890">
            <v>16925</v>
          </cell>
          <cell r="B1890">
            <v>51</v>
          </cell>
        </row>
        <row r="1891">
          <cell r="A1891">
            <v>17140</v>
          </cell>
          <cell r="B1891">
            <v>51</v>
          </cell>
        </row>
        <row r="1892">
          <cell r="A1892">
            <v>17368</v>
          </cell>
          <cell r="B1892">
            <v>51</v>
          </cell>
        </row>
        <row r="1893">
          <cell r="A1893">
            <v>17613</v>
          </cell>
          <cell r="B1893">
            <v>51</v>
          </cell>
        </row>
        <row r="1894">
          <cell r="A1894">
            <v>3529</v>
          </cell>
          <cell r="B1894">
            <v>51</v>
          </cell>
        </row>
        <row r="1895">
          <cell r="A1895">
            <v>12247</v>
          </cell>
          <cell r="B1895">
            <v>51</v>
          </cell>
        </row>
        <row r="1896">
          <cell r="A1896">
            <v>15187</v>
          </cell>
          <cell r="B1896">
            <v>51</v>
          </cell>
        </row>
        <row r="1897">
          <cell r="A1897">
            <v>15786</v>
          </cell>
          <cell r="B1897">
            <v>51</v>
          </cell>
        </row>
        <row r="1898">
          <cell r="A1898">
            <v>15960</v>
          </cell>
          <cell r="B1898">
            <v>51</v>
          </cell>
        </row>
        <row r="1899">
          <cell r="A1899">
            <v>16108</v>
          </cell>
          <cell r="B1899">
            <v>51</v>
          </cell>
        </row>
        <row r="1900">
          <cell r="A1900">
            <v>16109</v>
          </cell>
          <cell r="B1900">
            <v>51</v>
          </cell>
        </row>
        <row r="1901">
          <cell r="A1901">
            <v>16111</v>
          </cell>
          <cell r="B1901">
            <v>51</v>
          </cell>
        </row>
        <row r="1902">
          <cell r="A1902">
            <v>16161</v>
          </cell>
          <cell r="B1902">
            <v>51</v>
          </cell>
        </row>
        <row r="1903">
          <cell r="A1903">
            <v>16418</v>
          </cell>
          <cell r="B1903">
            <v>51</v>
          </cell>
        </row>
        <row r="1904">
          <cell r="A1904">
            <v>16775</v>
          </cell>
          <cell r="B1904">
            <v>51</v>
          </cell>
        </row>
        <row r="1905">
          <cell r="A1905">
            <v>10907</v>
          </cell>
          <cell r="B1905">
            <v>51</v>
          </cell>
        </row>
        <row r="1906">
          <cell r="A1906">
            <v>11000</v>
          </cell>
          <cell r="B1906">
            <v>51</v>
          </cell>
        </row>
        <row r="1907">
          <cell r="A1907">
            <v>16922</v>
          </cell>
          <cell r="B1907">
            <v>51</v>
          </cell>
        </row>
        <row r="1908">
          <cell r="A1908">
            <v>16919</v>
          </cell>
          <cell r="B1908">
            <v>51</v>
          </cell>
        </row>
        <row r="1909">
          <cell r="A1909">
            <v>17660</v>
          </cell>
          <cell r="B1909">
            <v>51</v>
          </cell>
        </row>
        <row r="1910">
          <cell r="A1910">
            <v>16962</v>
          </cell>
          <cell r="B1910">
            <v>51</v>
          </cell>
        </row>
        <row r="1911">
          <cell r="A1911">
            <v>17689</v>
          </cell>
          <cell r="B1911">
            <v>51</v>
          </cell>
        </row>
        <row r="1912">
          <cell r="A1912">
            <v>16305</v>
          </cell>
          <cell r="B1912">
            <v>51</v>
          </cell>
        </row>
        <row r="1913">
          <cell r="A1913">
            <v>3787</v>
          </cell>
          <cell r="B1913">
            <v>51</v>
          </cell>
        </row>
        <row r="1914">
          <cell r="A1914">
            <v>13339</v>
          </cell>
          <cell r="B1914">
            <v>51</v>
          </cell>
        </row>
        <row r="1915">
          <cell r="A1915">
            <v>14933</v>
          </cell>
          <cell r="B1915">
            <v>51</v>
          </cell>
        </row>
        <row r="1916">
          <cell r="A1916">
            <v>13620</v>
          </cell>
          <cell r="B1916">
            <v>51</v>
          </cell>
        </row>
        <row r="1917">
          <cell r="A1917">
            <v>17543</v>
          </cell>
          <cell r="B1917">
            <v>51</v>
          </cell>
        </row>
        <row r="1918">
          <cell r="A1918">
            <v>17359</v>
          </cell>
          <cell r="B1918">
            <v>51</v>
          </cell>
        </row>
        <row r="1919">
          <cell r="A1919">
            <v>16981</v>
          </cell>
          <cell r="B1919">
            <v>51</v>
          </cell>
        </row>
        <row r="1920">
          <cell r="A1920">
            <v>13896</v>
          </cell>
          <cell r="B1920">
            <v>51</v>
          </cell>
        </row>
        <row r="1921">
          <cell r="A1921">
            <v>2668</v>
          </cell>
          <cell r="B1921">
            <v>51</v>
          </cell>
        </row>
        <row r="1922">
          <cell r="A1922">
            <v>15895</v>
          </cell>
          <cell r="B1922">
            <v>51</v>
          </cell>
        </row>
        <row r="1923">
          <cell r="A1923">
            <v>13139</v>
          </cell>
          <cell r="B1923">
            <v>51</v>
          </cell>
        </row>
        <row r="1924">
          <cell r="A1924">
            <v>5370</v>
          </cell>
          <cell r="B1924">
            <v>51</v>
          </cell>
        </row>
        <row r="1925">
          <cell r="A1925">
            <v>18096</v>
          </cell>
          <cell r="B1925">
            <v>51</v>
          </cell>
        </row>
        <row r="1926">
          <cell r="A1926">
            <v>18065</v>
          </cell>
          <cell r="B1926">
            <v>51</v>
          </cell>
        </row>
        <row r="1927">
          <cell r="A1927">
            <v>17361</v>
          </cell>
          <cell r="B1927">
            <v>51</v>
          </cell>
        </row>
        <row r="1928">
          <cell r="A1928">
            <v>2447</v>
          </cell>
          <cell r="B1928">
            <v>51</v>
          </cell>
        </row>
        <row r="1929">
          <cell r="A1929">
            <v>17612</v>
          </cell>
          <cell r="B1929">
            <v>51</v>
          </cell>
        </row>
        <row r="1930">
          <cell r="A1930">
            <v>10648</v>
          </cell>
          <cell r="B1930">
            <v>51</v>
          </cell>
        </row>
        <row r="1931">
          <cell r="A1931">
            <v>16823</v>
          </cell>
          <cell r="B1931">
            <v>51</v>
          </cell>
        </row>
        <row r="1932">
          <cell r="A1932">
            <v>15215</v>
          </cell>
          <cell r="B1932">
            <v>51</v>
          </cell>
        </row>
        <row r="1933">
          <cell r="A1933">
            <v>1100</v>
          </cell>
          <cell r="B1933">
            <v>51</v>
          </cell>
        </row>
        <row r="1934">
          <cell r="A1934">
            <v>3427</v>
          </cell>
          <cell r="B1934">
            <v>51</v>
          </cell>
        </row>
        <row r="1935">
          <cell r="A1935">
            <v>15266</v>
          </cell>
          <cell r="B1935">
            <v>51</v>
          </cell>
        </row>
        <row r="1936">
          <cell r="A1936">
            <v>4981</v>
          </cell>
          <cell r="B1936">
            <v>51</v>
          </cell>
        </row>
        <row r="1937">
          <cell r="A1937">
            <v>4982</v>
          </cell>
          <cell r="B1937">
            <v>51</v>
          </cell>
        </row>
        <row r="1938">
          <cell r="A1938">
            <v>4983</v>
          </cell>
          <cell r="B1938">
            <v>51</v>
          </cell>
        </row>
        <row r="1939">
          <cell r="A1939">
            <v>4984</v>
          </cell>
          <cell r="B1939">
            <v>51</v>
          </cell>
        </row>
        <row r="1940">
          <cell r="A1940">
            <v>18069</v>
          </cell>
          <cell r="B1940">
            <v>51</v>
          </cell>
        </row>
        <row r="1941">
          <cell r="A1941">
            <v>18072</v>
          </cell>
          <cell r="B1941">
            <v>51</v>
          </cell>
        </row>
        <row r="1942">
          <cell r="A1942">
            <v>15975</v>
          </cell>
          <cell r="B1942">
            <v>51</v>
          </cell>
        </row>
        <row r="1943">
          <cell r="A1943">
            <v>4940</v>
          </cell>
          <cell r="B1943">
            <v>51</v>
          </cell>
        </row>
        <row r="1944">
          <cell r="A1944">
            <v>17631</v>
          </cell>
          <cell r="B1944">
            <v>51</v>
          </cell>
        </row>
        <row r="1945">
          <cell r="A1945">
            <v>15857</v>
          </cell>
          <cell r="B1945">
            <v>51</v>
          </cell>
        </row>
        <row r="1946">
          <cell r="A1946">
            <v>18084</v>
          </cell>
          <cell r="B1946">
            <v>51</v>
          </cell>
        </row>
        <row r="1947">
          <cell r="A1947">
            <v>10871</v>
          </cell>
          <cell r="B1947">
            <v>51</v>
          </cell>
        </row>
        <row r="1948">
          <cell r="A1948">
            <v>13540</v>
          </cell>
          <cell r="B1948">
            <v>51</v>
          </cell>
        </row>
        <row r="1949">
          <cell r="A1949">
            <v>12148</v>
          </cell>
          <cell r="B1949">
            <v>51</v>
          </cell>
        </row>
        <row r="1950">
          <cell r="A1950">
            <v>4961</v>
          </cell>
          <cell r="B1950">
            <v>51</v>
          </cell>
        </row>
        <row r="1951">
          <cell r="A1951">
            <v>14340</v>
          </cell>
          <cell r="B1951">
            <v>51</v>
          </cell>
        </row>
        <row r="1952">
          <cell r="A1952">
            <v>18064</v>
          </cell>
          <cell r="B1952">
            <v>51</v>
          </cell>
        </row>
        <row r="1953">
          <cell r="A1953">
            <v>17338</v>
          </cell>
          <cell r="B1953">
            <v>51</v>
          </cell>
        </row>
        <row r="1954">
          <cell r="A1954">
            <v>17008</v>
          </cell>
          <cell r="B1954">
            <v>51</v>
          </cell>
        </row>
        <row r="1955">
          <cell r="A1955">
            <v>4919</v>
          </cell>
          <cell r="B1955">
            <v>51</v>
          </cell>
        </row>
        <row r="1956">
          <cell r="A1956">
            <v>14234</v>
          </cell>
          <cell r="B1956">
            <v>51</v>
          </cell>
        </row>
        <row r="1957">
          <cell r="A1957">
            <v>17511</v>
          </cell>
          <cell r="B1957">
            <v>51</v>
          </cell>
        </row>
        <row r="1958">
          <cell r="A1958">
            <v>17401</v>
          </cell>
          <cell r="B1958">
            <v>51</v>
          </cell>
        </row>
        <row r="1959">
          <cell r="A1959">
            <v>14133</v>
          </cell>
          <cell r="B1959">
            <v>51</v>
          </cell>
        </row>
        <row r="1960">
          <cell r="A1960">
            <v>14639</v>
          </cell>
          <cell r="B1960">
            <v>51</v>
          </cell>
        </row>
        <row r="1961">
          <cell r="A1961">
            <v>15276</v>
          </cell>
          <cell r="B1961">
            <v>51</v>
          </cell>
        </row>
        <row r="1962">
          <cell r="A1962">
            <v>2619</v>
          </cell>
          <cell r="B1962">
            <v>51</v>
          </cell>
        </row>
        <row r="1963">
          <cell r="A1963">
            <v>4928</v>
          </cell>
          <cell r="B1963">
            <v>51</v>
          </cell>
        </row>
        <row r="1964">
          <cell r="A1964">
            <v>18073</v>
          </cell>
          <cell r="B1964">
            <v>51</v>
          </cell>
        </row>
        <row r="1965">
          <cell r="A1965">
            <v>2620</v>
          </cell>
          <cell r="B1965">
            <v>51</v>
          </cell>
        </row>
        <row r="1966">
          <cell r="A1966">
            <v>10390</v>
          </cell>
          <cell r="B1966">
            <v>51</v>
          </cell>
        </row>
        <row r="1967">
          <cell r="A1967">
            <v>3377</v>
          </cell>
          <cell r="B1967">
            <v>51</v>
          </cell>
        </row>
        <row r="1968">
          <cell r="A1968">
            <v>12885</v>
          </cell>
          <cell r="B1968">
            <v>51</v>
          </cell>
        </row>
        <row r="1969">
          <cell r="A1969">
            <v>12738</v>
          </cell>
          <cell r="B1969">
            <v>51</v>
          </cell>
        </row>
        <row r="1970">
          <cell r="A1970">
            <v>14594</v>
          </cell>
          <cell r="B1970">
            <v>51</v>
          </cell>
        </row>
        <row r="1971">
          <cell r="A1971">
            <v>16192</v>
          </cell>
          <cell r="B1971">
            <v>51</v>
          </cell>
        </row>
        <row r="1972">
          <cell r="A1972">
            <v>16998</v>
          </cell>
          <cell r="B1972">
            <v>51</v>
          </cell>
        </row>
        <row r="1973">
          <cell r="A1973">
            <v>10953</v>
          </cell>
          <cell r="B1973">
            <v>51</v>
          </cell>
        </row>
        <row r="1974">
          <cell r="A1974">
            <v>10815</v>
          </cell>
          <cell r="B1974">
            <v>51</v>
          </cell>
        </row>
        <row r="1975">
          <cell r="A1975">
            <v>11176</v>
          </cell>
          <cell r="B1975">
            <v>51</v>
          </cell>
        </row>
        <row r="1976">
          <cell r="A1976">
            <v>14620</v>
          </cell>
          <cell r="B1976">
            <v>51</v>
          </cell>
        </row>
        <row r="1977">
          <cell r="A1977">
            <v>4602</v>
          </cell>
          <cell r="B1977">
            <v>51</v>
          </cell>
        </row>
        <row r="1978">
          <cell r="A1978">
            <v>10581</v>
          </cell>
          <cell r="B1978">
            <v>51</v>
          </cell>
        </row>
        <row r="1979">
          <cell r="A1979">
            <v>10935</v>
          </cell>
          <cell r="B1979">
            <v>51</v>
          </cell>
        </row>
        <row r="1980">
          <cell r="A1980">
            <v>17281</v>
          </cell>
          <cell r="B1980">
            <v>51</v>
          </cell>
        </row>
        <row r="1981">
          <cell r="A1981">
            <v>2469</v>
          </cell>
          <cell r="B1981">
            <v>51</v>
          </cell>
        </row>
        <row r="1982">
          <cell r="A1982">
            <v>10619</v>
          </cell>
          <cell r="B1982">
            <v>51</v>
          </cell>
        </row>
        <row r="1983">
          <cell r="A1983">
            <v>15525</v>
          </cell>
          <cell r="B1983">
            <v>51</v>
          </cell>
        </row>
        <row r="1984">
          <cell r="A1984">
            <v>10726</v>
          </cell>
          <cell r="B1984">
            <v>51</v>
          </cell>
        </row>
        <row r="1985">
          <cell r="A1985">
            <v>2445</v>
          </cell>
          <cell r="B1985">
            <v>51</v>
          </cell>
        </row>
        <row r="1986">
          <cell r="A1986">
            <v>17517</v>
          </cell>
          <cell r="B1986">
            <v>51</v>
          </cell>
        </row>
        <row r="1987">
          <cell r="A1987">
            <v>18008</v>
          </cell>
          <cell r="B1987">
            <v>51</v>
          </cell>
        </row>
        <row r="1988">
          <cell r="A1988">
            <v>15520</v>
          </cell>
          <cell r="B1988">
            <v>51</v>
          </cell>
        </row>
        <row r="1989">
          <cell r="A1989">
            <v>13863</v>
          </cell>
          <cell r="B1989">
            <v>51</v>
          </cell>
        </row>
        <row r="1990">
          <cell r="A1990">
            <v>16776</v>
          </cell>
          <cell r="B1990">
            <v>51</v>
          </cell>
        </row>
        <row r="1991">
          <cell r="A1991">
            <v>2456</v>
          </cell>
          <cell r="B1991">
            <v>51</v>
          </cell>
        </row>
        <row r="1992">
          <cell r="A1992">
            <v>13378</v>
          </cell>
          <cell r="B1992">
            <v>51</v>
          </cell>
        </row>
        <row r="1993">
          <cell r="A1993">
            <v>11429</v>
          </cell>
          <cell r="B1993">
            <v>51</v>
          </cell>
        </row>
        <row r="1994">
          <cell r="A1994">
            <v>13942</v>
          </cell>
          <cell r="B1994">
            <v>51</v>
          </cell>
        </row>
        <row r="1995">
          <cell r="A1995">
            <v>13377</v>
          </cell>
          <cell r="B1995">
            <v>51</v>
          </cell>
        </row>
        <row r="1996">
          <cell r="A1996">
            <v>13766</v>
          </cell>
          <cell r="B1996">
            <v>51</v>
          </cell>
        </row>
        <row r="1997">
          <cell r="A1997">
            <v>3412</v>
          </cell>
          <cell r="B1997">
            <v>51</v>
          </cell>
        </row>
        <row r="1998">
          <cell r="A1998">
            <v>17574</v>
          </cell>
          <cell r="B1998">
            <v>51</v>
          </cell>
        </row>
        <row r="1999">
          <cell r="A1999">
            <v>16604</v>
          </cell>
          <cell r="B1999">
            <v>51</v>
          </cell>
        </row>
        <row r="2000">
          <cell r="A2000">
            <v>3465</v>
          </cell>
          <cell r="B2000">
            <v>51</v>
          </cell>
        </row>
        <row r="2001">
          <cell r="A2001">
            <v>10458</v>
          </cell>
          <cell r="B2001">
            <v>51</v>
          </cell>
        </row>
        <row r="2002">
          <cell r="A2002">
            <v>1086</v>
          </cell>
          <cell r="B2002">
            <v>51</v>
          </cell>
        </row>
        <row r="2003">
          <cell r="A2003">
            <v>5386</v>
          </cell>
          <cell r="B2003">
            <v>51</v>
          </cell>
        </row>
        <row r="2004">
          <cell r="A2004">
            <v>17593</v>
          </cell>
          <cell r="B2004">
            <v>51</v>
          </cell>
        </row>
        <row r="2005">
          <cell r="A2005">
            <v>11010</v>
          </cell>
          <cell r="B2005">
            <v>51</v>
          </cell>
        </row>
        <row r="2006">
          <cell r="A2006">
            <v>15593</v>
          </cell>
          <cell r="B2006">
            <v>51</v>
          </cell>
        </row>
        <row r="2007">
          <cell r="A2007">
            <v>4950</v>
          </cell>
          <cell r="B2007">
            <v>51</v>
          </cell>
        </row>
        <row r="2008">
          <cell r="A2008">
            <v>11187</v>
          </cell>
          <cell r="B2008">
            <v>51</v>
          </cell>
        </row>
        <row r="2009">
          <cell r="A2009">
            <v>10898</v>
          </cell>
          <cell r="B2009">
            <v>51</v>
          </cell>
        </row>
        <row r="2010">
          <cell r="A2010">
            <v>18097</v>
          </cell>
          <cell r="B2010">
            <v>51</v>
          </cell>
        </row>
        <row r="2011">
          <cell r="A2011">
            <v>2547</v>
          </cell>
          <cell r="B2011">
            <v>51</v>
          </cell>
        </row>
        <row r="2012">
          <cell r="A2012">
            <v>11342</v>
          </cell>
          <cell r="B2012">
            <v>51</v>
          </cell>
        </row>
        <row r="2013">
          <cell r="A2013">
            <v>10851</v>
          </cell>
          <cell r="B2013">
            <v>51</v>
          </cell>
        </row>
        <row r="2014">
          <cell r="A2014">
            <v>3385</v>
          </cell>
          <cell r="B2014">
            <v>51</v>
          </cell>
        </row>
        <row r="2015">
          <cell r="A2015">
            <v>18207</v>
          </cell>
          <cell r="B2015">
            <v>51</v>
          </cell>
        </row>
        <row r="2016">
          <cell r="A2016">
            <v>10725</v>
          </cell>
          <cell r="B2016">
            <v>51</v>
          </cell>
        </row>
        <row r="2017">
          <cell r="A2017">
            <v>10681</v>
          </cell>
          <cell r="B2017">
            <v>51</v>
          </cell>
        </row>
        <row r="2018">
          <cell r="A2018">
            <v>2551</v>
          </cell>
          <cell r="B2018">
            <v>51</v>
          </cell>
        </row>
        <row r="2019">
          <cell r="A2019">
            <v>16644</v>
          </cell>
          <cell r="B2019">
            <v>51</v>
          </cell>
        </row>
        <row r="2020">
          <cell r="A2020">
            <v>2438</v>
          </cell>
          <cell r="B2020">
            <v>51</v>
          </cell>
        </row>
        <row r="2021">
          <cell r="A2021">
            <v>12140</v>
          </cell>
          <cell r="B2021">
            <v>51</v>
          </cell>
        </row>
        <row r="2022">
          <cell r="A2022">
            <v>10644</v>
          </cell>
          <cell r="B2022">
            <v>51</v>
          </cell>
        </row>
        <row r="2023">
          <cell r="A2023">
            <v>15872</v>
          </cell>
          <cell r="B2023">
            <v>51</v>
          </cell>
        </row>
        <row r="2024">
          <cell r="A2024">
            <v>3380</v>
          </cell>
          <cell r="B2024">
            <v>51</v>
          </cell>
        </row>
        <row r="2025">
          <cell r="A2025">
            <v>16075</v>
          </cell>
          <cell r="B2025">
            <v>51</v>
          </cell>
        </row>
        <row r="2026">
          <cell r="A2026">
            <v>3768</v>
          </cell>
          <cell r="B2026">
            <v>51</v>
          </cell>
        </row>
        <row r="2027">
          <cell r="A2027">
            <v>14291</v>
          </cell>
          <cell r="B2027">
            <v>51</v>
          </cell>
        </row>
        <row r="2028">
          <cell r="A2028">
            <v>17438</v>
          </cell>
          <cell r="B2028">
            <v>51</v>
          </cell>
        </row>
        <row r="2029">
          <cell r="A2029">
            <v>2437</v>
          </cell>
          <cell r="B2029">
            <v>51</v>
          </cell>
        </row>
        <row r="2030">
          <cell r="A2030">
            <v>14753</v>
          </cell>
          <cell r="B2030">
            <v>51</v>
          </cell>
        </row>
        <row r="2031">
          <cell r="A2031">
            <v>3422</v>
          </cell>
          <cell r="B2031">
            <v>51</v>
          </cell>
        </row>
        <row r="2032">
          <cell r="A2032">
            <v>16030</v>
          </cell>
          <cell r="B2032">
            <v>51</v>
          </cell>
        </row>
        <row r="2033">
          <cell r="A2033">
            <v>2541</v>
          </cell>
          <cell r="B2033">
            <v>51</v>
          </cell>
        </row>
        <row r="2034">
          <cell r="A2034">
            <v>2772</v>
          </cell>
          <cell r="B2034">
            <v>51</v>
          </cell>
        </row>
        <row r="2035">
          <cell r="A2035">
            <v>2495</v>
          </cell>
          <cell r="B2035">
            <v>51</v>
          </cell>
        </row>
        <row r="2036">
          <cell r="A2036">
            <v>4952</v>
          </cell>
          <cell r="B2036">
            <v>51</v>
          </cell>
        </row>
        <row r="2037">
          <cell r="A2037">
            <v>16428</v>
          </cell>
          <cell r="B2037">
            <v>51</v>
          </cell>
        </row>
        <row r="2038">
          <cell r="A2038">
            <v>4603</v>
          </cell>
          <cell r="B2038">
            <v>51</v>
          </cell>
        </row>
        <row r="2039">
          <cell r="A2039">
            <v>2656</v>
          </cell>
          <cell r="B2039">
            <v>51</v>
          </cell>
        </row>
        <row r="2040">
          <cell r="A2040">
            <v>14308</v>
          </cell>
          <cell r="B2040">
            <v>51</v>
          </cell>
        </row>
        <row r="2041">
          <cell r="A2041">
            <v>10950</v>
          </cell>
          <cell r="B2041">
            <v>51</v>
          </cell>
        </row>
        <row r="2042">
          <cell r="A2042">
            <v>10987</v>
          </cell>
          <cell r="B2042">
            <v>51</v>
          </cell>
        </row>
        <row r="2043">
          <cell r="A2043">
            <v>11363</v>
          </cell>
          <cell r="B2043">
            <v>51</v>
          </cell>
        </row>
        <row r="2044">
          <cell r="A2044">
            <v>2504</v>
          </cell>
          <cell r="B2044">
            <v>51</v>
          </cell>
        </row>
        <row r="2045">
          <cell r="A2045">
            <v>15999</v>
          </cell>
          <cell r="B2045">
            <v>51</v>
          </cell>
        </row>
        <row r="2046">
          <cell r="A2046">
            <v>12178</v>
          </cell>
          <cell r="B2046">
            <v>51</v>
          </cell>
        </row>
        <row r="2047">
          <cell r="A2047">
            <v>16642</v>
          </cell>
          <cell r="B2047">
            <v>51</v>
          </cell>
        </row>
        <row r="2048">
          <cell r="A2048">
            <v>16321</v>
          </cell>
          <cell r="B2048">
            <v>51</v>
          </cell>
        </row>
        <row r="2049">
          <cell r="A2049">
            <v>15874</v>
          </cell>
          <cell r="B2049">
            <v>51</v>
          </cell>
        </row>
        <row r="2050">
          <cell r="A2050">
            <v>14017</v>
          </cell>
          <cell r="B2050">
            <v>51</v>
          </cell>
        </row>
        <row r="2051">
          <cell r="A2051">
            <v>3379</v>
          </cell>
          <cell r="B2051">
            <v>51</v>
          </cell>
        </row>
        <row r="2052">
          <cell r="A2052">
            <v>10862</v>
          </cell>
          <cell r="B2052">
            <v>51</v>
          </cell>
        </row>
        <row r="2053">
          <cell r="A2053">
            <v>15952</v>
          </cell>
          <cell r="B2053">
            <v>51</v>
          </cell>
        </row>
        <row r="2054">
          <cell r="A2054">
            <v>17573</v>
          </cell>
          <cell r="B2054">
            <v>51</v>
          </cell>
        </row>
        <row r="2055">
          <cell r="A2055">
            <v>12195</v>
          </cell>
          <cell r="B2055">
            <v>51</v>
          </cell>
        </row>
        <row r="2056">
          <cell r="A2056">
            <v>13448</v>
          </cell>
          <cell r="B2056">
            <v>51</v>
          </cell>
        </row>
        <row r="2057">
          <cell r="A2057">
            <v>12906</v>
          </cell>
          <cell r="B2057">
            <v>51</v>
          </cell>
        </row>
        <row r="2058">
          <cell r="A2058">
            <v>12338</v>
          </cell>
          <cell r="B2058">
            <v>51</v>
          </cell>
        </row>
        <row r="2059">
          <cell r="A2059">
            <v>16594</v>
          </cell>
          <cell r="B2059">
            <v>51</v>
          </cell>
        </row>
        <row r="2060">
          <cell r="A2060">
            <v>11185</v>
          </cell>
          <cell r="B2060">
            <v>51</v>
          </cell>
        </row>
        <row r="2061">
          <cell r="A2061">
            <v>12242</v>
          </cell>
          <cell r="B2061">
            <v>51</v>
          </cell>
        </row>
        <row r="2062">
          <cell r="A2062">
            <v>14669</v>
          </cell>
          <cell r="B2062">
            <v>51</v>
          </cell>
        </row>
        <row r="2063">
          <cell r="A2063">
            <v>11300</v>
          </cell>
          <cell r="B2063">
            <v>51</v>
          </cell>
        </row>
        <row r="2064">
          <cell r="A2064">
            <v>16641</v>
          </cell>
          <cell r="B2064">
            <v>51</v>
          </cell>
        </row>
        <row r="2065">
          <cell r="A2065">
            <v>17099</v>
          </cell>
          <cell r="B2065">
            <v>51</v>
          </cell>
        </row>
        <row r="2066">
          <cell r="A2066">
            <v>16819</v>
          </cell>
          <cell r="B2066">
            <v>51</v>
          </cell>
        </row>
        <row r="2067">
          <cell r="A2067">
            <v>16570</v>
          </cell>
          <cell r="B2067">
            <v>51</v>
          </cell>
        </row>
        <row r="2068">
          <cell r="A2068">
            <v>10831</v>
          </cell>
          <cell r="B2068">
            <v>51</v>
          </cell>
        </row>
        <row r="2069">
          <cell r="A2069">
            <v>17370</v>
          </cell>
          <cell r="B2069">
            <v>51</v>
          </cell>
        </row>
        <row r="2070">
          <cell r="A2070">
            <v>13933</v>
          </cell>
          <cell r="B2070">
            <v>51</v>
          </cell>
        </row>
        <row r="2071">
          <cell r="A2071">
            <v>16149</v>
          </cell>
          <cell r="B2071">
            <v>51</v>
          </cell>
        </row>
        <row r="2072">
          <cell r="A2072">
            <v>17424</v>
          </cell>
          <cell r="B2072">
            <v>51</v>
          </cell>
        </row>
        <row r="2073">
          <cell r="A2073">
            <v>11288</v>
          </cell>
          <cell r="B2073">
            <v>51</v>
          </cell>
        </row>
        <row r="2074">
          <cell r="A2074">
            <v>15607</v>
          </cell>
          <cell r="B2074">
            <v>51</v>
          </cell>
        </row>
        <row r="2075">
          <cell r="A2075">
            <v>15006</v>
          </cell>
          <cell r="B2075">
            <v>51</v>
          </cell>
        </row>
        <row r="2076">
          <cell r="A2076">
            <v>15258</v>
          </cell>
          <cell r="B2076">
            <v>51</v>
          </cell>
        </row>
        <row r="2077">
          <cell r="A2077">
            <v>2516</v>
          </cell>
          <cell r="B2077">
            <v>51</v>
          </cell>
        </row>
        <row r="2078">
          <cell r="A2078">
            <v>13304</v>
          </cell>
          <cell r="B2078">
            <v>51</v>
          </cell>
        </row>
        <row r="2079">
          <cell r="A2079">
            <v>17735</v>
          </cell>
          <cell r="B2079">
            <v>51</v>
          </cell>
        </row>
        <row r="2080">
          <cell r="A2080">
            <v>16978</v>
          </cell>
          <cell r="B2080">
            <v>51</v>
          </cell>
        </row>
        <row r="2081">
          <cell r="A2081">
            <v>10677</v>
          </cell>
          <cell r="B2081">
            <v>51</v>
          </cell>
        </row>
        <row r="2082">
          <cell r="A2082">
            <v>2472</v>
          </cell>
          <cell r="B2082">
            <v>51</v>
          </cell>
        </row>
        <row r="2083">
          <cell r="A2083">
            <v>16550</v>
          </cell>
          <cell r="B2083">
            <v>51</v>
          </cell>
        </row>
        <row r="2084">
          <cell r="A2084">
            <v>2687</v>
          </cell>
          <cell r="B2084">
            <v>51</v>
          </cell>
        </row>
        <row r="2085">
          <cell r="A2085">
            <v>17580</v>
          </cell>
          <cell r="B2085">
            <v>51</v>
          </cell>
        </row>
        <row r="2086">
          <cell r="A2086">
            <v>3749</v>
          </cell>
          <cell r="B2086">
            <v>51</v>
          </cell>
        </row>
        <row r="2087">
          <cell r="A2087">
            <v>16673</v>
          </cell>
          <cell r="B2087">
            <v>51</v>
          </cell>
        </row>
        <row r="2088">
          <cell r="A2088">
            <v>2588</v>
          </cell>
          <cell r="B2088">
            <v>51</v>
          </cell>
        </row>
        <row r="2089">
          <cell r="A2089">
            <v>2544</v>
          </cell>
          <cell r="B2089">
            <v>51</v>
          </cell>
        </row>
        <row r="2090">
          <cell r="A2090">
            <v>1087</v>
          </cell>
          <cell r="B2090">
            <v>51</v>
          </cell>
        </row>
        <row r="2091">
          <cell r="A2091">
            <v>16874</v>
          </cell>
          <cell r="B2091">
            <v>51</v>
          </cell>
        </row>
        <row r="2092">
          <cell r="A2092">
            <v>18044</v>
          </cell>
          <cell r="B2092">
            <v>51</v>
          </cell>
        </row>
        <row r="2093">
          <cell r="A2093">
            <v>18076</v>
          </cell>
          <cell r="B2093">
            <v>51</v>
          </cell>
        </row>
        <row r="2094">
          <cell r="A2094">
            <v>10718</v>
          </cell>
          <cell r="B2094">
            <v>51</v>
          </cell>
        </row>
        <row r="2095">
          <cell r="A2095">
            <v>16955</v>
          </cell>
          <cell r="B2095">
            <v>51</v>
          </cell>
        </row>
        <row r="2096">
          <cell r="A2096">
            <v>11378</v>
          </cell>
          <cell r="B2096">
            <v>51</v>
          </cell>
        </row>
        <row r="2097">
          <cell r="A2097">
            <v>10765</v>
          </cell>
          <cell r="B2097">
            <v>51</v>
          </cell>
        </row>
        <row r="2098">
          <cell r="A2098">
            <v>13878</v>
          </cell>
          <cell r="B2098">
            <v>51</v>
          </cell>
        </row>
        <row r="2099">
          <cell r="A2099">
            <v>15873</v>
          </cell>
          <cell r="B2099">
            <v>51</v>
          </cell>
        </row>
        <row r="2100">
          <cell r="A2100">
            <v>16947</v>
          </cell>
          <cell r="B2100">
            <v>51</v>
          </cell>
        </row>
        <row r="2101">
          <cell r="A2101">
            <v>10889</v>
          </cell>
          <cell r="B2101">
            <v>51</v>
          </cell>
        </row>
        <row r="2102">
          <cell r="A2102">
            <v>17364</v>
          </cell>
          <cell r="B2102">
            <v>51</v>
          </cell>
        </row>
        <row r="2103">
          <cell r="A2103">
            <v>5001</v>
          </cell>
          <cell r="B2103">
            <v>51</v>
          </cell>
        </row>
        <row r="2104">
          <cell r="A2104">
            <v>12226</v>
          </cell>
          <cell r="B2104">
            <v>51</v>
          </cell>
        </row>
        <row r="2105">
          <cell r="A2105">
            <v>4998</v>
          </cell>
          <cell r="B2105">
            <v>51</v>
          </cell>
        </row>
        <row r="2106">
          <cell r="A2106">
            <v>12947</v>
          </cell>
          <cell r="B2106">
            <v>51</v>
          </cell>
        </row>
        <row r="2107">
          <cell r="A2107">
            <v>10628</v>
          </cell>
          <cell r="B2107">
            <v>51</v>
          </cell>
        </row>
        <row r="2108">
          <cell r="A2108">
            <v>4594</v>
          </cell>
          <cell r="B2108">
            <v>51</v>
          </cell>
        </row>
        <row r="2109">
          <cell r="A2109">
            <v>15711</v>
          </cell>
          <cell r="B2109">
            <v>51</v>
          </cell>
        </row>
        <row r="2110">
          <cell r="A2110">
            <v>17378</v>
          </cell>
          <cell r="B2110">
            <v>51</v>
          </cell>
        </row>
        <row r="2111">
          <cell r="A2111">
            <v>5382</v>
          </cell>
          <cell r="B2111">
            <v>51</v>
          </cell>
        </row>
        <row r="2112">
          <cell r="A2112">
            <v>10906</v>
          </cell>
          <cell r="B2112">
            <v>51</v>
          </cell>
        </row>
        <row r="2113">
          <cell r="A2113">
            <v>10936</v>
          </cell>
          <cell r="B2113">
            <v>51</v>
          </cell>
        </row>
        <row r="2114">
          <cell r="A2114">
            <v>15361</v>
          </cell>
          <cell r="B2114">
            <v>51</v>
          </cell>
        </row>
        <row r="2115">
          <cell r="A2115">
            <v>10786</v>
          </cell>
          <cell r="B2115">
            <v>51</v>
          </cell>
        </row>
        <row r="2116">
          <cell r="A2116">
            <v>12327</v>
          </cell>
          <cell r="B2116">
            <v>51</v>
          </cell>
        </row>
        <row r="2117">
          <cell r="A2117">
            <v>10982</v>
          </cell>
          <cell r="B2117">
            <v>51</v>
          </cell>
        </row>
        <row r="2118">
          <cell r="A2118">
            <v>18094</v>
          </cell>
          <cell r="B2118">
            <v>51</v>
          </cell>
        </row>
        <row r="2119">
          <cell r="A2119">
            <v>18117</v>
          </cell>
          <cell r="B2119">
            <v>51</v>
          </cell>
        </row>
        <row r="2120">
          <cell r="A2120">
            <v>12043</v>
          </cell>
          <cell r="B2120">
            <v>51</v>
          </cell>
        </row>
        <row r="2121">
          <cell r="A2121">
            <v>15938</v>
          </cell>
          <cell r="B2121">
            <v>51</v>
          </cell>
        </row>
        <row r="2122">
          <cell r="A2122">
            <v>15937</v>
          </cell>
          <cell r="B2122">
            <v>51</v>
          </cell>
        </row>
        <row r="2123">
          <cell r="A2123">
            <v>15538</v>
          </cell>
          <cell r="B2123">
            <v>51</v>
          </cell>
        </row>
        <row r="2124">
          <cell r="A2124">
            <v>13503</v>
          </cell>
          <cell r="B2124">
            <v>51</v>
          </cell>
        </row>
        <row r="2125">
          <cell r="A2125">
            <v>11021</v>
          </cell>
          <cell r="B2125">
            <v>51</v>
          </cell>
        </row>
        <row r="2126">
          <cell r="A2126">
            <v>12206</v>
          </cell>
          <cell r="B2126">
            <v>51</v>
          </cell>
        </row>
        <row r="2127">
          <cell r="A2127">
            <v>17223</v>
          </cell>
          <cell r="B2127">
            <v>51</v>
          </cell>
        </row>
        <row r="2128">
          <cell r="A2128">
            <v>11338</v>
          </cell>
          <cell r="B2128">
            <v>51</v>
          </cell>
        </row>
        <row r="2129">
          <cell r="A2129">
            <v>15552</v>
          </cell>
          <cell r="B2129">
            <v>51</v>
          </cell>
        </row>
        <row r="2130">
          <cell r="A2130">
            <v>17225</v>
          </cell>
          <cell r="B2130">
            <v>51</v>
          </cell>
        </row>
        <row r="2131">
          <cell r="A2131">
            <v>15550</v>
          </cell>
          <cell r="B2131">
            <v>51</v>
          </cell>
        </row>
        <row r="2132">
          <cell r="A2132">
            <v>16082</v>
          </cell>
          <cell r="B2132">
            <v>51</v>
          </cell>
        </row>
        <row r="2133">
          <cell r="A2133">
            <v>3793</v>
          </cell>
          <cell r="B2133">
            <v>51</v>
          </cell>
        </row>
        <row r="2134">
          <cell r="A2134">
            <v>18161</v>
          </cell>
          <cell r="B2134">
            <v>51</v>
          </cell>
        </row>
        <row r="2135">
          <cell r="A2135">
            <v>17243</v>
          </cell>
          <cell r="B2135">
            <v>51</v>
          </cell>
        </row>
        <row r="2136">
          <cell r="A2136">
            <v>17355</v>
          </cell>
          <cell r="B2136">
            <v>51</v>
          </cell>
        </row>
        <row r="2137">
          <cell r="A2137">
            <v>17516</v>
          </cell>
          <cell r="B2137">
            <v>51</v>
          </cell>
        </row>
        <row r="2138">
          <cell r="A2138">
            <v>2536</v>
          </cell>
          <cell r="B2138">
            <v>51</v>
          </cell>
        </row>
        <row r="2139">
          <cell r="A2139">
            <v>2448</v>
          </cell>
          <cell r="B2139">
            <v>51</v>
          </cell>
        </row>
        <row r="2140">
          <cell r="A2140">
            <v>12948</v>
          </cell>
          <cell r="B2140">
            <v>51</v>
          </cell>
        </row>
        <row r="2141">
          <cell r="A2141">
            <v>12137</v>
          </cell>
          <cell r="B2141">
            <v>51</v>
          </cell>
        </row>
        <row r="2142">
          <cell r="A2142">
            <v>15061</v>
          </cell>
          <cell r="B2142">
            <v>51</v>
          </cell>
        </row>
        <row r="2143">
          <cell r="A2143">
            <v>17579</v>
          </cell>
          <cell r="B2143">
            <v>51</v>
          </cell>
        </row>
        <row r="2144">
          <cell r="A2144">
            <v>17621</v>
          </cell>
          <cell r="B2144">
            <v>51</v>
          </cell>
        </row>
        <row r="2145">
          <cell r="A2145">
            <v>18138</v>
          </cell>
          <cell r="B2145">
            <v>51</v>
          </cell>
        </row>
        <row r="2146">
          <cell r="A2146">
            <v>11141</v>
          </cell>
          <cell r="B2146">
            <v>51</v>
          </cell>
        </row>
        <row r="2147">
          <cell r="A2147">
            <v>10923</v>
          </cell>
          <cell r="B2147">
            <v>51</v>
          </cell>
        </row>
        <row r="2148">
          <cell r="A2148">
            <v>18108</v>
          </cell>
          <cell r="B2148">
            <v>51</v>
          </cell>
        </row>
        <row r="2149">
          <cell r="A2149">
            <v>17694</v>
          </cell>
          <cell r="B2149">
            <v>51</v>
          </cell>
        </row>
        <row r="2150">
          <cell r="A2150">
            <v>16172</v>
          </cell>
          <cell r="B2150">
            <v>51</v>
          </cell>
        </row>
        <row r="2151">
          <cell r="A2151">
            <v>4566</v>
          </cell>
          <cell r="B2151">
            <v>51</v>
          </cell>
        </row>
        <row r="2152">
          <cell r="A2152">
            <v>18196</v>
          </cell>
          <cell r="B2152">
            <v>51</v>
          </cell>
        </row>
        <row r="2153">
          <cell r="A2153">
            <v>5096</v>
          </cell>
          <cell r="B2153">
            <v>51</v>
          </cell>
        </row>
        <row r="2154">
          <cell r="A2154">
            <v>15494</v>
          </cell>
          <cell r="B2154">
            <v>51</v>
          </cell>
        </row>
        <row r="2155">
          <cell r="A2155">
            <v>15623</v>
          </cell>
          <cell r="B2155">
            <v>51</v>
          </cell>
        </row>
        <row r="2156">
          <cell r="A2156">
            <v>10957</v>
          </cell>
          <cell r="B2156">
            <v>51</v>
          </cell>
        </row>
        <row r="2157">
          <cell r="A2157">
            <v>14297</v>
          </cell>
          <cell r="B2157">
            <v>51</v>
          </cell>
        </row>
        <row r="2158">
          <cell r="A2158">
            <v>1098</v>
          </cell>
          <cell r="B2158">
            <v>51</v>
          </cell>
        </row>
        <row r="2159">
          <cell r="A2159">
            <v>5034</v>
          </cell>
          <cell r="B2159">
            <v>51</v>
          </cell>
        </row>
        <row r="2160">
          <cell r="A2160">
            <v>2515</v>
          </cell>
          <cell r="B2160">
            <v>51</v>
          </cell>
        </row>
        <row r="2161">
          <cell r="A2161">
            <v>12199</v>
          </cell>
          <cell r="B2161">
            <v>51</v>
          </cell>
        </row>
        <row r="2162">
          <cell r="A2162">
            <v>15008</v>
          </cell>
          <cell r="B2162">
            <v>51</v>
          </cell>
        </row>
        <row r="2163">
          <cell r="A2163">
            <v>17315</v>
          </cell>
          <cell r="B2163">
            <v>51</v>
          </cell>
        </row>
        <row r="2164">
          <cell r="A2164">
            <v>10777</v>
          </cell>
          <cell r="B2164">
            <v>51</v>
          </cell>
        </row>
        <row r="2165">
          <cell r="A2165">
            <v>10692</v>
          </cell>
          <cell r="B2165">
            <v>51</v>
          </cell>
        </row>
        <row r="2166">
          <cell r="A2166">
            <v>3400</v>
          </cell>
          <cell r="B2166">
            <v>51</v>
          </cell>
        </row>
        <row r="2167">
          <cell r="A2167">
            <v>4574</v>
          </cell>
          <cell r="B2167">
            <v>51</v>
          </cell>
        </row>
        <row r="2168">
          <cell r="A2168">
            <v>13379</v>
          </cell>
          <cell r="B2168">
            <v>51</v>
          </cell>
        </row>
        <row r="2169">
          <cell r="A2169">
            <v>15797</v>
          </cell>
          <cell r="B2169">
            <v>51</v>
          </cell>
        </row>
        <row r="2170">
          <cell r="A2170">
            <v>4971</v>
          </cell>
          <cell r="B2170">
            <v>51</v>
          </cell>
        </row>
        <row r="2171">
          <cell r="A2171">
            <v>4972</v>
          </cell>
          <cell r="B2171">
            <v>51</v>
          </cell>
        </row>
        <row r="2172">
          <cell r="A2172">
            <v>15036</v>
          </cell>
          <cell r="B2172">
            <v>51</v>
          </cell>
        </row>
        <row r="2173">
          <cell r="A2173">
            <v>17042</v>
          </cell>
          <cell r="B2173">
            <v>51</v>
          </cell>
        </row>
        <row r="2174">
          <cell r="A2174">
            <v>15000</v>
          </cell>
          <cell r="B2174">
            <v>51</v>
          </cell>
        </row>
        <row r="2175">
          <cell r="A2175">
            <v>15854</v>
          </cell>
          <cell r="B2175">
            <v>51</v>
          </cell>
        </row>
        <row r="2176">
          <cell r="A2176">
            <v>10972</v>
          </cell>
          <cell r="B2176">
            <v>51</v>
          </cell>
        </row>
        <row r="2177">
          <cell r="A2177">
            <v>4575</v>
          </cell>
          <cell r="B2177">
            <v>51</v>
          </cell>
        </row>
        <row r="2178">
          <cell r="A2178">
            <v>12204</v>
          </cell>
          <cell r="B2178">
            <v>51</v>
          </cell>
        </row>
        <row r="2179">
          <cell r="A2179">
            <v>2467</v>
          </cell>
          <cell r="B2179">
            <v>51</v>
          </cell>
        </row>
        <row r="2180">
          <cell r="A2180">
            <v>15745</v>
          </cell>
          <cell r="B2180">
            <v>51</v>
          </cell>
        </row>
        <row r="2181">
          <cell r="A2181">
            <v>17586</v>
          </cell>
          <cell r="B2181">
            <v>51</v>
          </cell>
        </row>
        <row r="2182">
          <cell r="A2182">
            <v>15444</v>
          </cell>
          <cell r="B2182">
            <v>51</v>
          </cell>
        </row>
        <row r="2183">
          <cell r="A2183">
            <v>16251</v>
          </cell>
          <cell r="B2183">
            <v>51</v>
          </cell>
        </row>
        <row r="2184">
          <cell r="A2184">
            <v>5173</v>
          </cell>
          <cell r="B2184">
            <v>51</v>
          </cell>
        </row>
        <row r="2185">
          <cell r="A2185">
            <v>16861</v>
          </cell>
          <cell r="B2185">
            <v>51</v>
          </cell>
        </row>
        <row r="2186">
          <cell r="A2186">
            <v>16429</v>
          </cell>
          <cell r="B2186">
            <v>51</v>
          </cell>
        </row>
        <row r="2187">
          <cell r="A2187">
            <v>16357</v>
          </cell>
          <cell r="B2187">
            <v>51</v>
          </cell>
        </row>
        <row r="2188">
          <cell r="A2188">
            <v>4944</v>
          </cell>
          <cell r="B2188">
            <v>51</v>
          </cell>
        </row>
        <row r="2189">
          <cell r="A2189">
            <v>14328</v>
          </cell>
          <cell r="B2189">
            <v>51</v>
          </cell>
        </row>
        <row r="2190">
          <cell r="A2190">
            <v>10653</v>
          </cell>
          <cell r="B2190">
            <v>51</v>
          </cell>
        </row>
        <row r="2191">
          <cell r="A2191">
            <v>14841</v>
          </cell>
          <cell r="B2191">
            <v>51</v>
          </cell>
        </row>
        <row r="2192">
          <cell r="A2192">
            <v>16773</v>
          </cell>
          <cell r="B2192">
            <v>51</v>
          </cell>
        </row>
        <row r="2193">
          <cell r="A2193">
            <v>14096</v>
          </cell>
          <cell r="B2193">
            <v>51</v>
          </cell>
        </row>
        <row r="2194">
          <cell r="A2194">
            <v>3414</v>
          </cell>
          <cell r="B2194">
            <v>51</v>
          </cell>
        </row>
        <row r="2195">
          <cell r="A2195">
            <v>16774</v>
          </cell>
          <cell r="B2195">
            <v>51</v>
          </cell>
        </row>
        <row r="2196">
          <cell r="A2196">
            <v>16090</v>
          </cell>
          <cell r="B2196">
            <v>51</v>
          </cell>
        </row>
        <row r="2197">
          <cell r="A2197">
            <v>15571</v>
          </cell>
          <cell r="B2197">
            <v>51</v>
          </cell>
        </row>
        <row r="2198">
          <cell r="A2198">
            <v>17627</v>
          </cell>
          <cell r="B2198">
            <v>51</v>
          </cell>
        </row>
        <row r="2199">
          <cell r="A2199">
            <v>16808</v>
          </cell>
          <cell r="B2199">
            <v>51</v>
          </cell>
        </row>
        <row r="2200">
          <cell r="A2200">
            <v>15273</v>
          </cell>
          <cell r="B2200">
            <v>51</v>
          </cell>
        </row>
        <row r="2201">
          <cell r="A2201">
            <v>13449</v>
          </cell>
          <cell r="B2201">
            <v>51</v>
          </cell>
        </row>
        <row r="2202">
          <cell r="A2202">
            <v>10753</v>
          </cell>
          <cell r="B2202">
            <v>51</v>
          </cell>
        </row>
        <row r="2203">
          <cell r="A2203">
            <v>16221</v>
          </cell>
          <cell r="B2203">
            <v>51</v>
          </cell>
        </row>
        <row r="2204">
          <cell r="A2204">
            <v>10753</v>
          </cell>
          <cell r="B2204">
            <v>51</v>
          </cell>
        </row>
        <row r="2205">
          <cell r="A2205">
            <v>12839</v>
          </cell>
          <cell r="B2205">
            <v>51</v>
          </cell>
        </row>
        <row r="2206">
          <cell r="A2206">
            <v>14174</v>
          </cell>
          <cell r="B2206">
            <v>51</v>
          </cell>
        </row>
        <row r="2207">
          <cell r="A2207">
            <v>14177</v>
          </cell>
          <cell r="B2207">
            <v>51</v>
          </cell>
        </row>
        <row r="2208">
          <cell r="A2208">
            <v>10810</v>
          </cell>
          <cell r="B2208">
            <v>51</v>
          </cell>
        </row>
        <row r="2209">
          <cell r="A2209">
            <v>10948</v>
          </cell>
          <cell r="B2209">
            <v>51</v>
          </cell>
        </row>
        <row r="2210">
          <cell r="A2210">
            <v>10685</v>
          </cell>
          <cell r="B2210">
            <v>51</v>
          </cell>
        </row>
        <row r="2211">
          <cell r="A2211">
            <v>17604</v>
          </cell>
          <cell r="B2211">
            <v>51</v>
          </cell>
        </row>
        <row r="2212">
          <cell r="A2212">
            <v>10856</v>
          </cell>
          <cell r="B2212">
            <v>51</v>
          </cell>
        </row>
        <row r="2213">
          <cell r="A2213">
            <v>12365</v>
          </cell>
          <cell r="B2213">
            <v>51</v>
          </cell>
        </row>
        <row r="2214">
          <cell r="A2214">
            <v>5036</v>
          </cell>
          <cell r="B2214">
            <v>51</v>
          </cell>
        </row>
        <row r="2215">
          <cell r="A2215">
            <v>10680</v>
          </cell>
          <cell r="B2215">
            <v>51</v>
          </cell>
        </row>
        <row r="2216">
          <cell r="A2216">
            <v>17587</v>
          </cell>
          <cell r="B2216">
            <v>51</v>
          </cell>
        </row>
        <row r="2217">
          <cell r="A2217">
            <v>2611</v>
          </cell>
          <cell r="B2217">
            <v>51</v>
          </cell>
        </row>
        <row r="2218">
          <cell r="A2218">
            <v>16212</v>
          </cell>
          <cell r="B2218">
            <v>51</v>
          </cell>
        </row>
        <row r="2219">
          <cell r="A2219">
            <v>10686</v>
          </cell>
          <cell r="B2219">
            <v>51</v>
          </cell>
        </row>
        <row r="2220">
          <cell r="A2220">
            <v>10689</v>
          </cell>
          <cell r="B2220">
            <v>51</v>
          </cell>
        </row>
        <row r="2221">
          <cell r="A2221">
            <v>15933</v>
          </cell>
          <cell r="B2221">
            <v>51</v>
          </cell>
        </row>
        <row r="2222">
          <cell r="A2222">
            <v>4557</v>
          </cell>
          <cell r="B2222">
            <v>51</v>
          </cell>
        </row>
        <row r="2223">
          <cell r="A2223">
            <v>15414</v>
          </cell>
          <cell r="B2223">
            <v>51</v>
          </cell>
        </row>
        <row r="2224">
          <cell r="A2224">
            <v>16348</v>
          </cell>
          <cell r="B2224">
            <v>51</v>
          </cell>
        </row>
        <row r="2225">
          <cell r="A2225">
            <v>10670</v>
          </cell>
          <cell r="B2225">
            <v>51</v>
          </cell>
        </row>
        <row r="2226">
          <cell r="A2226">
            <v>13468</v>
          </cell>
          <cell r="B2226">
            <v>51</v>
          </cell>
        </row>
        <row r="2227">
          <cell r="A2227">
            <v>15171</v>
          </cell>
          <cell r="B2227">
            <v>51</v>
          </cell>
        </row>
        <row r="2228">
          <cell r="A2228">
            <v>17029</v>
          </cell>
          <cell r="B2228">
            <v>51</v>
          </cell>
        </row>
        <row r="2229">
          <cell r="A2229">
            <v>14581</v>
          </cell>
          <cell r="B2229">
            <v>51</v>
          </cell>
        </row>
        <row r="2230">
          <cell r="A2230">
            <v>10592</v>
          </cell>
          <cell r="B2230">
            <v>51</v>
          </cell>
        </row>
        <row r="2231">
          <cell r="A2231">
            <v>4577</v>
          </cell>
          <cell r="B2231">
            <v>51</v>
          </cell>
        </row>
        <row r="2232">
          <cell r="A2232">
            <v>10435</v>
          </cell>
          <cell r="B2232">
            <v>51</v>
          </cell>
        </row>
        <row r="2233">
          <cell r="A2233">
            <v>17575</v>
          </cell>
          <cell r="B2233">
            <v>51</v>
          </cell>
        </row>
        <row r="2234">
          <cell r="A2234">
            <v>12928</v>
          </cell>
          <cell r="B2234">
            <v>51</v>
          </cell>
        </row>
        <row r="2235">
          <cell r="A2235">
            <v>15240</v>
          </cell>
          <cell r="B2235">
            <v>51</v>
          </cell>
        </row>
        <row r="2236">
          <cell r="A2236">
            <v>13295</v>
          </cell>
          <cell r="B2236">
            <v>51</v>
          </cell>
        </row>
        <row r="2237">
          <cell r="A2237">
            <v>18212</v>
          </cell>
          <cell r="B2237">
            <v>51</v>
          </cell>
        </row>
        <row r="2238">
          <cell r="A2238">
            <v>11466</v>
          </cell>
          <cell r="B2238">
            <v>51</v>
          </cell>
        </row>
        <row r="2239">
          <cell r="A2239">
            <v>4587</v>
          </cell>
          <cell r="B2239">
            <v>51</v>
          </cell>
        </row>
        <row r="2240">
          <cell r="A2240">
            <v>15379</v>
          </cell>
          <cell r="B2240">
            <v>51</v>
          </cell>
        </row>
        <row r="2241">
          <cell r="A2241">
            <v>4989</v>
          </cell>
          <cell r="B2241">
            <v>51</v>
          </cell>
        </row>
        <row r="2242">
          <cell r="A2242">
            <v>3413</v>
          </cell>
          <cell r="B2242">
            <v>51</v>
          </cell>
        </row>
        <row r="2243">
          <cell r="A2243">
            <v>17340</v>
          </cell>
          <cell r="B2243">
            <v>51</v>
          </cell>
        </row>
        <row r="2244">
          <cell r="A2244">
            <v>5146</v>
          </cell>
          <cell r="B2244">
            <v>51</v>
          </cell>
        </row>
        <row r="2245">
          <cell r="A2245">
            <v>14302</v>
          </cell>
          <cell r="B2245">
            <v>51</v>
          </cell>
        </row>
        <row r="2246">
          <cell r="A2246">
            <v>17312</v>
          </cell>
          <cell r="B2246">
            <v>51</v>
          </cell>
        </row>
        <row r="2247">
          <cell r="A2247">
            <v>10621</v>
          </cell>
          <cell r="B2247">
            <v>51</v>
          </cell>
        </row>
        <row r="2248">
          <cell r="A2248">
            <v>12141</v>
          </cell>
          <cell r="B2248">
            <v>51</v>
          </cell>
        </row>
        <row r="2249">
          <cell r="A2249">
            <v>2774</v>
          </cell>
          <cell r="B2249">
            <v>51</v>
          </cell>
        </row>
        <row r="2250">
          <cell r="A2250">
            <v>4922</v>
          </cell>
          <cell r="B2250">
            <v>51</v>
          </cell>
        </row>
        <row r="2251">
          <cell r="A2251">
            <v>17357</v>
          </cell>
          <cell r="B2251">
            <v>51</v>
          </cell>
        </row>
        <row r="2252">
          <cell r="A2252">
            <v>17358</v>
          </cell>
          <cell r="B2252">
            <v>51</v>
          </cell>
        </row>
        <row r="2253">
          <cell r="A2253">
            <v>2889</v>
          </cell>
          <cell r="B2253">
            <v>51</v>
          </cell>
        </row>
        <row r="2254">
          <cell r="A2254">
            <v>1605</v>
          </cell>
          <cell r="B2254">
            <v>52</v>
          </cell>
        </row>
        <row r="2255">
          <cell r="A2255">
            <v>2620</v>
          </cell>
          <cell r="B2255">
            <v>52</v>
          </cell>
        </row>
        <row r="2256">
          <cell r="A2256">
            <v>3379</v>
          </cell>
          <cell r="B2256">
            <v>52</v>
          </cell>
        </row>
        <row r="2257">
          <cell r="A2257">
            <v>11106</v>
          </cell>
          <cell r="B2257">
            <v>52</v>
          </cell>
        </row>
        <row r="2258">
          <cell r="A2258">
            <v>11194</v>
          </cell>
          <cell r="B2258">
            <v>52</v>
          </cell>
        </row>
        <row r="2259">
          <cell r="A2259">
            <v>12149</v>
          </cell>
          <cell r="B2259">
            <v>52</v>
          </cell>
        </row>
        <row r="2260">
          <cell r="A2260">
            <v>13209</v>
          </cell>
          <cell r="B2260">
            <v>52</v>
          </cell>
        </row>
        <row r="2261">
          <cell r="A2261">
            <v>13339</v>
          </cell>
          <cell r="B2261">
            <v>52</v>
          </cell>
        </row>
        <row r="2262">
          <cell r="A2262">
            <v>13942</v>
          </cell>
          <cell r="B2262">
            <v>52</v>
          </cell>
        </row>
        <row r="2263">
          <cell r="A2263">
            <v>14194</v>
          </cell>
          <cell r="B2263">
            <v>52</v>
          </cell>
        </row>
        <row r="2264">
          <cell r="A2264">
            <v>15184</v>
          </cell>
          <cell r="B2264">
            <v>52</v>
          </cell>
        </row>
        <row r="2265">
          <cell r="A2265">
            <v>16305</v>
          </cell>
          <cell r="B2265">
            <v>52</v>
          </cell>
        </row>
        <row r="2266">
          <cell r="A2266">
            <v>17402</v>
          </cell>
          <cell r="B2266">
            <v>52</v>
          </cell>
        </row>
        <row r="2267">
          <cell r="A2267">
            <v>17441</v>
          </cell>
          <cell r="B2267">
            <v>52</v>
          </cell>
        </row>
        <row r="2268">
          <cell r="A2268">
            <v>18176</v>
          </cell>
          <cell r="B2268">
            <v>52</v>
          </cell>
        </row>
        <row r="2269">
          <cell r="A2269">
            <v>16770</v>
          </cell>
          <cell r="B2269">
            <v>52</v>
          </cell>
        </row>
        <row r="2270">
          <cell r="A2270">
            <v>12340</v>
          </cell>
          <cell r="B2270">
            <v>52</v>
          </cell>
        </row>
        <row r="2271">
          <cell r="A2271">
            <v>15117</v>
          </cell>
          <cell r="B2271">
            <v>52</v>
          </cell>
        </row>
        <row r="2272">
          <cell r="A2272">
            <v>13867</v>
          </cell>
          <cell r="B2272">
            <v>52</v>
          </cell>
        </row>
        <row r="2273">
          <cell r="A2273">
            <v>3288</v>
          </cell>
          <cell r="B2273">
            <v>52</v>
          </cell>
        </row>
        <row r="2274">
          <cell r="A2274">
            <v>3509</v>
          </cell>
          <cell r="B2274">
            <v>52</v>
          </cell>
        </row>
        <row r="2275">
          <cell r="A2275">
            <v>14456</v>
          </cell>
          <cell r="B2275">
            <v>52</v>
          </cell>
        </row>
        <row r="2276">
          <cell r="A2276">
            <v>3259</v>
          </cell>
          <cell r="B2276">
            <v>52</v>
          </cell>
        </row>
        <row r="2277">
          <cell r="A2277">
            <v>17624</v>
          </cell>
          <cell r="B2277">
            <v>52</v>
          </cell>
        </row>
        <row r="2278">
          <cell r="A2278">
            <v>12758</v>
          </cell>
          <cell r="B2278">
            <v>52</v>
          </cell>
        </row>
        <row r="2279">
          <cell r="A2279">
            <v>18071</v>
          </cell>
          <cell r="B2279">
            <v>52</v>
          </cell>
        </row>
        <row r="2280">
          <cell r="A2280">
            <v>17577</v>
          </cell>
          <cell r="B2280">
            <v>52</v>
          </cell>
        </row>
        <row r="2281">
          <cell r="A2281">
            <v>3333</v>
          </cell>
          <cell r="B2281">
            <v>52</v>
          </cell>
        </row>
        <row r="2282">
          <cell r="A2282">
            <v>13050</v>
          </cell>
          <cell r="B2282">
            <v>52</v>
          </cell>
        </row>
        <row r="2283">
          <cell r="A2283">
            <v>16981</v>
          </cell>
          <cell r="B2283">
            <v>52</v>
          </cell>
        </row>
        <row r="2284">
          <cell r="A2284">
            <v>16339</v>
          </cell>
          <cell r="B2284">
            <v>52</v>
          </cell>
        </row>
        <row r="2285">
          <cell r="A2285">
            <v>14927</v>
          </cell>
          <cell r="B2285">
            <v>52</v>
          </cell>
        </row>
        <row r="2286">
          <cell r="A2286">
            <v>3360</v>
          </cell>
          <cell r="B2286">
            <v>52</v>
          </cell>
        </row>
        <row r="2287">
          <cell r="A2287">
            <v>18095</v>
          </cell>
          <cell r="B2287">
            <v>52</v>
          </cell>
        </row>
        <row r="2288">
          <cell r="A2288">
            <v>16474</v>
          </cell>
          <cell r="B2288">
            <v>52</v>
          </cell>
        </row>
        <row r="2289">
          <cell r="A2289">
            <v>3723</v>
          </cell>
          <cell r="B2289">
            <v>52</v>
          </cell>
        </row>
        <row r="2290">
          <cell r="A2290">
            <v>3268</v>
          </cell>
          <cell r="B2290">
            <v>52</v>
          </cell>
        </row>
        <row r="2291">
          <cell r="A2291">
            <v>3293</v>
          </cell>
          <cell r="B2291">
            <v>52</v>
          </cell>
        </row>
        <row r="2292">
          <cell r="A2292">
            <v>2635</v>
          </cell>
          <cell r="B2292">
            <v>52</v>
          </cell>
        </row>
        <row r="2293">
          <cell r="A2293">
            <v>15183</v>
          </cell>
          <cell r="B2293">
            <v>52</v>
          </cell>
        </row>
        <row r="2294">
          <cell r="A2294">
            <v>11097</v>
          </cell>
          <cell r="B2294">
            <v>52</v>
          </cell>
        </row>
        <row r="2295">
          <cell r="A2295">
            <v>14055</v>
          </cell>
          <cell r="B2295">
            <v>52</v>
          </cell>
        </row>
        <row r="2296">
          <cell r="A2296">
            <v>3283</v>
          </cell>
          <cell r="B2296">
            <v>52</v>
          </cell>
        </row>
        <row r="2297">
          <cell r="A2297">
            <v>17617</v>
          </cell>
          <cell r="B2297">
            <v>52</v>
          </cell>
        </row>
        <row r="2298">
          <cell r="A2298">
            <v>14784</v>
          </cell>
          <cell r="B2298">
            <v>52</v>
          </cell>
        </row>
        <row r="2299">
          <cell r="A2299">
            <v>14933</v>
          </cell>
          <cell r="B2299">
            <v>52</v>
          </cell>
        </row>
        <row r="2300">
          <cell r="A2300">
            <v>17295</v>
          </cell>
          <cell r="B2300">
            <v>52</v>
          </cell>
        </row>
        <row r="2301">
          <cell r="A2301">
            <v>18109</v>
          </cell>
          <cell r="B2301">
            <v>52</v>
          </cell>
        </row>
        <row r="2302">
          <cell r="A2302">
            <v>3626</v>
          </cell>
          <cell r="B2302">
            <v>52</v>
          </cell>
        </row>
        <row r="2303">
          <cell r="A2303">
            <v>3255</v>
          </cell>
          <cell r="B2303">
            <v>52</v>
          </cell>
        </row>
        <row r="2304">
          <cell r="A2304">
            <v>17716</v>
          </cell>
          <cell r="B2304">
            <v>52</v>
          </cell>
        </row>
        <row r="2305">
          <cell r="A2305">
            <v>15378</v>
          </cell>
          <cell r="B2305">
            <v>52</v>
          </cell>
        </row>
        <row r="2306">
          <cell r="A2306">
            <v>13347</v>
          </cell>
          <cell r="B2306">
            <v>52</v>
          </cell>
        </row>
        <row r="2307">
          <cell r="A2307">
            <v>17674</v>
          </cell>
          <cell r="B2307">
            <v>52</v>
          </cell>
        </row>
        <row r="2308">
          <cell r="A2308">
            <v>14596</v>
          </cell>
          <cell r="B2308">
            <v>52</v>
          </cell>
        </row>
        <row r="2309">
          <cell r="A2309">
            <v>18204</v>
          </cell>
          <cell r="B2309">
            <v>52</v>
          </cell>
        </row>
        <row r="2310">
          <cell r="A2310">
            <v>16419</v>
          </cell>
          <cell r="B2310">
            <v>52</v>
          </cell>
        </row>
        <row r="2311">
          <cell r="A2311">
            <v>11101</v>
          </cell>
          <cell r="B2311">
            <v>52</v>
          </cell>
        </row>
        <row r="2312">
          <cell r="A2312">
            <v>12292</v>
          </cell>
          <cell r="B2312">
            <v>52</v>
          </cell>
        </row>
        <row r="2313">
          <cell r="A2313">
            <v>2639</v>
          </cell>
          <cell r="B2313">
            <v>52</v>
          </cell>
        </row>
        <row r="2314">
          <cell r="A2314">
            <v>15924</v>
          </cell>
          <cell r="B2314">
            <v>52</v>
          </cell>
        </row>
        <row r="2315">
          <cell r="A2315">
            <v>13354</v>
          </cell>
          <cell r="B2315">
            <v>52</v>
          </cell>
        </row>
        <row r="2316">
          <cell r="A2316">
            <v>3574</v>
          </cell>
          <cell r="B2316">
            <v>52</v>
          </cell>
        </row>
        <row r="2317">
          <cell r="A2317">
            <v>14290</v>
          </cell>
          <cell r="B2317">
            <v>52</v>
          </cell>
        </row>
        <row r="2318">
          <cell r="A2318">
            <v>3368</v>
          </cell>
          <cell r="B2318">
            <v>52</v>
          </cell>
        </row>
        <row r="2319">
          <cell r="A2319">
            <v>2751</v>
          </cell>
          <cell r="B2319">
            <v>52</v>
          </cell>
        </row>
        <row r="2320">
          <cell r="A2320">
            <v>10730</v>
          </cell>
          <cell r="B2320">
            <v>52</v>
          </cell>
        </row>
        <row r="2321">
          <cell r="A2321">
            <v>2822</v>
          </cell>
          <cell r="B2321">
            <v>52</v>
          </cell>
        </row>
        <row r="2322">
          <cell r="A2322">
            <v>4910</v>
          </cell>
          <cell r="B2322">
            <v>52</v>
          </cell>
        </row>
        <row r="2323">
          <cell r="A2323">
            <v>17549</v>
          </cell>
          <cell r="B2323">
            <v>52</v>
          </cell>
        </row>
        <row r="2324">
          <cell r="A2324">
            <v>14499</v>
          </cell>
          <cell r="B2324">
            <v>52</v>
          </cell>
        </row>
        <row r="2325">
          <cell r="A2325">
            <v>11367</v>
          </cell>
          <cell r="B2325">
            <v>52</v>
          </cell>
        </row>
        <row r="2326">
          <cell r="A2326">
            <v>14492</v>
          </cell>
          <cell r="B2326">
            <v>52</v>
          </cell>
        </row>
        <row r="2327">
          <cell r="A2327">
            <v>18174</v>
          </cell>
          <cell r="B2327">
            <v>52</v>
          </cell>
        </row>
        <row r="2328">
          <cell r="A2328">
            <v>2646</v>
          </cell>
          <cell r="B2328">
            <v>52</v>
          </cell>
        </row>
        <row r="2329">
          <cell r="A2329">
            <v>16725</v>
          </cell>
          <cell r="B2329">
            <v>52</v>
          </cell>
        </row>
        <row r="2330">
          <cell r="A2330">
            <v>11576</v>
          </cell>
          <cell r="B2330">
            <v>52</v>
          </cell>
        </row>
        <row r="2331">
          <cell r="A2331">
            <v>11379</v>
          </cell>
          <cell r="B2331">
            <v>52</v>
          </cell>
        </row>
        <row r="2332">
          <cell r="A2332">
            <v>15546</v>
          </cell>
          <cell r="B2332">
            <v>52</v>
          </cell>
        </row>
        <row r="2333">
          <cell r="A2333">
            <v>12200</v>
          </cell>
          <cell r="B2333">
            <v>52</v>
          </cell>
        </row>
        <row r="2334">
          <cell r="A2334">
            <v>15852</v>
          </cell>
          <cell r="B2334">
            <v>52</v>
          </cell>
        </row>
        <row r="2335">
          <cell r="A2335">
            <v>15674</v>
          </cell>
          <cell r="B2335">
            <v>52</v>
          </cell>
        </row>
        <row r="2336">
          <cell r="A2336">
            <v>4601</v>
          </cell>
          <cell r="B2336">
            <v>52</v>
          </cell>
        </row>
        <row r="2337">
          <cell r="A2337">
            <v>16652</v>
          </cell>
          <cell r="B2337">
            <v>52</v>
          </cell>
        </row>
        <row r="2338">
          <cell r="A2338">
            <v>17337</v>
          </cell>
          <cell r="B2338">
            <v>52</v>
          </cell>
        </row>
        <row r="2339">
          <cell r="A2339">
            <v>11134</v>
          </cell>
          <cell r="B2339">
            <v>52</v>
          </cell>
        </row>
        <row r="2340">
          <cell r="A2340">
            <v>3342</v>
          </cell>
          <cell r="B2340">
            <v>52</v>
          </cell>
        </row>
        <row r="2341">
          <cell r="A2341">
            <v>4631</v>
          </cell>
          <cell r="B2341">
            <v>52</v>
          </cell>
        </row>
        <row r="2342">
          <cell r="A2342">
            <v>17464</v>
          </cell>
          <cell r="B2342">
            <v>52</v>
          </cell>
        </row>
        <row r="2343">
          <cell r="A2343">
            <v>16200</v>
          </cell>
          <cell r="B2343">
            <v>52</v>
          </cell>
        </row>
        <row r="2344">
          <cell r="A2344">
            <v>17182</v>
          </cell>
          <cell r="B2344">
            <v>52</v>
          </cell>
        </row>
        <row r="2345">
          <cell r="A2345">
            <v>14204</v>
          </cell>
          <cell r="B2345">
            <v>52</v>
          </cell>
        </row>
        <row r="2346">
          <cell r="A2346">
            <v>3329</v>
          </cell>
          <cell r="B2346">
            <v>52</v>
          </cell>
        </row>
        <row r="2347">
          <cell r="A2347">
            <v>12433</v>
          </cell>
          <cell r="B2347">
            <v>52</v>
          </cell>
        </row>
        <row r="2348">
          <cell r="A2348">
            <v>17008</v>
          </cell>
          <cell r="B2348">
            <v>52</v>
          </cell>
        </row>
        <row r="2349">
          <cell r="A2349">
            <v>14542</v>
          </cell>
          <cell r="B2349">
            <v>52</v>
          </cell>
        </row>
        <row r="2350">
          <cell r="A2350">
            <v>15272</v>
          </cell>
          <cell r="B2350">
            <v>52</v>
          </cell>
        </row>
        <row r="2351">
          <cell r="A2351">
            <v>11140</v>
          </cell>
          <cell r="B2351">
            <v>52</v>
          </cell>
        </row>
        <row r="2352">
          <cell r="A2352">
            <v>17470</v>
          </cell>
          <cell r="B2352">
            <v>52</v>
          </cell>
        </row>
        <row r="2353">
          <cell r="A2353">
            <v>2768</v>
          </cell>
          <cell r="B2353">
            <v>52</v>
          </cell>
        </row>
        <row r="2354">
          <cell r="A2354">
            <v>2693</v>
          </cell>
          <cell r="B2354">
            <v>52</v>
          </cell>
        </row>
        <row r="2355">
          <cell r="A2355">
            <v>3706</v>
          </cell>
          <cell r="B2355">
            <v>52</v>
          </cell>
        </row>
        <row r="2356">
          <cell r="A2356">
            <v>4993</v>
          </cell>
          <cell r="B2356">
            <v>52</v>
          </cell>
        </row>
        <row r="2357">
          <cell r="A2357">
            <v>15551</v>
          </cell>
          <cell r="B2357">
            <v>52</v>
          </cell>
        </row>
        <row r="2358">
          <cell r="A2358">
            <v>17702</v>
          </cell>
          <cell r="B2358">
            <v>52</v>
          </cell>
        </row>
        <row r="2359">
          <cell r="A2359">
            <v>17706</v>
          </cell>
          <cell r="B2359">
            <v>52</v>
          </cell>
        </row>
        <row r="2360">
          <cell r="A2360">
            <v>15152</v>
          </cell>
          <cell r="B2360">
            <v>52</v>
          </cell>
        </row>
        <row r="2361">
          <cell r="A2361">
            <v>17551</v>
          </cell>
          <cell r="B2361">
            <v>52</v>
          </cell>
        </row>
        <row r="2362">
          <cell r="A2362">
            <v>16979</v>
          </cell>
          <cell r="B2362">
            <v>52</v>
          </cell>
        </row>
        <row r="2363">
          <cell r="A2363">
            <v>15013</v>
          </cell>
          <cell r="B2363">
            <v>52</v>
          </cell>
        </row>
        <row r="2364">
          <cell r="A2364">
            <v>17736</v>
          </cell>
          <cell r="B2364">
            <v>52</v>
          </cell>
        </row>
        <row r="2365">
          <cell r="A2365">
            <v>14157</v>
          </cell>
          <cell r="B2365">
            <v>52</v>
          </cell>
        </row>
        <row r="2366">
          <cell r="A2366">
            <v>2764</v>
          </cell>
          <cell r="B2366">
            <v>52</v>
          </cell>
        </row>
        <row r="2367">
          <cell r="A2367">
            <v>18057</v>
          </cell>
          <cell r="B2367">
            <v>52</v>
          </cell>
        </row>
        <row r="2368">
          <cell r="A2368">
            <v>3727</v>
          </cell>
          <cell r="B2368">
            <v>52</v>
          </cell>
        </row>
        <row r="2369">
          <cell r="A2369">
            <v>5359</v>
          </cell>
          <cell r="B2369">
            <v>52</v>
          </cell>
        </row>
        <row r="2370">
          <cell r="A2370">
            <v>12759</v>
          </cell>
          <cell r="B2370">
            <v>52</v>
          </cell>
        </row>
        <row r="2371">
          <cell r="A2371">
            <v>11122</v>
          </cell>
          <cell r="B2371">
            <v>52</v>
          </cell>
        </row>
        <row r="2372">
          <cell r="A2372">
            <v>15270</v>
          </cell>
          <cell r="B2372">
            <v>52</v>
          </cell>
        </row>
        <row r="2373">
          <cell r="A2373">
            <v>17515</v>
          </cell>
          <cell r="B2373">
            <v>52</v>
          </cell>
        </row>
        <row r="2374">
          <cell r="A2374">
            <v>3664</v>
          </cell>
          <cell r="B2374">
            <v>52</v>
          </cell>
        </row>
        <row r="2375">
          <cell r="A2375">
            <v>11118</v>
          </cell>
          <cell r="B2375">
            <v>52</v>
          </cell>
        </row>
        <row r="2376">
          <cell r="A2376">
            <v>13324</v>
          </cell>
          <cell r="B2376">
            <v>52</v>
          </cell>
        </row>
        <row r="2377">
          <cell r="A2377">
            <v>15899</v>
          </cell>
          <cell r="B2377">
            <v>52</v>
          </cell>
        </row>
        <row r="2378">
          <cell r="A2378">
            <v>11146</v>
          </cell>
          <cell r="B2378">
            <v>52</v>
          </cell>
        </row>
        <row r="2379">
          <cell r="A2379">
            <v>11491</v>
          </cell>
          <cell r="B2379">
            <v>52</v>
          </cell>
        </row>
        <row r="2380">
          <cell r="A2380">
            <v>13278</v>
          </cell>
          <cell r="B2380">
            <v>52</v>
          </cell>
        </row>
        <row r="2381">
          <cell r="A2381">
            <v>13362</v>
          </cell>
          <cell r="B2381">
            <v>52</v>
          </cell>
        </row>
        <row r="2382">
          <cell r="A2382">
            <v>12309</v>
          </cell>
          <cell r="B2382">
            <v>52</v>
          </cell>
        </row>
        <row r="2383">
          <cell r="A2383">
            <v>12928</v>
          </cell>
          <cell r="B2383">
            <v>52</v>
          </cell>
        </row>
        <row r="2384">
          <cell r="A2384">
            <v>3279</v>
          </cell>
          <cell r="B2384">
            <v>52</v>
          </cell>
        </row>
        <row r="2385">
          <cell r="A2385">
            <v>17616</v>
          </cell>
          <cell r="B2385">
            <v>52</v>
          </cell>
        </row>
        <row r="2386">
          <cell r="A2386">
            <v>5014</v>
          </cell>
          <cell r="B2386">
            <v>52</v>
          </cell>
        </row>
        <row r="2387">
          <cell r="A2387">
            <v>13762</v>
          </cell>
          <cell r="B2387">
            <v>52</v>
          </cell>
        </row>
        <row r="2388">
          <cell r="A2388">
            <v>17313</v>
          </cell>
          <cell r="B2388">
            <v>52</v>
          </cell>
        </row>
        <row r="2389">
          <cell r="A2389">
            <v>15265</v>
          </cell>
          <cell r="B2389">
            <v>52</v>
          </cell>
        </row>
        <row r="2390">
          <cell r="A2390">
            <v>13331</v>
          </cell>
          <cell r="B2390">
            <v>52</v>
          </cell>
        </row>
        <row r="2391">
          <cell r="A2391">
            <v>16680</v>
          </cell>
          <cell r="B2391">
            <v>52</v>
          </cell>
        </row>
        <row r="2392">
          <cell r="A2392">
            <v>12301</v>
          </cell>
          <cell r="B2392">
            <v>52</v>
          </cell>
        </row>
        <row r="2393">
          <cell r="A2393">
            <v>2665</v>
          </cell>
          <cell r="B2393">
            <v>52</v>
          </cell>
        </row>
        <row r="2394">
          <cell r="A2394">
            <v>3725</v>
          </cell>
          <cell r="B2394">
            <v>52</v>
          </cell>
        </row>
        <row r="2395">
          <cell r="A2395">
            <v>2705</v>
          </cell>
          <cell r="B2395">
            <v>52</v>
          </cell>
        </row>
        <row r="2396">
          <cell r="A2396">
            <v>17645</v>
          </cell>
          <cell r="B2396">
            <v>52</v>
          </cell>
        </row>
        <row r="2397">
          <cell r="A2397">
            <v>15925</v>
          </cell>
          <cell r="B2397">
            <v>52</v>
          </cell>
        </row>
        <row r="2398">
          <cell r="A2398">
            <v>12290</v>
          </cell>
          <cell r="B2398">
            <v>52</v>
          </cell>
        </row>
        <row r="2399">
          <cell r="A2399">
            <v>12604</v>
          </cell>
          <cell r="B2399">
            <v>52</v>
          </cell>
        </row>
        <row r="2400">
          <cell r="A2400">
            <v>15876</v>
          </cell>
          <cell r="B2400">
            <v>52</v>
          </cell>
        </row>
        <row r="2401">
          <cell r="A2401">
            <v>11123</v>
          </cell>
          <cell r="B2401">
            <v>52</v>
          </cell>
        </row>
        <row r="2402">
          <cell r="A2402">
            <v>13672</v>
          </cell>
          <cell r="B2402">
            <v>52</v>
          </cell>
        </row>
        <row r="2403">
          <cell r="A2403">
            <v>14488</v>
          </cell>
          <cell r="B2403">
            <v>52</v>
          </cell>
        </row>
        <row r="2404">
          <cell r="A2404">
            <v>15254</v>
          </cell>
          <cell r="B2404">
            <v>52</v>
          </cell>
        </row>
        <row r="2405">
          <cell r="A2405">
            <v>3622</v>
          </cell>
          <cell r="B2405">
            <v>52</v>
          </cell>
        </row>
        <row r="2406">
          <cell r="A2406">
            <v>17329</v>
          </cell>
          <cell r="B2406">
            <v>52</v>
          </cell>
        </row>
        <row r="2407">
          <cell r="A2407">
            <v>17318</v>
          </cell>
          <cell r="B2407">
            <v>52</v>
          </cell>
        </row>
        <row r="2408">
          <cell r="A2408">
            <v>14841</v>
          </cell>
          <cell r="B2408">
            <v>52</v>
          </cell>
        </row>
        <row r="2409">
          <cell r="A2409">
            <v>12360</v>
          </cell>
          <cell r="B2409">
            <v>52</v>
          </cell>
        </row>
        <row r="2410">
          <cell r="A2410">
            <v>3537</v>
          </cell>
          <cell r="B2410">
            <v>52</v>
          </cell>
        </row>
        <row r="2411">
          <cell r="A2411">
            <v>16438</v>
          </cell>
          <cell r="B2411">
            <v>52</v>
          </cell>
        </row>
        <row r="2412">
          <cell r="A2412">
            <v>17429</v>
          </cell>
          <cell r="B2412">
            <v>52</v>
          </cell>
        </row>
        <row r="2413">
          <cell r="A2413">
            <v>16542</v>
          </cell>
          <cell r="B2413">
            <v>52</v>
          </cell>
        </row>
        <row r="2414">
          <cell r="A2414">
            <v>14379</v>
          </cell>
          <cell r="B2414">
            <v>52</v>
          </cell>
        </row>
        <row r="2415">
          <cell r="A2415">
            <v>15307</v>
          </cell>
          <cell r="B2415">
            <v>52</v>
          </cell>
        </row>
        <row r="2416">
          <cell r="A2416">
            <v>15323</v>
          </cell>
          <cell r="B2416">
            <v>52</v>
          </cell>
        </row>
        <row r="2417">
          <cell r="A2417">
            <v>15931</v>
          </cell>
          <cell r="B2417">
            <v>52</v>
          </cell>
        </row>
        <row r="2418">
          <cell r="A2418">
            <v>12852</v>
          </cell>
          <cell r="B2418">
            <v>52</v>
          </cell>
        </row>
        <row r="2419">
          <cell r="A2419">
            <v>12590</v>
          </cell>
          <cell r="B2419">
            <v>52</v>
          </cell>
        </row>
        <row r="2420">
          <cell r="A2420">
            <v>15790</v>
          </cell>
          <cell r="B2420">
            <v>52</v>
          </cell>
        </row>
        <row r="2421">
          <cell r="A2421">
            <v>15951</v>
          </cell>
          <cell r="B2421">
            <v>52</v>
          </cell>
        </row>
        <row r="2422">
          <cell r="A2422">
            <v>16460</v>
          </cell>
          <cell r="B2422">
            <v>52</v>
          </cell>
        </row>
        <row r="2423">
          <cell r="A2423">
            <v>16543</v>
          </cell>
          <cell r="B2423">
            <v>52</v>
          </cell>
        </row>
        <row r="2424">
          <cell r="A2424">
            <v>5001</v>
          </cell>
          <cell r="B2424">
            <v>52</v>
          </cell>
        </row>
        <row r="2425">
          <cell r="A2425">
            <v>12278</v>
          </cell>
          <cell r="B2425">
            <v>52</v>
          </cell>
        </row>
        <row r="2426">
          <cell r="A2426">
            <v>15820</v>
          </cell>
          <cell r="B2426">
            <v>52</v>
          </cell>
        </row>
        <row r="2427">
          <cell r="A2427">
            <v>3705</v>
          </cell>
          <cell r="B2427">
            <v>52</v>
          </cell>
        </row>
        <row r="2428">
          <cell r="A2428">
            <v>3535</v>
          </cell>
          <cell r="B2428">
            <v>52</v>
          </cell>
        </row>
        <row r="2429">
          <cell r="A2429">
            <v>14132</v>
          </cell>
          <cell r="B2429">
            <v>52</v>
          </cell>
        </row>
        <row r="2430">
          <cell r="A2430">
            <v>15492</v>
          </cell>
          <cell r="B2430">
            <v>52</v>
          </cell>
        </row>
        <row r="2431">
          <cell r="A2431">
            <v>10816</v>
          </cell>
          <cell r="B2431">
            <v>52</v>
          </cell>
        </row>
        <row r="2432">
          <cell r="A2432">
            <v>16947</v>
          </cell>
          <cell r="B2432">
            <v>52</v>
          </cell>
        </row>
        <row r="2433">
          <cell r="A2433">
            <v>17303</v>
          </cell>
          <cell r="B2433">
            <v>52</v>
          </cell>
        </row>
        <row r="2434">
          <cell r="A2434">
            <v>17304</v>
          </cell>
          <cell r="B2434">
            <v>52</v>
          </cell>
        </row>
        <row r="2435">
          <cell r="A2435">
            <v>17374</v>
          </cell>
          <cell r="B2435">
            <v>52</v>
          </cell>
        </row>
        <row r="2436">
          <cell r="A2436">
            <v>17378</v>
          </cell>
          <cell r="B2436">
            <v>52</v>
          </cell>
        </row>
        <row r="2437">
          <cell r="A2437">
            <v>17518</v>
          </cell>
          <cell r="B2437">
            <v>52</v>
          </cell>
        </row>
        <row r="2438">
          <cell r="A2438">
            <v>12481</v>
          </cell>
          <cell r="B2438">
            <v>52</v>
          </cell>
        </row>
        <row r="2439">
          <cell r="A2439">
            <v>17103</v>
          </cell>
          <cell r="B2439">
            <v>52</v>
          </cell>
        </row>
        <row r="2440">
          <cell r="A2440">
            <v>16502</v>
          </cell>
          <cell r="B2440">
            <v>52</v>
          </cell>
        </row>
        <row r="2441">
          <cell r="A2441">
            <v>2722</v>
          </cell>
          <cell r="B2441">
            <v>53</v>
          </cell>
        </row>
        <row r="2442">
          <cell r="A2442">
            <v>3578</v>
          </cell>
          <cell r="B2442">
            <v>53</v>
          </cell>
        </row>
        <row r="2443">
          <cell r="A2443">
            <v>3656</v>
          </cell>
          <cell r="B2443">
            <v>53</v>
          </cell>
        </row>
        <row r="2444">
          <cell r="A2444">
            <v>3841</v>
          </cell>
          <cell r="B2444">
            <v>53</v>
          </cell>
        </row>
        <row r="2445">
          <cell r="A2445">
            <v>13375</v>
          </cell>
          <cell r="B2445">
            <v>53</v>
          </cell>
        </row>
        <row r="2446">
          <cell r="A2446">
            <v>13537</v>
          </cell>
          <cell r="B2446">
            <v>53</v>
          </cell>
        </row>
        <row r="2447">
          <cell r="A2447">
            <v>16321</v>
          </cell>
          <cell r="B2447">
            <v>53</v>
          </cell>
        </row>
        <row r="2448">
          <cell r="A2448">
            <v>16281</v>
          </cell>
          <cell r="B2448">
            <v>53</v>
          </cell>
        </row>
        <row r="2449">
          <cell r="A2449">
            <v>16075</v>
          </cell>
          <cell r="B2449">
            <v>53</v>
          </cell>
        </row>
        <row r="2450">
          <cell r="A2450">
            <v>15862</v>
          </cell>
          <cell r="B2450">
            <v>53</v>
          </cell>
        </row>
        <row r="2451">
          <cell r="A2451">
            <v>13362</v>
          </cell>
          <cell r="B2451">
            <v>53</v>
          </cell>
        </row>
        <row r="2452">
          <cell r="A2452">
            <v>17728</v>
          </cell>
          <cell r="B2452">
            <v>53</v>
          </cell>
        </row>
        <row r="2453">
          <cell r="A2453">
            <v>16067</v>
          </cell>
          <cell r="B2453">
            <v>53</v>
          </cell>
        </row>
        <row r="2454">
          <cell r="A2454">
            <v>15812</v>
          </cell>
          <cell r="B2454">
            <v>53</v>
          </cell>
        </row>
        <row r="2455">
          <cell r="A2455">
            <v>12604</v>
          </cell>
          <cell r="B2455">
            <v>53</v>
          </cell>
        </row>
        <row r="2456">
          <cell r="A2456">
            <v>3357</v>
          </cell>
          <cell r="B2456">
            <v>53</v>
          </cell>
        </row>
        <row r="2457">
          <cell r="A2457">
            <v>15521</v>
          </cell>
          <cell r="B2457">
            <v>53</v>
          </cell>
        </row>
        <row r="2458">
          <cell r="A2458">
            <v>16980</v>
          </cell>
          <cell r="B2458">
            <v>53</v>
          </cell>
        </row>
        <row r="2459">
          <cell r="A2459">
            <v>11055</v>
          </cell>
          <cell r="B2459">
            <v>53</v>
          </cell>
        </row>
        <row r="2460">
          <cell r="A2460">
            <v>16181</v>
          </cell>
          <cell r="B2460">
            <v>53</v>
          </cell>
        </row>
        <row r="2461">
          <cell r="A2461">
            <v>3580</v>
          </cell>
          <cell r="B2461">
            <v>53</v>
          </cell>
        </row>
        <row r="2462">
          <cell r="A2462">
            <v>17564</v>
          </cell>
          <cell r="B2462">
            <v>53</v>
          </cell>
        </row>
        <row r="2463">
          <cell r="A2463">
            <v>15378</v>
          </cell>
          <cell r="B2463">
            <v>53</v>
          </cell>
        </row>
        <row r="2464">
          <cell r="A2464">
            <v>12243</v>
          </cell>
          <cell r="B2464">
            <v>53</v>
          </cell>
        </row>
        <row r="2465">
          <cell r="A2465">
            <v>16495</v>
          </cell>
          <cell r="B2465">
            <v>53</v>
          </cell>
        </row>
        <row r="2466">
          <cell r="A2466">
            <v>14977</v>
          </cell>
          <cell r="B2466">
            <v>53</v>
          </cell>
        </row>
        <row r="2467">
          <cell r="A2467">
            <v>14278</v>
          </cell>
          <cell r="B2467">
            <v>53</v>
          </cell>
        </row>
        <row r="2468">
          <cell r="A2468">
            <v>17616</v>
          </cell>
          <cell r="B2468">
            <v>53</v>
          </cell>
        </row>
        <row r="2469">
          <cell r="A2469">
            <v>11049</v>
          </cell>
          <cell r="B2469">
            <v>53</v>
          </cell>
        </row>
        <row r="2470">
          <cell r="A2470">
            <v>12225</v>
          </cell>
          <cell r="B2470">
            <v>53</v>
          </cell>
        </row>
        <row r="2471">
          <cell r="A2471">
            <v>4612</v>
          </cell>
          <cell r="B2471">
            <v>53</v>
          </cell>
        </row>
        <row r="2472">
          <cell r="A2472">
            <v>17314</v>
          </cell>
          <cell r="B2472">
            <v>53</v>
          </cell>
        </row>
        <row r="2473">
          <cell r="A2473">
            <v>17324</v>
          </cell>
          <cell r="B2473">
            <v>53</v>
          </cell>
        </row>
        <row r="2474">
          <cell r="A2474">
            <v>16502</v>
          </cell>
          <cell r="B2474">
            <v>53</v>
          </cell>
        </row>
        <row r="2475">
          <cell r="A2475">
            <v>12562</v>
          </cell>
          <cell r="B2475">
            <v>53</v>
          </cell>
        </row>
        <row r="2476">
          <cell r="A2476">
            <v>12481</v>
          </cell>
          <cell r="B2476">
            <v>53</v>
          </cell>
        </row>
        <row r="2477">
          <cell r="A2477">
            <v>17471</v>
          </cell>
          <cell r="B2477">
            <v>53</v>
          </cell>
        </row>
        <row r="2478">
          <cell r="A2478">
            <v>11074</v>
          </cell>
          <cell r="B2478">
            <v>53</v>
          </cell>
        </row>
        <row r="2479">
          <cell r="A2479">
            <v>17731</v>
          </cell>
          <cell r="B2479">
            <v>53</v>
          </cell>
        </row>
        <row r="2480">
          <cell r="A2480">
            <v>18177</v>
          </cell>
          <cell r="B2480">
            <v>53</v>
          </cell>
        </row>
        <row r="2481">
          <cell r="A2481">
            <v>12994</v>
          </cell>
          <cell r="B2481">
            <v>53</v>
          </cell>
        </row>
        <row r="2482">
          <cell r="A2482">
            <v>16696</v>
          </cell>
          <cell r="B2482">
            <v>53</v>
          </cell>
        </row>
        <row r="2483">
          <cell r="A2483">
            <v>11375</v>
          </cell>
          <cell r="B2483">
            <v>53</v>
          </cell>
        </row>
        <row r="2484">
          <cell r="A2484">
            <v>13409</v>
          </cell>
          <cell r="B2484">
            <v>53</v>
          </cell>
        </row>
        <row r="2485">
          <cell r="A2485">
            <v>12827</v>
          </cell>
          <cell r="B2485">
            <v>53</v>
          </cell>
        </row>
        <row r="2486">
          <cell r="A2486">
            <v>13410</v>
          </cell>
          <cell r="B2486">
            <v>53</v>
          </cell>
        </row>
        <row r="2487">
          <cell r="A2487">
            <v>16067</v>
          </cell>
          <cell r="B2487">
            <v>53</v>
          </cell>
        </row>
        <row r="2488">
          <cell r="A2488">
            <v>2714</v>
          </cell>
          <cell r="B2488">
            <v>53</v>
          </cell>
        </row>
        <row r="2489">
          <cell r="A2489">
            <v>3615</v>
          </cell>
          <cell r="B2489">
            <v>53</v>
          </cell>
        </row>
        <row r="2490">
          <cell r="A2490">
            <v>12202</v>
          </cell>
          <cell r="B2490">
            <v>53</v>
          </cell>
        </row>
        <row r="2491">
          <cell r="A2491">
            <v>15969</v>
          </cell>
          <cell r="B2491">
            <v>53</v>
          </cell>
        </row>
        <row r="2492">
          <cell r="A2492">
            <v>12057</v>
          </cell>
          <cell r="B2492">
            <v>53</v>
          </cell>
        </row>
        <row r="2493">
          <cell r="A2493">
            <v>16543</v>
          </cell>
          <cell r="B2493">
            <v>53</v>
          </cell>
        </row>
        <row r="2494">
          <cell r="A2494">
            <v>2733</v>
          </cell>
          <cell r="B2494">
            <v>53</v>
          </cell>
        </row>
        <row r="2495">
          <cell r="A2495">
            <v>3651</v>
          </cell>
          <cell r="B2495">
            <v>53</v>
          </cell>
        </row>
        <row r="2496">
          <cell r="A2496">
            <v>12347</v>
          </cell>
          <cell r="B2496">
            <v>53</v>
          </cell>
        </row>
        <row r="2497">
          <cell r="A2497">
            <v>3587</v>
          </cell>
          <cell r="B2497">
            <v>53</v>
          </cell>
        </row>
        <row r="2498">
          <cell r="A2498">
            <v>11645</v>
          </cell>
          <cell r="B2498">
            <v>53</v>
          </cell>
        </row>
        <row r="2499">
          <cell r="A2499">
            <v>12784</v>
          </cell>
          <cell r="B2499">
            <v>53</v>
          </cell>
        </row>
        <row r="2500">
          <cell r="A2500">
            <v>3628</v>
          </cell>
          <cell r="B2500">
            <v>53</v>
          </cell>
        </row>
        <row r="2501">
          <cell r="A2501">
            <v>12786</v>
          </cell>
          <cell r="B2501">
            <v>53</v>
          </cell>
        </row>
        <row r="2502">
          <cell r="A2502">
            <v>16198</v>
          </cell>
          <cell r="B2502">
            <v>53</v>
          </cell>
        </row>
        <row r="2503">
          <cell r="A2503">
            <v>2720</v>
          </cell>
          <cell r="B2503">
            <v>53</v>
          </cell>
        </row>
        <row r="2504">
          <cell r="A2504">
            <v>12789</v>
          </cell>
          <cell r="B2504">
            <v>53</v>
          </cell>
        </row>
        <row r="2505">
          <cell r="A2505">
            <v>17577</v>
          </cell>
          <cell r="B2505">
            <v>53</v>
          </cell>
        </row>
        <row r="2506">
          <cell r="A2506">
            <v>11067</v>
          </cell>
          <cell r="B2506">
            <v>53</v>
          </cell>
        </row>
        <row r="2507">
          <cell r="A2507">
            <v>12852</v>
          </cell>
          <cell r="B2507">
            <v>53</v>
          </cell>
        </row>
        <row r="2508">
          <cell r="A2508">
            <v>16576</v>
          </cell>
          <cell r="B2508">
            <v>53</v>
          </cell>
        </row>
        <row r="2509">
          <cell r="A2509">
            <v>3596</v>
          </cell>
          <cell r="B2509">
            <v>53</v>
          </cell>
        </row>
        <row r="2510">
          <cell r="A2510">
            <v>14976</v>
          </cell>
          <cell r="B2510">
            <v>53</v>
          </cell>
        </row>
        <row r="2511">
          <cell r="A2511">
            <v>16168</v>
          </cell>
          <cell r="B2511">
            <v>53</v>
          </cell>
        </row>
        <row r="2512">
          <cell r="A2512">
            <v>16011</v>
          </cell>
          <cell r="B2512">
            <v>53</v>
          </cell>
        </row>
        <row r="2513">
          <cell r="A2513">
            <v>13867</v>
          </cell>
          <cell r="B2513">
            <v>53</v>
          </cell>
        </row>
        <row r="2514">
          <cell r="A2514">
            <v>12055</v>
          </cell>
          <cell r="B2514">
            <v>53</v>
          </cell>
        </row>
        <row r="2515">
          <cell r="A2515">
            <v>17100</v>
          </cell>
          <cell r="B2515">
            <v>53</v>
          </cell>
        </row>
        <row r="2516">
          <cell r="A2516">
            <v>3660</v>
          </cell>
          <cell r="B2516">
            <v>53</v>
          </cell>
        </row>
        <row r="2517">
          <cell r="A2517">
            <v>17082</v>
          </cell>
          <cell r="B2517">
            <v>53</v>
          </cell>
        </row>
        <row r="2518">
          <cell r="A2518">
            <v>12306</v>
          </cell>
          <cell r="B2518">
            <v>53</v>
          </cell>
        </row>
        <row r="2519">
          <cell r="A2519">
            <v>15546</v>
          </cell>
          <cell r="B2519">
            <v>53</v>
          </cell>
        </row>
        <row r="2520">
          <cell r="A2520">
            <v>3648</v>
          </cell>
          <cell r="B2520">
            <v>53</v>
          </cell>
        </row>
        <row r="2521">
          <cell r="A2521">
            <v>16595</v>
          </cell>
          <cell r="B2521">
            <v>53</v>
          </cell>
        </row>
        <row r="2522">
          <cell r="A2522">
            <v>2732</v>
          </cell>
          <cell r="B2522">
            <v>53</v>
          </cell>
        </row>
        <row r="2523">
          <cell r="A2523">
            <v>14268</v>
          </cell>
          <cell r="B2523">
            <v>53</v>
          </cell>
        </row>
        <row r="2524">
          <cell r="A2524">
            <v>11103</v>
          </cell>
          <cell r="B2524">
            <v>53</v>
          </cell>
        </row>
        <row r="2525">
          <cell r="A2525">
            <v>18139</v>
          </cell>
          <cell r="B2525">
            <v>53</v>
          </cell>
        </row>
        <row r="2526">
          <cell r="A2526">
            <v>17600</v>
          </cell>
          <cell r="B2526">
            <v>53</v>
          </cell>
        </row>
        <row r="2527">
          <cell r="A2527">
            <v>2744</v>
          </cell>
          <cell r="B2527">
            <v>53</v>
          </cell>
        </row>
        <row r="2528">
          <cell r="A2528">
            <v>12227</v>
          </cell>
          <cell r="B2528">
            <v>53</v>
          </cell>
        </row>
        <row r="2529">
          <cell r="A2529">
            <v>4613</v>
          </cell>
          <cell r="B2529">
            <v>53</v>
          </cell>
        </row>
        <row r="2530">
          <cell r="A2530">
            <v>17155</v>
          </cell>
          <cell r="B2530">
            <v>53</v>
          </cell>
        </row>
        <row r="2531">
          <cell r="A2531">
            <v>12200</v>
          </cell>
          <cell r="B2531">
            <v>53</v>
          </cell>
        </row>
        <row r="2532">
          <cell r="A2532">
            <v>3309</v>
          </cell>
          <cell r="B2532">
            <v>53</v>
          </cell>
        </row>
        <row r="2533">
          <cell r="A2533">
            <v>16680</v>
          </cell>
          <cell r="B2533">
            <v>53</v>
          </cell>
        </row>
        <row r="2534">
          <cell r="A2534">
            <v>17191</v>
          </cell>
          <cell r="B2534">
            <v>53</v>
          </cell>
        </row>
        <row r="2535">
          <cell r="A2535">
            <v>17181</v>
          </cell>
          <cell r="B2535">
            <v>53</v>
          </cell>
        </row>
        <row r="2536">
          <cell r="A2536">
            <v>3788</v>
          </cell>
          <cell r="B2536">
            <v>53</v>
          </cell>
        </row>
        <row r="2537">
          <cell r="A2537">
            <v>15925</v>
          </cell>
          <cell r="B2537">
            <v>53</v>
          </cell>
        </row>
        <row r="2538">
          <cell r="A2538">
            <v>15117</v>
          </cell>
          <cell r="B2538">
            <v>53</v>
          </cell>
        </row>
        <row r="2539">
          <cell r="A2539">
            <v>12912</v>
          </cell>
          <cell r="B2539">
            <v>53</v>
          </cell>
        </row>
        <row r="2540">
          <cell r="A2540">
            <v>14290</v>
          </cell>
          <cell r="B2540">
            <v>53</v>
          </cell>
        </row>
        <row r="2541">
          <cell r="A2541">
            <v>16994</v>
          </cell>
          <cell r="B2541">
            <v>53</v>
          </cell>
        </row>
        <row r="2542">
          <cell r="A2542">
            <v>18057</v>
          </cell>
          <cell r="B2542">
            <v>53</v>
          </cell>
        </row>
        <row r="2543">
          <cell r="A2543">
            <v>11140</v>
          </cell>
          <cell r="B2543">
            <v>53</v>
          </cell>
        </row>
        <row r="2544">
          <cell r="A2544">
            <v>4614</v>
          </cell>
          <cell r="B2544">
            <v>53</v>
          </cell>
        </row>
        <row r="2545">
          <cell r="A2545">
            <v>17693</v>
          </cell>
          <cell r="B2545">
            <v>53</v>
          </cell>
        </row>
        <row r="2546">
          <cell r="A2546">
            <v>4830</v>
          </cell>
          <cell r="B2546">
            <v>53</v>
          </cell>
        </row>
        <row r="2547">
          <cell r="A2547">
            <v>11075</v>
          </cell>
          <cell r="B2547">
            <v>53</v>
          </cell>
        </row>
        <row r="2548">
          <cell r="A2548">
            <v>13331</v>
          </cell>
          <cell r="B2548">
            <v>53</v>
          </cell>
        </row>
        <row r="2549">
          <cell r="A2549">
            <v>13278</v>
          </cell>
          <cell r="B2549">
            <v>53</v>
          </cell>
        </row>
        <row r="2550">
          <cell r="A2550">
            <v>2730</v>
          </cell>
          <cell r="B2550">
            <v>53</v>
          </cell>
        </row>
        <row r="2551">
          <cell r="A2551">
            <v>18149</v>
          </cell>
          <cell r="B2551">
            <v>53</v>
          </cell>
        </row>
        <row r="2552">
          <cell r="A2552">
            <v>13324</v>
          </cell>
          <cell r="B2552">
            <v>53</v>
          </cell>
        </row>
        <row r="2553">
          <cell r="A2553">
            <v>15516</v>
          </cell>
          <cell r="B2553">
            <v>53</v>
          </cell>
        </row>
        <row r="2554">
          <cell r="A2554">
            <v>17545</v>
          </cell>
          <cell r="B2554">
            <v>53</v>
          </cell>
        </row>
        <row r="2555">
          <cell r="A2555">
            <v>13322</v>
          </cell>
          <cell r="B2555">
            <v>53</v>
          </cell>
        </row>
        <row r="2556">
          <cell r="A2556">
            <v>17603</v>
          </cell>
          <cell r="B2556">
            <v>53</v>
          </cell>
        </row>
        <row r="2557">
          <cell r="A2557">
            <v>17716</v>
          </cell>
          <cell r="B2557">
            <v>53</v>
          </cell>
        </row>
        <row r="2558">
          <cell r="A2558">
            <v>17221</v>
          </cell>
          <cell r="B2558">
            <v>53</v>
          </cell>
        </row>
        <row r="2559">
          <cell r="A2559">
            <v>11113</v>
          </cell>
          <cell r="B2559">
            <v>53</v>
          </cell>
        </row>
        <row r="2560">
          <cell r="A2560">
            <v>15409</v>
          </cell>
          <cell r="B2560">
            <v>53</v>
          </cell>
        </row>
        <row r="2561">
          <cell r="A2561">
            <v>15968</v>
          </cell>
          <cell r="B2561">
            <v>53</v>
          </cell>
        </row>
        <row r="2562">
          <cell r="A2562">
            <v>17661</v>
          </cell>
          <cell r="B2562">
            <v>53</v>
          </cell>
        </row>
        <row r="2563">
          <cell r="A2563">
            <v>11491</v>
          </cell>
          <cell r="B2563">
            <v>53</v>
          </cell>
        </row>
        <row r="2564">
          <cell r="A2564">
            <v>15673</v>
          </cell>
          <cell r="B2564">
            <v>53</v>
          </cell>
        </row>
        <row r="2565">
          <cell r="A2565">
            <v>15924</v>
          </cell>
          <cell r="B2565">
            <v>53</v>
          </cell>
        </row>
        <row r="2566">
          <cell r="A2566">
            <v>16423</v>
          </cell>
          <cell r="B2566">
            <v>53</v>
          </cell>
        </row>
        <row r="2567">
          <cell r="A2567">
            <v>17303</v>
          </cell>
          <cell r="B2567">
            <v>53</v>
          </cell>
        </row>
        <row r="2568">
          <cell r="A2568">
            <v>16653</v>
          </cell>
          <cell r="B2568">
            <v>53</v>
          </cell>
        </row>
        <row r="2569">
          <cell r="A2569">
            <v>2756</v>
          </cell>
          <cell r="B2569">
            <v>53</v>
          </cell>
        </row>
        <row r="2570">
          <cell r="A2570">
            <v>18159</v>
          </cell>
          <cell r="B2570">
            <v>53</v>
          </cell>
        </row>
        <row r="2571">
          <cell r="A2571">
            <v>17381</v>
          </cell>
          <cell r="B2571">
            <v>53</v>
          </cell>
        </row>
        <row r="2572">
          <cell r="A2572">
            <v>14211</v>
          </cell>
          <cell r="B2572">
            <v>53</v>
          </cell>
        </row>
        <row r="2573">
          <cell r="A2573">
            <v>17468</v>
          </cell>
          <cell r="B2573">
            <v>53</v>
          </cell>
        </row>
        <row r="2574">
          <cell r="A2574">
            <v>17514</v>
          </cell>
          <cell r="B2574">
            <v>53</v>
          </cell>
        </row>
        <row r="2575">
          <cell r="A2575">
            <v>17492</v>
          </cell>
          <cell r="B2575">
            <v>53</v>
          </cell>
        </row>
        <row r="2576">
          <cell r="A2576">
            <v>17534</v>
          </cell>
          <cell r="B2576">
            <v>53</v>
          </cell>
        </row>
        <row r="2577">
          <cell r="A2577">
            <v>17540</v>
          </cell>
          <cell r="B2577">
            <v>53</v>
          </cell>
        </row>
        <row r="2578">
          <cell r="A2578">
            <v>17703</v>
          </cell>
          <cell r="B2578">
            <v>53</v>
          </cell>
        </row>
        <row r="2579">
          <cell r="A2579">
            <v>16980</v>
          </cell>
          <cell r="B2579">
            <v>53</v>
          </cell>
        </row>
        <row r="2580">
          <cell r="A2580">
            <v>12785</v>
          </cell>
          <cell r="B2580">
            <v>53</v>
          </cell>
        </row>
        <row r="2581">
          <cell r="A2581">
            <v>17589</v>
          </cell>
          <cell r="B2581">
            <v>53</v>
          </cell>
        </row>
        <row r="2582">
          <cell r="A2582">
            <v>14972</v>
          </cell>
          <cell r="B2582">
            <v>53</v>
          </cell>
        </row>
        <row r="2583">
          <cell r="A2583">
            <v>17618</v>
          </cell>
          <cell r="B2583">
            <v>53</v>
          </cell>
        </row>
        <row r="2584">
          <cell r="A2584">
            <v>17633</v>
          </cell>
          <cell r="B2584">
            <v>53</v>
          </cell>
        </row>
        <row r="2585">
          <cell r="A2585">
            <v>17632</v>
          </cell>
          <cell r="B2585">
            <v>53</v>
          </cell>
        </row>
      </sheetData>
      <sheetData sheetId="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to &gt;&gt;&gt;"/>
      <sheetName val="Control Panel"/>
      <sheetName val="Assumptions"/>
      <sheetName val="Model"/>
      <sheetName val="__FDSCACHE__"/>
      <sheetName val="Outputs"/>
      <sheetName val="Project Application Summary"/>
      <sheetName val="Ppaids"/>
      <sheetName val="Comps"/>
      <sheetName val="Backup Table"/>
      <sheetName val="PrintManagerCod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vol."/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salesvol_"/>
      <sheetName val="sales vol_"/>
    </sheetNames>
    <sheetDataSet>
      <sheetData sheetId="0" refreshError="1">
        <row r="34">
          <cell r="J34" t="str">
            <v>Europe</v>
          </cell>
        </row>
        <row r="35">
          <cell r="J35" t="str">
            <v>Other</v>
          </cell>
        </row>
        <row r="36">
          <cell r="J36" t="str">
            <v>Swiss</v>
          </cell>
        </row>
        <row r="37">
          <cell r="J37" t="str">
            <v>UK</v>
          </cell>
        </row>
        <row r="211">
          <cell r="J211" t="str">
            <v>Europe</v>
          </cell>
        </row>
        <row r="212">
          <cell r="J212" t="str">
            <v>Other</v>
          </cell>
        </row>
        <row r="213">
          <cell r="J213" t="str">
            <v>Swiss</v>
          </cell>
        </row>
        <row r="214">
          <cell r="J214" t="str">
            <v>UK</v>
          </cell>
        </row>
        <row r="398">
          <cell r="J398" t="str">
            <v>Europe</v>
          </cell>
        </row>
        <row r="399">
          <cell r="J399" t="str">
            <v>Other</v>
          </cell>
        </row>
        <row r="400">
          <cell r="J400" t="str">
            <v>Swiss</v>
          </cell>
        </row>
        <row r="401">
          <cell r="J401" t="str">
            <v>UK</v>
          </cell>
        </row>
        <row r="1121">
          <cell r="I1121" t="str">
            <v>Europe</v>
          </cell>
        </row>
        <row r="1122">
          <cell r="I1122" t="str">
            <v>Swiss</v>
          </cell>
        </row>
        <row r="1632">
          <cell r="I1632" t="str">
            <v>Europe</v>
          </cell>
        </row>
        <row r="1633">
          <cell r="I1633" t="str">
            <v>Other</v>
          </cell>
        </row>
        <row r="1634">
          <cell r="I1634" t="str">
            <v>Swiss</v>
          </cell>
        </row>
        <row r="1635">
          <cell r="I1635" t="str">
            <v>UK</v>
          </cell>
        </row>
        <row r="2248">
          <cell r="I2248" t="str">
            <v>Europe</v>
          </cell>
        </row>
        <row r="2249">
          <cell r="I2249" t="str">
            <v>Other</v>
          </cell>
        </row>
        <row r="2250">
          <cell r="I2250" t="str">
            <v>Swiss</v>
          </cell>
        </row>
        <row r="2251">
          <cell r="I2251" t="str">
            <v>UK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A1" t="str">
            <v>BRASSERIE</v>
          </cell>
          <cell r="B1" t="str">
            <v>industrie</v>
          </cell>
        </row>
        <row r="2">
          <cell r="A2" t="str">
            <v>CHR</v>
          </cell>
          <cell r="B2" t="str">
            <v>autres</v>
          </cell>
        </row>
        <row r="3">
          <cell r="A3" t="str">
            <v>CLIENTS INTERNES</v>
          </cell>
          <cell r="B3" t="str">
            <v>autres</v>
          </cell>
        </row>
        <row r="4">
          <cell r="A4" t="str">
            <v>CONFIT CONSERV FRUIT</v>
          </cell>
          <cell r="B4" t="str">
            <v>industrie</v>
          </cell>
        </row>
        <row r="5">
          <cell r="A5" t="str">
            <v>CREMES GLACEES</v>
          </cell>
          <cell r="B5" t="str">
            <v>industrie</v>
          </cell>
        </row>
        <row r="6">
          <cell r="A6" t="str">
            <v>DIVERS</v>
          </cell>
          <cell r="B6" t="str">
            <v>autres</v>
          </cell>
        </row>
        <row r="7">
          <cell r="A7" t="str">
            <v>DONS</v>
          </cell>
          <cell r="B7" t="str">
            <v>autres</v>
          </cell>
        </row>
        <row r="8">
          <cell r="A8" t="str">
            <v>FOURNITURES BOULPAT</v>
          </cell>
          <cell r="B8" t="str">
            <v>industrie</v>
          </cell>
        </row>
        <row r="9">
          <cell r="A9" t="str">
            <v>GMS</v>
          </cell>
          <cell r="B9" t="str">
            <v>GMS</v>
          </cell>
        </row>
        <row r="10">
          <cell r="A10" t="str">
            <v>non affecté</v>
          </cell>
          <cell r="B10" t="str">
            <v>non affecté</v>
          </cell>
        </row>
        <row r="11">
          <cell r="A11" t="str">
            <v>PROD LAITIERS SUCRES</v>
          </cell>
          <cell r="B11" t="str">
            <v>industrie</v>
          </cell>
        </row>
        <row r="12">
          <cell r="A12" t="str">
            <v>SIROPS</v>
          </cell>
          <cell r="B12" t="str">
            <v>industrie</v>
          </cell>
        </row>
        <row r="13">
          <cell r="A13" t="str">
            <v>SPIRITUEUX</v>
          </cell>
          <cell r="B13" t="str">
            <v>industrie</v>
          </cell>
        </row>
        <row r="14">
          <cell r="A14" t="str">
            <v>VENTES LOCALES</v>
          </cell>
          <cell r="B14" t="str">
            <v>autres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 MRT"/>
      <sheetName val="u506"/>
      <sheetName val="bilan matières"/>
      <sheetName val="Prod"/>
      <sheetName val="Suiv Prod mensuel"/>
      <sheetName val="Liste de colisage"/>
      <sheetName val="Liste de colisage Indaver"/>
      <sheetName val="Liste de colisage Autre"/>
      <sheetName val="Stock"/>
      <sheetName val="Paramètres"/>
      <sheetName val="Suivi annuel MRT"/>
      <sheetName val="suivi dechet"/>
      <sheetName val="ChoixEntrée"/>
      <sheetName val="ChoixTypeClient"/>
      <sheetName val="ChoixClient"/>
      <sheetName val="ChoixContenant"/>
      <sheetName val="ChoixCode"/>
      <sheetName val="Control Panel"/>
      <sheetName val="Out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-plan"/>
      <sheetName val="Simplifié"/>
      <sheetName val="non canne"/>
      <sheetName val="detail aide prod"/>
      <sheetName val="param cout materiel"/>
      <sheetName val="22-param cout pltr achat canne"/>
      <sheetName val="C12- reliquat art 17"/>
      <sheetName val="21-param cout prixvente usine"/>
      <sheetName val="41-Base de Données"/>
      <sheetName val="40- Tab alimentation BdD"/>
      <sheetName val="D-05 TMSpaille fcn rdt new"/>
      <sheetName val="11-Paramètres d'entrée usine"/>
      <sheetName val="10-Dé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Z1" t="str">
            <v>Pulpe _emi</v>
          </cell>
        </row>
      </sheetData>
      <sheetData sheetId="9"/>
      <sheetData sheetId="10">
        <row r="8">
          <cell r="B8">
            <v>8</v>
          </cell>
        </row>
        <row r="9">
          <cell r="B9">
            <v>72</v>
          </cell>
        </row>
        <row r="10">
          <cell r="B10">
            <v>75</v>
          </cell>
        </row>
        <row r="11">
          <cell r="B11">
            <v>33</v>
          </cell>
        </row>
        <row r="14">
          <cell r="B14">
            <v>50</v>
          </cell>
        </row>
        <row r="15">
          <cell r="B15">
            <v>12</v>
          </cell>
        </row>
      </sheetData>
      <sheetData sheetId="11">
        <row r="5">
          <cell r="B5">
            <v>49</v>
          </cell>
        </row>
        <row r="20">
          <cell r="B20">
            <v>0.28999999999999998</v>
          </cell>
        </row>
        <row r="21">
          <cell r="B21">
            <v>0.04</v>
          </cell>
        </row>
        <row r="22">
          <cell r="B22">
            <v>0.05</v>
          </cell>
        </row>
        <row r="34">
          <cell r="B34">
            <v>1.274</v>
          </cell>
        </row>
        <row r="35">
          <cell r="B35">
            <v>44.1</v>
          </cell>
        </row>
        <row r="43">
          <cell r="B43">
            <v>4.3103448275862072E-2</v>
          </cell>
        </row>
      </sheetData>
      <sheetData sheetId="1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Dossier_Eurocanne"/>
      <sheetName val="Commentaires"/>
      <sheetName val="PnL_Tupan"/>
      <sheetName val="PnL_M_kez5"/>
      <sheetName val="PnL_Mensuel"/>
      <sheetName val="Mb5B_equations_des_stocks"/>
      <sheetName val="Valeur Stock Qté val"/>
      <sheetName val="valeur_poStocks"/>
      <sheetName val="qté_poStocks"/>
      <sheetName val="TCD_1_sucres_tonnes"/>
      <sheetName val="CA_euros_marges"/>
      <sheetName val="CA_K_Euros"/>
      <sheetName val="CA_Eurocanne"/>
      <sheetName val="CA_Tonnage"/>
      <sheetName val="CA_K_Tonne"/>
      <sheetName val="TCD_CA_par_clients"/>
      <sheetName val="TCD_PoidsNet_par_articles"/>
      <sheetName val="TCD_PoidsNet_par_clients"/>
      <sheetName val="TCD_Recap_ventes_qualité_sect"/>
      <sheetName val="detail_clients_princ"/>
      <sheetName val="unités"/>
      <sheetName val="KEZ5"/>
      <sheetName val="MB5B"/>
      <sheetName val="FBL3N_histo"/>
      <sheetName val="FBL3N"/>
      <sheetName val="MC.1"/>
      <sheetName val="F.01"/>
      <sheetName val="KE30"/>
      <sheetName val="PCA"/>
      <sheetName val="COPA"/>
      <sheetName val="Table"/>
      <sheetName val="Guideline"/>
      <sheetName val="Param"/>
      <sheetName val="QualArt"/>
      <sheetName val="comptes_BFC"/>
      <sheetName val="Comptes_M_regles"/>
      <sheetName val="Comptes_R_M"/>
      <sheetName val="DOM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H1" t="str">
            <v/>
          </cell>
        </row>
        <row r="2">
          <cell r="C2" t="str">
            <v>0CUSTOMER__0TRANSPZO</v>
          </cell>
          <cell r="D2" t="str">
            <v/>
          </cell>
          <cell r="E2" t="str">
            <v>Qual Sucre</v>
          </cell>
          <cell r="F2" t="str">
            <v>Groupe Client</v>
          </cell>
          <cell r="G2" t="str">
            <v>Hiérarchie de produits</v>
          </cell>
          <cell r="H2" t="str">
            <v>Article</v>
          </cell>
          <cell r="I2" t="str">
            <v>Articlielib</v>
          </cell>
          <cell r="J2" t="str">
            <v>Client</v>
          </cell>
          <cell r="K2" t="str">
            <v>Clientlib</v>
          </cell>
          <cell r="L2" t="str">
            <v>Pays</v>
          </cell>
          <cell r="M2" t="str">
            <v>Payslib</v>
          </cell>
          <cell r="N2" t="str">
            <v>CA brut</v>
          </cell>
          <cell r="O2" t="str">
            <v>Prix IS</v>
          </cell>
          <cell r="P2" t="str">
            <v>Qté Facturée</v>
          </cell>
          <cell r="Q2" t="str">
            <v>Poids net</v>
          </cell>
          <cell r="R2" t="str">
            <v>CA brut</v>
          </cell>
          <cell r="S2" t="str">
            <v>Prix IS</v>
          </cell>
          <cell r="T2" t="str">
            <v>Qté Facturée</v>
          </cell>
          <cell r="U2" t="str">
            <v>Poids net</v>
          </cell>
          <cell r="V2" t="str">
            <v>CA brut</v>
          </cell>
          <cell r="W2" t="str">
            <v>Prix IS</v>
          </cell>
          <cell r="X2" t="str">
            <v>Qté Facturée</v>
          </cell>
          <cell r="Y2" t="str">
            <v>Poids net</v>
          </cell>
          <cell r="Z2" t="str">
            <v>CA brut</v>
          </cell>
          <cell r="AA2" t="str">
            <v>Prix IS</v>
          </cell>
          <cell r="AB2" t="str">
            <v>Qté Facturée</v>
          </cell>
          <cell r="AC2" t="str">
            <v>Poids net</v>
          </cell>
          <cell r="AD2" t="str">
            <v>CA brut</v>
          </cell>
          <cell r="AE2" t="str">
            <v>Prix IS</v>
          </cell>
          <cell r="AF2" t="str">
            <v>Qté Facturée</v>
          </cell>
          <cell r="AG2" t="str">
            <v>Poids net</v>
          </cell>
          <cell r="AH2" t="str">
            <v>CA brut</v>
          </cell>
          <cell r="AI2" t="str">
            <v>Prix IS</v>
          </cell>
          <cell r="AJ2" t="str">
            <v>Qté Facturée</v>
          </cell>
          <cell r="AK2" t="str">
            <v>Poids net</v>
          </cell>
          <cell r="AL2" t="str">
            <v>CA brut</v>
          </cell>
          <cell r="AM2" t="str">
            <v>Prix IS</v>
          </cell>
          <cell r="AN2" t="str">
            <v>Qté Facturée</v>
          </cell>
          <cell r="AO2" t="str">
            <v>Poids net</v>
          </cell>
          <cell r="AP2" t="str">
            <v>CA brut</v>
          </cell>
          <cell r="AQ2" t="str">
            <v>Prix IS</v>
          </cell>
          <cell r="AR2" t="str">
            <v>Qté Facturée</v>
          </cell>
          <cell r="AS2" t="str">
            <v>Poids net</v>
          </cell>
          <cell r="AT2" t="str">
            <v>CA brut</v>
          </cell>
          <cell r="AU2" t="str">
            <v>Prix IS</v>
          </cell>
          <cell r="AV2" t="str">
            <v>Qté Facturée</v>
          </cell>
          <cell r="AW2" t="str">
            <v>Poids net</v>
          </cell>
          <cell r="AX2" t="str">
            <v>CA brut</v>
          </cell>
          <cell r="AY2" t="str">
            <v>Prix IS</v>
          </cell>
          <cell r="AZ2" t="str">
            <v>Qté Facturée</v>
          </cell>
          <cell r="BA2" t="str">
            <v>Poids net</v>
          </cell>
          <cell r="BB2" t="str">
            <v>CA brut</v>
          </cell>
          <cell r="BC2" t="str">
            <v>Prix IS</v>
          </cell>
          <cell r="BD2" t="str">
            <v>Qté Facturée</v>
          </cell>
          <cell r="BE2" t="str">
            <v>Poids net</v>
          </cell>
          <cell r="BF2" t="str">
            <v>CA brut</v>
          </cell>
          <cell r="BG2" t="str">
            <v>Prix IS</v>
          </cell>
          <cell r="BH2" t="str">
            <v>Qté Facturée</v>
          </cell>
          <cell r="BI2" t="str">
            <v>Poids net</v>
          </cell>
          <cell r="BJ2" t="str">
            <v>CA brut</v>
          </cell>
          <cell r="BK2" t="str">
            <v>Prix IS</v>
          </cell>
          <cell r="BL2" t="str">
            <v>Qté Facturée</v>
          </cell>
          <cell r="BM2" t="str">
            <v>Poids net</v>
          </cell>
        </row>
        <row r="3">
          <cell r="H3" t="str">
            <v>380355</v>
          </cell>
        </row>
        <row r="4">
          <cell r="H4" t="str">
            <v>380355</v>
          </cell>
        </row>
        <row r="5">
          <cell r="H5" t="str">
            <v>380355</v>
          </cell>
        </row>
        <row r="6">
          <cell r="H6" t="str">
            <v>380369</v>
          </cell>
        </row>
        <row r="7">
          <cell r="H7" t="str">
            <v>380369</v>
          </cell>
        </row>
        <row r="8">
          <cell r="H8" t="str">
            <v>380369</v>
          </cell>
        </row>
        <row r="9">
          <cell r="H9" t="str">
            <v>380369</v>
          </cell>
        </row>
        <row r="10">
          <cell r="H10" t="str">
            <v>380369</v>
          </cell>
        </row>
        <row r="11">
          <cell r="H11" t="str">
            <v>380371</v>
          </cell>
        </row>
        <row r="12">
          <cell r="H12" t="str">
            <v>380371</v>
          </cell>
        </row>
        <row r="13">
          <cell r="H13" t="str">
            <v>500026</v>
          </cell>
        </row>
        <row r="14">
          <cell r="H14" t="str">
            <v>500028</v>
          </cell>
        </row>
        <row r="15">
          <cell r="H15" t="str">
            <v>500028</v>
          </cell>
        </row>
        <row r="16">
          <cell r="H16" t="str">
            <v>316537</v>
          </cell>
        </row>
        <row r="17">
          <cell r="H17" t="str">
            <v>316537</v>
          </cell>
        </row>
        <row r="18">
          <cell r="H18" t="str">
            <v>316537</v>
          </cell>
        </row>
        <row r="19">
          <cell r="H19" t="str">
            <v>316537</v>
          </cell>
        </row>
        <row r="20">
          <cell r="H20" t="str">
            <v>316537</v>
          </cell>
        </row>
        <row r="21">
          <cell r="H21" t="str">
            <v>316537</v>
          </cell>
        </row>
        <row r="22">
          <cell r="H22" t="str">
            <v>316537</v>
          </cell>
        </row>
        <row r="23">
          <cell r="H23" t="str">
            <v>316292</v>
          </cell>
        </row>
        <row r="24">
          <cell r="H24" t="str">
            <v>316627</v>
          </cell>
        </row>
        <row r="25">
          <cell r="H25" t="str">
            <v>316627</v>
          </cell>
        </row>
        <row r="26">
          <cell r="H26" t="str">
            <v>316627</v>
          </cell>
        </row>
        <row r="27">
          <cell r="H27" t="str">
            <v>316627</v>
          </cell>
        </row>
        <row r="28">
          <cell r="H28" t="str">
            <v>316627</v>
          </cell>
        </row>
        <row r="29">
          <cell r="H29" t="str">
            <v>316627</v>
          </cell>
        </row>
        <row r="30">
          <cell r="H30" t="str">
            <v>316627</v>
          </cell>
        </row>
        <row r="31">
          <cell r="H31" t="str">
            <v>316627</v>
          </cell>
        </row>
        <row r="32">
          <cell r="H32" t="str">
            <v>317355</v>
          </cell>
        </row>
        <row r="33">
          <cell r="H33" t="str">
            <v>317355</v>
          </cell>
        </row>
        <row r="34">
          <cell r="H34" t="str">
            <v>317355</v>
          </cell>
        </row>
        <row r="35">
          <cell r="H35" t="str">
            <v>317355</v>
          </cell>
        </row>
        <row r="36">
          <cell r="H36" t="str">
            <v>317471</v>
          </cell>
        </row>
        <row r="37">
          <cell r="H37" t="str">
            <v>317858</v>
          </cell>
        </row>
        <row r="38">
          <cell r="H38" t="str">
            <v>317858</v>
          </cell>
        </row>
        <row r="39">
          <cell r="H39" t="str">
            <v>317858</v>
          </cell>
        </row>
        <row r="40">
          <cell r="H40" t="str">
            <v>317858</v>
          </cell>
        </row>
        <row r="41">
          <cell r="H41" t="str">
            <v>317858</v>
          </cell>
        </row>
        <row r="42">
          <cell r="H42" t="str">
            <v>317858</v>
          </cell>
        </row>
        <row r="43">
          <cell r="H43" t="str">
            <v>317858</v>
          </cell>
        </row>
        <row r="44">
          <cell r="H44" t="str">
            <v>317858</v>
          </cell>
        </row>
        <row r="45">
          <cell r="H45" t="str">
            <v>317858</v>
          </cell>
        </row>
        <row r="46">
          <cell r="H46" t="str">
            <v>317858</v>
          </cell>
        </row>
        <row r="47">
          <cell r="H47" t="str">
            <v>317858</v>
          </cell>
        </row>
        <row r="48">
          <cell r="H48" t="str">
            <v>317858</v>
          </cell>
        </row>
        <row r="49">
          <cell r="H49" t="str">
            <v>317858</v>
          </cell>
        </row>
        <row r="50">
          <cell r="H50" t="str">
            <v>317858</v>
          </cell>
        </row>
        <row r="51">
          <cell r="H51" t="str">
            <v>317858</v>
          </cell>
        </row>
        <row r="52">
          <cell r="H52" t="str">
            <v>317858</v>
          </cell>
        </row>
        <row r="53">
          <cell r="H53" t="str">
            <v>317858</v>
          </cell>
        </row>
        <row r="54">
          <cell r="H54" t="str">
            <v>317858</v>
          </cell>
        </row>
        <row r="55">
          <cell r="H55" t="str">
            <v>317858</v>
          </cell>
        </row>
        <row r="56">
          <cell r="H56" t="str">
            <v>380352</v>
          </cell>
        </row>
        <row r="57">
          <cell r="H57" t="str">
            <v>380352</v>
          </cell>
        </row>
        <row r="58">
          <cell r="H58" t="str">
            <v>380352</v>
          </cell>
        </row>
        <row r="59">
          <cell r="H59" t="str">
            <v>380352</v>
          </cell>
        </row>
        <row r="60">
          <cell r="H60" t="str">
            <v>316622</v>
          </cell>
        </row>
        <row r="61">
          <cell r="H61" t="str">
            <v>316622</v>
          </cell>
        </row>
        <row r="62">
          <cell r="H62" t="str">
            <v>316622</v>
          </cell>
        </row>
        <row r="63">
          <cell r="H63" t="str">
            <v>316622</v>
          </cell>
        </row>
        <row r="64">
          <cell r="H64" t="str">
            <v>316622</v>
          </cell>
        </row>
        <row r="65">
          <cell r="H65" t="str">
            <v>316622</v>
          </cell>
        </row>
        <row r="66">
          <cell r="H66" t="str">
            <v>316622</v>
          </cell>
        </row>
        <row r="67">
          <cell r="H67" t="str">
            <v>380363</v>
          </cell>
        </row>
        <row r="68">
          <cell r="H68" t="str">
            <v>380363</v>
          </cell>
        </row>
        <row r="69">
          <cell r="H69" t="str">
            <v>380363</v>
          </cell>
        </row>
        <row r="70">
          <cell r="H70" t="str">
            <v>380363</v>
          </cell>
        </row>
        <row r="71">
          <cell r="H71" t="str">
            <v>380363</v>
          </cell>
        </row>
        <row r="72">
          <cell r="H72" t="str">
            <v>380363</v>
          </cell>
        </row>
        <row r="73">
          <cell r="H73" t="str">
            <v>380363</v>
          </cell>
        </row>
        <row r="74">
          <cell r="H74" t="str">
            <v>380363</v>
          </cell>
        </row>
        <row r="75">
          <cell r="H75" t="str">
            <v>380363</v>
          </cell>
        </row>
        <row r="76">
          <cell r="H76" t="str">
            <v>380363</v>
          </cell>
        </row>
        <row r="77">
          <cell r="H77" t="str">
            <v>380363</v>
          </cell>
        </row>
        <row r="78">
          <cell r="H78" t="str">
            <v>380363</v>
          </cell>
        </row>
        <row r="79">
          <cell r="H79" t="str">
            <v>380363</v>
          </cell>
        </row>
        <row r="80">
          <cell r="H80" t="str">
            <v>380363</v>
          </cell>
        </row>
        <row r="81">
          <cell r="H81" t="str">
            <v>380363</v>
          </cell>
        </row>
        <row r="82">
          <cell r="H82" t="str">
            <v>380363</v>
          </cell>
        </row>
        <row r="83">
          <cell r="H83" t="str">
            <v>380363</v>
          </cell>
        </row>
        <row r="84">
          <cell r="H84" t="str">
            <v>380363</v>
          </cell>
        </row>
        <row r="85">
          <cell r="H85" t="str">
            <v>380363</v>
          </cell>
        </row>
        <row r="86">
          <cell r="H86" t="str">
            <v>380363</v>
          </cell>
        </row>
        <row r="87">
          <cell r="H87" t="str">
            <v>380363</v>
          </cell>
        </row>
        <row r="88">
          <cell r="H88" t="str">
            <v>380363</v>
          </cell>
        </row>
        <row r="89">
          <cell r="H89" t="str">
            <v>380365</v>
          </cell>
        </row>
        <row r="90">
          <cell r="H90" t="str">
            <v>380365</v>
          </cell>
        </row>
        <row r="91">
          <cell r="H91" t="str">
            <v>380365</v>
          </cell>
        </row>
        <row r="92">
          <cell r="H92" t="str">
            <v>380365</v>
          </cell>
        </row>
        <row r="93">
          <cell r="H93" t="str">
            <v>380365</v>
          </cell>
        </row>
        <row r="94">
          <cell r="H94" t="str">
            <v>380365</v>
          </cell>
        </row>
        <row r="95">
          <cell r="H95" t="str">
            <v>380365</v>
          </cell>
        </row>
        <row r="96">
          <cell r="H96" t="str">
            <v>380365</v>
          </cell>
        </row>
        <row r="97">
          <cell r="H97" t="str">
            <v>380366</v>
          </cell>
        </row>
        <row r="98">
          <cell r="H98" t="str">
            <v>380366</v>
          </cell>
        </row>
        <row r="99">
          <cell r="H99" t="str">
            <v>380366</v>
          </cell>
        </row>
        <row r="100">
          <cell r="H100" t="str">
            <v>380366</v>
          </cell>
        </row>
        <row r="101">
          <cell r="H101" t="str">
            <v>380367</v>
          </cell>
        </row>
        <row r="102">
          <cell r="H102" t="str">
            <v>380367</v>
          </cell>
        </row>
        <row r="103">
          <cell r="H103" t="str">
            <v>380367</v>
          </cell>
        </row>
        <row r="104">
          <cell r="H104" t="str">
            <v>380367</v>
          </cell>
        </row>
        <row r="105">
          <cell r="H105" t="str">
            <v>380367</v>
          </cell>
        </row>
        <row r="106">
          <cell r="H106" t="str">
            <v>500007</v>
          </cell>
        </row>
        <row r="107">
          <cell r="H107" t="str">
            <v>500007</v>
          </cell>
        </row>
        <row r="108">
          <cell r="H108" t="str">
            <v>500008</v>
          </cell>
        </row>
        <row r="109">
          <cell r="H109" t="str">
            <v>500008</v>
          </cell>
        </row>
        <row r="110">
          <cell r="H110" t="str">
            <v>380042</v>
          </cell>
        </row>
        <row r="111">
          <cell r="H111" t="str">
            <v>380358</v>
          </cell>
        </row>
        <row r="112">
          <cell r="H112" t="str">
            <v>380359</v>
          </cell>
        </row>
        <row r="113">
          <cell r="H113" t="str">
            <v>380359</v>
          </cell>
        </row>
        <row r="114">
          <cell r="H114" t="str">
            <v>380360</v>
          </cell>
        </row>
        <row r="115">
          <cell r="H115" t="str">
            <v>380360</v>
          </cell>
        </row>
        <row r="116">
          <cell r="H116" t="str">
            <v>380360</v>
          </cell>
        </row>
        <row r="117">
          <cell r="H117" t="str">
            <v>380360</v>
          </cell>
        </row>
        <row r="118">
          <cell r="H118" t="str">
            <v>380360</v>
          </cell>
        </row>
        <row r="119">
          <cell r="H119" t="str">
            <v>380360</v>
          </cell>
        </row>
        <row r="120">
          <cell r="H120" t="str">
            <v>380360</v>
          </cell>
        </row>
        <row r="121">
          <cell r="H121" t="str">
            <v>380360</v>
          </cell>
        </row>
        <row r="122">
          <cell r="H122" t="str">
            <v>380360</v>
          </cell>
        </row>
        <row r="123">
          <cell r="H123" t="str">
            <v>380360</v>
          </cell>
        </row>
        <row r="124">
          <cell r="H124" t="str">
            <v>380360</v>
          </cell>
        </row>
        <row r="125">
          <cell r="H125" t="str">
            <v>380360</v>
          </cell>
        </row>
        <row r="126">
          <cell r="H126" t="str">
            <v>380360</v>
          </cell>
        </row>
        <row r="127">
          <cell r="H127" t="str">
            <v>380360</v>
          </cell>
        </row>
        <row r="128">
          <cell r="H128" t="str">
            <v>380360</v>
          </cell>
        </row>
        <row r="129">
          <cell r="H129" t="str">
            <v>380360</v>
          </cell>
        </row>
        <row r="130">
          <cell r="H130" t="str">
            <v>380360</v>
          </cell>
        </row>
        <row r="131">
          <cell r="H131" t="str">
            <v>380360</v>
          </cell>
        </row>
        <row r="132">
          <cell r="H132" t="str">
            <v>380360</v>
          </cell>
        </row>
        <row r="133">
          <cell r="H133" t="str">
            <v>380361</v>
          </cell>
        </row>
        <row r="134">
          <cell r="H134" t="str">
            <v>380362</v>
          </cell>
        </row>
        <row r="135">
          <cell r="H135" t="str">
            <v>380362</v>
          </cell>
        </row>
        <row r="136">
          <cell r="H136" t="str">
            <v>380362</v>
          </cell>
        </row>
        <row r="137">
          <cell r="H137" t="str">
            <v>380362</v>
          </cell>
        </row>
        <row r="138">
          <cell r="H138" t="str">
            <v>380368</v>
          </cell>
        </row>
        <row r="139">
          <cell r="H139" t="str">
            <v>380368</v>
          </cell>
        </row>
        <row r="140">
          <cell r="H140" t="str">
            <v>380368</v>
          </cell>
        </row>
        <row r="141">
          <cell r="H141" t="str">
            <v>380368</v>
          </cell>
        </row>
        <row r="142">
          <cell r="H142" t="str">
            <v>380368</v>
          </cell>
        </row>
        <row r="143">
          <cell r="H143" t="str">
            <v>380370</v>
          </cell>
        </row>
        <row r="144">
          <cell r="H144" t="str">
            <v>380370</v>
          </cell>
        </row>
        <row r="145">
          <cell r="H145" t="str">
            <v>380356</v>
          </cell>
        </row>
        <row r="146">
          <cell r="H146" t="str">
            <v>380356</v>
          </cell>
        </row>
        <row r="147">
          <cell r="H147" t="str">
            <v>380356</v>
          </cell>
        </row>
        <row r="148">
          <cell r="H148" t="str">
            <v>380356</v>
          </cell>
        </row>
        <row r="149">
          <cell r="H149" t="str">
            <v>380364</v>
          </cell>
        </row>
        <row r="150">
          <cell r="H150" t="str">
            <v>380364</v>
          </cell>
        </row>
        <row r="151">
          <cell r="H151" t="str">
            <v>380364</v>
          </cell>
        </row>
        <row r="152">
          <cell r="H152" t="str">
            <v>380373</v>
          </cell>
        </row>
        <row r="153">
          <cell r="H153" t="str">
            <v>380373</v>
          </cell>
        </row>
        <row r="154">
          <cell r="H154" t="str">
            <v>380373</v>
          </cell>
        </row>
        <row r="155">
          <cell r="H155" t="str">
            <v>380373</v>
          </cell>
        </row>
        <row r="156">
          <cell r="H156" t="str">
            <v>380373</v>
          </cell>
        </row>
        <row r="157">
          <cell r="H157" t="str">
            <v>380373</v>
          </cell>
        </row>
        <row r="158">
          <cell r="H158" t="str">
            <v>380373</v>
          </cell>
        </row>
        <row r="159">
          <cell r="H159" t="str">
            <v>380373</v>
          </cell>
        </row>
        <row r="160">
          <cell r="H160" t="str">
            <v>380373</v>
          </cell>
        </row>
        <row r="161">
          <cell r="H161" t="str">
            <v>380374</v>
          </cell>
        </row>
        <row r="162">
          <cell r="H162" t="str">
            <v>380374</v>
          </cell>
        </row>
        <row r="163">
          <cell r="H163" t="str">
            <v>380374</v>
          </cell>
        </row>
        <row r="164">
          <cell r="H164" t="str">
            <v>380374</v>
          </cell>
        </row>
        <row r="165">
          <cell r="H165" t="str">
            <v>380374</v>
          </cell>
        </row>
        <row r="166">
          <cell r="H166" t="str">
            <v>380374</v>
          </cell>
        </row>
        <row r="167">
          <cell r="H167" t="str">
            <v>380374</v>
          </cell>
        </row>
        <row r="168">
          <cell r="H168" t="str">
            <v>380374</v>
          </cell>
        </row>
        <row r="169">
          <cell r="H169" t="str">
            <v>380374</v>
          </cell>
        </row>
        <row r="170">
          <cell r="H170" t="str">
            <v>380374</v>
          </cell>
        </row>
        <row r="171">
          <cell r="H171" t="str">
            <v>380374</v>
          </cell>
        </row>
        <row r="172">
          <cell r="H172" t="str">
            <v>380374</v>
          </cell>
        </row>
        <row r="173">
          <cell r="H173" t="str">
            <v>380374</v>
          </cell>
        </row>
        <row r="174">
          <cell r="H174" t="str">
            <v>380374</v>
          </cell>
        </row>
        <row r="175">
          <cell r="H175" t="str">
            <v>380374</v>
          </cell>
        </row>
        <row r="176">
          <cell r="H176" t="str">
            <v>380374</v>
          </cell>
        </row>
        <row r="177">
          <cell r="H177" t="str">
            <v>380374</v>
          </cell>
        </row>
        <row r="178">
          <cell r="H178" t="str">
            <v>380374</v>
          </cell>
        </row>
        <row r="179">
          <cell r="H179" t="str">
            <v>380374</v>
          </cell>
        </row>
        <row r="180">
          <cell r="H180" t="str">
            <v>380374</v>
          </cell>
        </row>
        <row r="181">
          <cell r="H181" t="str">
            <v>380374</v>
          </cell>
        </row>
        <row r="182">
          <cell r="H182" t="str">
            <v>380374</v>
          </cell>
        </row>
        <row r="183">
          <cell r="H183" t="str">
            <v>380374</v>
          </cell>
        </row>
        <row r="184">
          <cell r="H184" t="str">
            <v>380374</v>
          </cell>
        </row>
        <row r="185">
          <cell r="H185" t="str">
            <v>380374</v>
          </cell>
        </row>
        <row r="186">
          <cell r="H186" t="str">
            <v>380374</v>
          </cell>
        </row>
        <row r="187">
          <cell r="H187" t="str">
            <v>380374</v>
          </cell>
        </row>
        <row r="188">
          <cell r="H188" t="str">
            <v>380374</v>
          </cell>
        </row>
        <row r="189">
          <cell r="H189" t="str">
            <v>380374</v>
          </cell>
        </row>
        <row r="190">
          <cell r="H190" t="str">
            <v>380374</v>
          </cell>
        </row>
        <row r="191">
          <cell r="H191" t="str">
            <v>380374</v>
          </cell>
        </row>
        <row r="192">
          <cell r="H192" t="str">
            <v>380374</v>
          </cell>
        </row>
        <row r="193">
          <cell r="H193" t="str">
            <v>380375</v>
          </cell>
        </row>
        <row r="194">
          <cell r="H194" t="str">
            <v>380376</v>
          </cell>
        </row>
        <row r="195">
          <cell r="H195" t="str">
            <v>380376</v>
          </cell>
        </row>
        <row r="196">
          <cell r="H196" t="str">
            <v>380376</v>
          </cell>
        </row>
        <row r="197">
          <cell r="H197" t="str">
            <v>380376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x de l'heure SR"/>
      <sheetName val="prix heure permanents"/>
      <sheetName val="prix heure saisonniers"/>
      <sheetName val="prix moyen heure trav"/>
      <sheetName val=" Calendrier Budget 2004"/>
      <sheetName val="ancienneté saisonniers"/>
      <sheetName val="Nbre heures saisonniers"/>
      <sheetName val="Heures supplémentaires"/>
      <sheetName val="prime ancienneté"/>
      <sheetName val="autres primes "/>
      <sheetName val="repos compensateur"/>
      <sheetName val="prix heure janvier"/>
      <sheetName val="charges sociales"/>
      <sheetName val="Synthèse"/>
      <sheetName val="daily figures"/>
    </sheetNames>
    <sheetDataSet>
      <sheetData sheetId="0" refreshError="1"/>
      <sheetData sheetId="1" refreshError="1"/>
      <sheetData sheetId="2" refreshError="1"/>
      <sheetData sheetId="3" refreshError="1">
        <row r="28">
          <cell r="Y28">
            <v>8.2843034219028144</v>
          </cell>
        </row>
      </sheetData>
      <sheetData sheetId="4" refreshError="1">
        <row r="62">
          <cell r="C62">
            <v>151.66666666666666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0">
          <cell r="H20">
            <v>486.71946489599998</v>
          </cell>
        </row>
      </sheetData>
      <sheetData sheetId="13" refreshError="1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F2050"/>
      <sheetName val="LF2051"/>
      <sheetName val="LF2052"/>
      <sheetName val="LF2053"/>
      <sheetName val="LF2054A"/>
      <sheetName val="LF2055"/>
      <sheetName val="LF2056"/>
      <sheetName val="LF2057"/>
      <sheetName val="LF2058A"/>
      <sheetName val="LF2058B"/>
      <sheetName val="LF2058C"/>
      <sheetName val="LF2059A"/>
      <sheetName val="LF2059B"/>
      <sheetName val="LF2059C"/>
      <sheetName val="LF2059D"/>
      <sheetName val="LF2065A"/>
      <sheetName val="LF2065B"/>
      <sheetName val="LF2065C"/>
      <sheetName val="LF2067"/>
      <sheetName val=" Calendrier Budget 2004"/>
      <sheetName val="charges sociales"/>
      <sheetName val="prix moyen heure tra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5">
          <cell r="I45">
            <v>4355369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k Mac"/>
      <sheetName val="LF2051"/>
    </sheetNames>
    <sheetDataSet>
      <sheetData sheetId="0">
        <row r="6">
          <cell r="B6">
            <v>0</v>
          </cell>
        </row>
        <row r="11">
          <cell r="H11">
            <v>4</v>
          </cell>
        </row>
        <row r="28">
          <cell r="B28">
            <v>9</v>
          </cell>
        </row>
      </sheetData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ap_Maintenance"/>
      <sheetName val="Recap_Plateformes"/>
      <sheetName val="Feuil2"/>
      <sheetName val="Feuil1"/>
      <sheetName val="Feuil3"/>
      <sheetName val="Feuil4"/>
      <sheetName val="Feuil5"/>
      <sheetName val="Feuil6"/>
      <sheetName val="SyntheseBoisRouge"/>
      <sheetName val="Couts_services"/>
      <sheetName val="Couts_EC_secteurs"/>
      <sheetName val="GE_projet"/>
      <sheetName val="AT_projet"/>
      <sheetName val="TN_projet"/>
      <sheetName val="suivi chantier"/>
      <sheetName val="suiv_ heures_Bois_Rouge"/>
      <sheetName val="consom2013"/>
      <sheetName val="liste_IC"/>
      <sheetName val="Données"/>
      <sheetName val="Heures"/>
      <sheetName val="Secteurs"/>
      <sheetName val="Services"/>
      <sheetName val="Budget"/>
      <sheetName val="recap_prepa"/>
      <sheetName val="Guideline"/>
      <sheetName val="SYNTHESE IC2012"/>
      <sheetName val="CHAUD"/>
      <sheetName val="MECA"/>
      <sheetName val="ELEC"/>
      <sheetName val="REG"/>
      <sheetName val="SERVGENE"/>
      <sheetName val="EXTRAC"/>
      <sheetName val="TOTAL MAINTENANCE 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C4" t="str">
            <v>PosteResp.</v>
          </cell>
          <cell r="D4" t="str">
            <v>Ordre</v>
          </cell>
          <cell r="E4" t="str">
            <v>Type</v>
          </cell>
          <cell r="F4" t="str">
            <v>TyT</v>
          </cell>
          <cell r="G4" t="str">
            <v>Désignation</v>
          </cell>
          <cell r="H4" t="str">
            <v>Pos.techn.</v>
          </cell>
          <cell r="I4" t="str">
            <v>Désignation du poste technique</v>
          </cell>
          <cell r="J4" t="str">
            <v xml:space="preserve">        ACHAT</v>
          </cell>
          <cell r="K4" t="str">
            <v xml:space="preserve">           MO</v>
          </cell>
          <cell r="L4" t="str">
            <v xml:space="preserve">        STOCK</v>
          </cell>
          <cell r="M4" t="str">
            <v xml:space="preserve">    tot.Ach.+</v>
          </cell>
          <cell r="N4" t="str">
            <v>En-tête OTP</v>
          </cell>
          <cell r="O4" t="str">
            <v>Déb. plnf.</v>
          </cell>
          <cell r="P4" t="str">
            <v>Début réel</v>
          </cell>
          <cell r="Q4" t="str">
            <v>Fin plan.</v>
          </cell>
          <cell r="R4" t="str">
            <v>Fin réelle</v>
          </cell>
          <cell r="S4" t="str">
            <v>Lancmt</v>
          </cell>
          <cell r="T4" t="str">
            <v>Date cde</v>
          </cell>
          <cell r="U4" t="str">
            <v>Date réf.</v>
          </cell>
          <cell r="V4" t="str">
            <v>Pl.entret.</v>
          </cell>
          <cell r="W4" t="str">
            <v>Rés./DA</v>
          </cell>
          <cell r="X4" t="str">
            <v>Saisi par</v>
          </cell>
          <cell r="Y4" t="str">
            <v>Stat.util.</v>
          </cell>
          <cell r="Z4" t="str">
            <v xml:space="preserve">   Nbr HrMO</v>
          </cell>
          <cell r="AA4" t="str">
            <v>Libellé Service</v>
          </cell>
          <cell r="AB4" t="str">
            <v>Secteur</v>
          </cell>
          <cell r="AC4" t="str">
            <v>Libellé secteur</v>
          </cell>
          <cell r="AD4" t="str">
            <v>Nb car</v>
          </cell>
          <cell r="AE4" t="str">
            <v>Vérif per</v>
          </cell>
          <cell r="AF4" t="str">
            <v>Périmètre</v>
          </cell>
          <cell r="AG4" t="str">
            <v>Type dépenses</v>
          </cell>
          <cell r="AH4" t="str">
            <v>libellé type</v>
          </cell>
          <cell r="AI4" t="str">
            <v>eOTP retravaillé</v>
          </cell>
          <cell r="AJ4" t="str">
            <v>Projet TN</v>
          </cell>
          <cell r="AK4" t="str">
            <v>métier</v>
          </cell>
          <cell r="AL4" t="str">
            <v>MétrierLib</v>
          </cell>
          <cell r="AM4" t="str">
            <v>clé_Type_Metier</v>
          </cell>
          <cell r="AN4" t="str">
            <v>clé_eotp_IC_C</v>
          </cell>
          <cell r="AO4" t="str">
            <v>DataType</v>
          </cell>
          <cell r="AP4" t="str">
            <v>Filtre</v>
          </cell>
          <cell r="AQ4" t="str">
            <v>MO_€</v>
          </cell>
          <cell r="AR4" t="str">
            <v>Total</v>
          </cell>
          <cell r="AS4" t="str">
            <v>Campagne?</v>
          </cell>
        </row>
        <row r="5">
          <cell r="C5" t="str">
            <v>M50_US00</v>
          </cell>
        </row>
        <row r="6">
          <cell r="C6" t="str">
            <v>M20_ME00</v>
          </cell>
        </row>
        <row r="7">
          <cell r="C7" t="str">
            <v>M20_ME00</v>
          </cell>
        </row>
        <row r="8">
          <cell r="C8" t="str">
            <v>M20_ME00</v>
          </cell>
        </row>
        <row r="9">
          <cell r="C9" t="str">
            <v>M50_US00</v>
          </cell>
        </row>
        <row r="10">
          <cell r="C10" t="str">
            <v>M10_CH00</v>
          </cell>
        </row>
        <row r="11">
          <cell r="C11" t="str">
            <v>M20_ME00</v>
          </cell>
        </row>
        <row r="12">
          <cell r="C12" t="str">
            <v>M15_EX00</v>
          </cell>
        </row>
        <row r="13">
          <cell r="C13" t="str">
            <v>M50_US00</v>
          </cell>
        </row>
        <row r="14">
          <cell r="C14" t="str">
            <v>M50_US00</v>
          </cell>
        </row>
        <row r="15">
          <cell r="C15" t="str">
            <v>M50_US00</v>
          </cell>
        </row>
        <row r="16">
          <cell r="C16" t="str">
            <v>M10_CH00</v>
          </cell>
        </row>
        <row r="17">
          <cell r="C17" t="str">
            <v>M30_EL00</v>
          </cell>
        </row>
        <row r="18">
          <cell r="C18" t="str">
            <v>M10_CH00</v>
          </cell>
        </row>
        <row r="19">
          <cell r="C19" t="str">
            <v>M10_CH00</v>
          </cell>
        </row>
        <row r="20">
          <cell r="C20" t="str">
            <v>M50_US00</v>
          </cell>
        </row>
        <row r="21">
          <cell r="C21" t="str">
            <v>M10_CH00</v>
          </cell>
        </row>
        <row r="22">
          <cell r="C22" t="str">
            <v>M50_US00</v>
          </cell>
        </row>
        <row r="23">
          <cell r="C23" t="str">
            <v>M40_RE00</v>
          </cell>
        </row>
        <row r="24">
          <cell r="C24" t="str">
            <v>M10_CH00</v>
          </cell>
        </row>
        <row r="25">
          <cell r="C25" t="str">
            <v>M50_US00</v>
          </cell>
        </row>
        <row r="26">
          <cell r="C26" t="str">
            <v>M20_ME00</v>
          </cell>
        </row>
        <row r="27">
          <cell r="C27" t="str">
            <v>M20_ME00</v>
          </cell>
        </row>
        <row r="28">
          <cell r="C28" t="str">
            <v>M40_RE00</v>
          </cell>
        </row>
        <row r="29">
          <cell r="C29" t="str">
            <v>M10_CH00</v>
          </cell>
        </row>
        <row r="30">
          <cell r="C30" t="str">
            <v>M10_CH00</v>
          </cell>
        </row>
        <row r="31">
          <cell r="C31" t="str">
            <v>M20_ME00</v>
          </cell>
        </row>
        <row r="32">
          <cell r="C32" t="str">
            <v>M50_US00</v>
          </cell>
        </row>
        <row r="33">
          <cell r="C33" t="str">
            <v>M30_EL00</v>
          </cell>
        </row>
        <row r="34">
          <cell r="C34" t="str">
            <v>M20_ME00</v>
          </cell>
        </row>
        <row r="35">
          <cell r="C35" t="str">
            <v>M15_EX00</v>
          </cell>
        </row>
        <row r="36">
          <cell r="C36" t="str">
            <v>M10_CH00</v>
          </cell>
        </row>
        <row r="37">
          <cell r="C37" t="str">
            <v>M20_ME00</v>
          </cell>
        </row>
        <row r="38">
          <cell r="C38" t="str">
            <v>M10_CH00</v>
          </cell>
        </row>
        <row r="39">
          <cell r="C39" t="str">
            <v>M10_CH00</v>
          </cell>
        </row>
        <row r="40">
          <cell r="C40" t="str">
            <v>M20_ME00</v>
          </cell>
        </row>
        <row r="41">
          <cell r="C41" t="str">
            <v>M10_CH00</v>
          </cell>
        </row>
        <row r="42">
          <cell r="C42" t="str">
            <v>M30_EL00</v>
          </cell>
        </row>
        <row r="43">
          <cell r="C43" t="str">
            <v>M15_EX00</v>
          </cell>
        </row>
        <row r="44">
          <cell r="C44" t="str">
            <v>M40_RE00</v>
          </cell>
        </row>
        <row r="45">
          <cell r="C45" t="str">
            <v>M15_EX00</v>
          </cell>
        </row>
        <row r="46">
          <cell r="C46" t="str">
            <v>M10_CH00</v>
          </cell>
        </row>
        <row r="47">
          <cell r="C47" t="str">
            <v>M30_EL00</v>
          </cell>
        </row>
        <row r="48">
          <cell r="C48" t="str">
            <v>M15_EX00</v>
          </cell>
        </row>
        <row r="49">
          <cell r="C49" t="str">
            <v>M15_EX00</v>
          </cell>
        </row>
        <row r="50">
          <cell r="C50" t="str">
            <v>M30_EL00</v>
          </cell>
        </row>
        <row r="51">
          <cell r="C51" t="str">
            <v>M50_US00</v>
          </cell>
        </row>
        <row r="52">
          <cell r="C52" t="str">
            <v>M20_ME00</v>
          </cell>
        </row>
        <row r="53">
          <cell r="C53" t="str">
            <v>M15_EX00</v>
          </cell>
        </row>
        <row r="54">
          <cell r="C54" t="str">
            <v>M20_ME00</v>
          </cell>
        </row>
        <row r="55">
          <cell r="C55" t="str">
            <v>M20_ME00</v>
          </cell>
        </row>
        <row r="56">
          <cell r="C56" t="str">
            <v>M10_CH00</v>
          </cell>
        </row>
        <row r="57">
          <cell r="C57" t="str">
            <v>M30_EL00</v>
          </cell>
        </row>
        <row r="58">
          <cell r="C58" t="str">
            <v>M20_ME00</v>
          </cell>
        </row>
        <row r="59">
          <cell r="C59" t="str">
            <v>M10_CH00</v>
          </cell>
        </row>
        <row r="60">
          <cell r="C60" t="str">
            <v>M10_CH00</v>
          </cell>
        </row>
        <row r="61">
          <cell r="C61" t="str">
            <v>M15_EX00</v>
          </cell>
        </row>
        <row r="62">
          <cell r="C62" t="str">
            <v>M20_ME00</v>
          </cell>
        </row>
        <row r="63">
          <cell r="C63" t="str">
            <v>M20_ME00</v>
          </cell>
        </row>
        <row r="64">
          <cell r="C64" t="str">
            <v>M20_ME00</v>
          </cell>
        </row>
        <row r="65">
          <cell r="C65" t="str">
            <v>M20_ME00</v>
          </cell>
        </row>
        <row r="66">
          <cell r="C66" t="str">
            <v>M20_ME00</v>
          </cell>
        </row>
        <row r="67">
          <cell r="C67" t="str">
            <v>M30_EL00</v>
          </cell>
        </row>
        <row r="68">
          <cell r="C68" t="str">
            <v>M20_ME00</v>
          </cell>
        </row>
        <row r="69">
          <cell r="C69" t="str">
            <v>M20_ME00</v>
          </cell>
        </row>
        <row r="70">
          <cell r="C70" t="str">
            <v>M10_CH00</v>
          </cell>
        </row>
        <row r="71">
          <cell r="C71" t="str">
            <v>M40_RE00</v>
          </cell>
        </row>
        <row r="72">
          <cell r="C72" t="str">
            <v>M20_ME00</v>
          </cell>
        </row>
        <row r="73">
          <cell r="C73" t="str">
            <v>M20_ME00</v>
          </cell>
        </row>
        <row r="74">
          <cell r="C74" t="str">
            <v>M20_ME00</v>
          </cell>
        </row>
        <row r="75">
          <cell r="C75" t="str">
            <v>M20_ME00</v>
          </cell>
        </row>
        <row r="76">
          <cell r="C76" t="str">
            <v>M20_ME00</v>
          </cell>
        </row>
        <row r="77">
          <cell r="C77" t="str">
            <v>M20_ME00</v>
          </cell>
        </row>
        <row r="78">
          <cell r="C78" t="str">
            <v>M20_ME00</v>
          </cell>
        </row>
        <row r="79">
          <cell r="C79" t="str">
            <v>M40_RE00</v>
          </cell>
        </row>
        <row r="80">
          <cell r="C80" t="str">
            <v>M30_EL00</v>
          </cell>
        </row>
        <row r="81">
          <cell r="C81" t="str">
            <v>M50_US00</v>
          </cell>
        </row>
        <row r="82">
          <cell r="C82" t="str">
            <v>M50_US00</v>
          </cell>
        </row>
        <row r="83">
          <cell r="C83" t="str">
            <v>M15_EX00</v>
          </cell>
        </row>
        <row r="84">
          <cell r="C84" t="str">
            <v>M15_EX00</v>
          </cell>
        </row>
        <row r="85">
          <cell r="C85" t="str">
            <v>M10_CH00</v>
          </cell>
        </row>
        <row r="86">
          <cell r="C86" t="str">
            <v>M10_CH00</v>
          </cell>
        </row>
        <row r="87">
          <cell r="C87" t="str">
            <v>M30_EL00</v>
          </cell>
        </row>
        <row r="88">
          <cell r="C88" t="str">
            <v>M20_ME00</v>
          </cell>
        </row>
        <row r="89">
          <cell r="C89" t="str">
            <v>M20_ME00</v>
          </cell>
        </row>
        <row r="90">
          <cell r="C90" t="str">
            <v>M20_ME00</v>
          </cell>
        </row>
        <row r="91">
          <cell r="C91" t="str">
            <v>M20_ME00</v>
          </cell>
        </row>
        <row r="92">
          <cell r="C92" t="str">
            <v>M20_ME00</v>
          </cell>
        </row>
        <row r="93">
          <cell r="C93" t="str">
            <v>M20_ME00</v>
          </cell>
        </row>
        <row r="94">
          <cell r="C94" t="str">
            <v>M20_ME00</v>
          </cell>
        </row>
        <row r="95">
          <cell r="C95" t="str">
            <v>M50_US00</v>
          </cell>
        </row>
        <row r="96">
          <cell r="C96" t="str">
            <v>M20_ME00</v>
          </cell>
        </row>
        <row r="97">
          <cell r="C97" t="str">
            <v>M30_EL00</v>
          </cell>
        </row>
        <row r="98">
          <cell r="C98" t="str">
            <v>M20_ME00</v>
          </cell>
        </row>
        <row r="99">
          <cell r="C99" t="str">
            <v>M20_ME00</v>
          </cell>
        </row>
        <row r="100">
          <cell r="C100" t="str">
            <v>M20_ME00</v>
          </cell>
        </row>
        <row r="101">
          <cell r="C101" t="str">
            <v>M10_CH00</v>
          </cell>
        </row>
        <row r="102">
          <cell r="C102" t="str">
            <v>M30_EL00</v>
          </cell>
        </row>
        <row r="103">
          <cell r="C103" t="str">
            <v>M40_RE00</v>
          </cell>
        </row>
        <row r="104">
          <cell r="C104" t="str">
            <v>M50_US00</v>
          </cell>
        </row>
        <row r="105">
          <cell r="C105" t="str">
            <v>M50_US00</v>
          </cell>
        </row>
        <row r="106">
          <cell r="C106" t="str">
            <v>M50_US00</v>
          </cell>
        </row>
        <row r="107">
          <cell r="C107" t="str">
            <v>M40_RE00</v>
          </cell>
        </row>
        <row r="108">
          <cell r="C108" t="str">
            <v>M50_US00</v>
          </cell>
        </row>
        <row r="109">
          <cell r="C109" t="str">
            <v>M20_ME00</v>
          </cell>
        </row>
        <row r="110">
          <cell r="C110" t="str">
            <v>M10_CH00</v>
          </cell>
        </row>
        <row r="111">
          <cell r="C111" t="str">
            <v>M15_EX00</v>
          </cell>
        </row>
        <row r="112">
          <cell r="C112" t="str">
            <v>M50_US00</v>
          </cell>
        </row>
        <row r="113">
          <cell r="C113" t="str">
            <v>M15_EX00</v>
          </cell>
        </row>
        <row r="114">
          <cell r="C114" t="str">
            <v>M15_EX00</v>
          </cell>
        </row>
        <row r="115">
          <cell r="C115" t="str">
            <v>M15_EX00</v>
          </cell>
        </row>
        <row r="116">
          <cell r="C116" t="str">
            <v>M50_US00</v>
          </cell>
        </row>
        <row r="117">
          <cell r="C117" t="str">
            <v>M50_US00</v>
          </cell>
        </row>
        <row r="118">
          <cell r="C118" t="str">
            <v>M50_US00</v>
          </cell>
        </row>
        <row r="119">
          <cell r="C119" t="str">
            <v>M50_US00</v>
          </cell>
        </row>
        <row r="120">
          <cell r="C120" t="str">
            <v>M50_US00</v>
          </cell>
        </row>
        <row r="121">
          <cell r="C121" t="str">
            <v>M50_US00</v>
          </cell>
        </row>
        <row r="122">
          <cell r="C122" t="str">
            <v>M50_US00</v>
          </cell>
        </row>
        <row r="123">
          <cell r="C123" t="str">
            <v>M50_US00</v>
          </cell>
        </row>
        <row r="124">
          <cell r="C124" t="str">
            <v>M50_US00</v>
          </cell>
        </row>
        <row r="125">
          <cell r="C125" t="str">
            <v>M50_US00</v>
          </cell>
        </row>
        <row r="126">
          <cell r="C126" t="str">
            <v>M50_US00</v>
          </cell>
        </row>
        <row r="127">
          <cell r="C127" t="str">
            <v>M50_US00</v>
          </cell>
        </row>
        <row r="128">
          <cell r="C128" t="str">
            <v>M50_US00</v>
          </cell>
        </row>
        <row r="129">
          <cell r="C129" t="str">
            <v>M50_US00</v>
          </cell>
        </row>
        <row r="130">
          <cell r="C130" t="str">
            <v>M50_US00</v>
          </cell>
        </row>
        <row r="131">
          <cell r="C131" t="str">
            <v>M50_US00</v>
          </cell>
        </row>
        <row r="132">
          <cell r="C132" t="str">
            <v>M50_US00</v>
          </cell>
        </row>
        <row r="133">
          <cell r="C133" t="str">
            <v>M50_US00</v>
          </cell>
        </row>
        <row r="134">
          <cell r="C134" t="str">
            <v>M50_US00</v>
          </cell>
        </row>
        <row r="135">
          <cell r="C135" t="str">
            <v>M50_US00</v>
          </cell>
        </row>
        <row r="136">
          <cell r="C136" t="str">
            <v>M50_US00</v>
          </cell>
        </row>
        <row r="137">
          <cell r="C137" t="str">
            <v>M50_US00</v>
          </cell>
        </row>
        <row r="138">
          <cell r="C138" t="str">
            <v>M50_US00</v>
          </cell>
        </row>
        <row r="139">
          <cell r="C139" t="str">
            <v>M50_US00</v>
          </cell>
        </row>
        <row r="140">
          <cell r="C140" t="str">
            <v>M50_US00</v>
          </cell>
        </row>
        <row r="141">
          <cell r="C141" t="str">
            <v>M50_US00</v>
          </cell>
        </row>
        <row r="142">
          <cell r="C142" t="str">
            <v>M50_US00</v>
          </cell>
        </row>
        <row r="143">
          <cell r="C143" t="str">
            <v>M50_US00</v>
          </cell>
        </row>
        <row r="144">
          <cell r="C144" t="str">
            <v>M50_US00</v>
          </cell>
        </row>
        <row r="145">
          <cell r="C145" t="str">
            <v>M50_US00</v>
          </cell>
        </row>
        <row r="146">
          <cell r="C146" t="str">
            <v>M50_US00</v>
          </cell>
        </row>
        <row r="147">
          <cell r="C147" t="str">
            <v>M50_US00</v>
          </cell>
        </row>
        <row r="148">
          <cell r="C148" t="str">
            <v>M50_US00</v>
          </cell>
        </row>
        <row r="149">
          <cell r="C149" t="str">
            <v>M50_US00</v>
          </cell>
        </row>
        <row r="150">
          <cell r="C150" t="str">
            <v>M50_US00</v>
          </cell>
        </row>
        <row r="151">
          <cell r="C151" t="str">
            <v>M50_US00</v>
          </cell>
        </row>
        <row r="152">
          <cell r="C152" t="str">
            <v>M50_US00</v>
          </cell>
        </row>
        <row r="153">
          <cell r="C153" t="str">
            <v>M50_US00</v>
          </cell>
        </row>
        <row r="154">
          <cell r="C154" t="str">
            <v>M50_US00</v>
          </cell>
        </row>
        <row r="155">
          <cell r="C155" t="str">
            <v>M10_CH00</v>
          </cell>
        </row>
        <row r="156">
          <cell r="C156" t="str">
            <v>M50_US00</v>
          </cell>
        </row>
        <row r="157">
          <cell r="C157" t="str">
            <v>M50_US00</v>
          </cell>
        </row>
        <row r="158">
          <cell r="C158" t="str">
            <v>M50_US00</v>
          </cell>
        </row>
        <row r="159">
          <cell r="C159" t="str">
            <v>M10_CH00</v>
          </cell>
        </row>
        <row r="160">
          <cell r="C160" t="str">
            <v>M50_US00</v>
          </cell>
        </row>
        <row r="161">
          <cell r="C161" t="str">
            <v>M50_US00</v>
          </cell>
        </row>
        <row r="162">
          <cell r="C162" t="str">
            <v>M20_ME00</v>
          </cell>
        </row>
        <row r="163">
          <cell r="C163" t="str">
            <v>M30_EL00</v>
          </cell>
        </row>
        <row r="164">
          <cell r="C164" t="str">
            <v>M30_EL00</v>
          </cell>
        </row>
        <row r="165">
          <cell r="C165" t="str">
            <v>M30_EL00</v>
          </cell>
        </row>
        <row r="166">
          <cell r="C166" t="str">
            <v>M30_EL00</v>
          </cell>
        </row>
        <row r="167">
          <cell r="C167" t="str">
            <v>M30_EL00</v>
          </cell>
        </row>
        <row r="168">
          <cell r="C168" t="str">
            <v>M30_EL00</v>
          </cell>
        </row>
        <row r="169">
          <cell r="C169" t="str">
            <v>M30_EL00</v>
          </cell>
        </row>
        <row r="170">
          <cell r="C170" t="str">
            <v>M30_EL00</v>
          </cell>
        </row>
        <row r="171">
          <cell r="C171" t="str">
            <v>M30_EL00</v>
          </cell>
        </row>
        <row r="172">
          <cell r="C172" t="str">
            <v>M20_ME00</v>
          </cell>
        </row>
        <row r="173">
          <cell r="C173" t="str">
            <v>M20_ME00</v>
          </cell>
        </row>
        <row r="174">
          <cell r="C174" t="str">
            <v>M20_ME00</v>
          </cell>
        </row>
        <row r="175">
          <cell r="C175" t="str">
            <v>M20_ME00</v>
          </cell>
        </row>
        <row r="176">
          <cell r="C176" t="str">
            <v>M20_ME00</v>
          </cell>
        </row>
        <row r="177">
          <cell r="C177" t="str">
            <v>M15_EX00</v>
          </cell>
        </row>
        <row r="178">
          <cell r="C178" t="str">
            <v>M20_ME00</v>
          </cell>
        </row>
        <row r="179">
          <cell r="C179" t="str">
            <v>M10_CH00</v>
          </cell>
        </row>
        <row r="180">
          <cell r="C180" t="str">
            <v>M10_CH00</v>
          </cell>
        </row>
        <row r="181">
          <cell r="C181" t="str">
            <v>M30_EL00</v>
          </cell>
        </row>
        <row r="182">
          <cell r="C182" t="str">
            <v>M10_CH00</v>
          </cell>
        </row>
        <row r="183">
          <cell r="C183" t="str">
            <v>M15_EX00</v>
          </cell>
        </row>
        <row r="184">
          <cell r="C184" t="str">
            <v>M15_EX00</v>
          </cell>
        </row>
        <row r="185">
          <cell r="C185" t="str">
            <v>M15_EX00</v>
          </cell>
        </row>
        <row r="186">
          <cell r="C186" t="str">
            <v>M10_CH00</v>
          </cell>
        </row>
        <row r="187">
          <cell r="C187" t="str">
            <v>M40_RE00</v>
          </cell>
        </row>
        <row r="188">
          <cell r="C188" t="str">
            <v>M40_RE00</v>
          </cell>
        </row>
        <row r="189">
          <cell r="C189" t="str">
            <v>M15_EX00</v>
          </cell>
        </row>
        <row r="190">
          <cell r="C190" t="str">
            <v>M40_RE00</v>
          </cell>
        </row>
        <row r="191">
          <cell r="C191" t="str">
            <v>M15_EX00</v>
          </cell>
        </row>
        <row r="192">
          <cell r="C192" t="str">
            <v>M15_EX00</v>
          </cell>
        </row>
        <row r="193">
          <cell r="C193" t="str">
            <v>M15_EX00</v>
          </cell>
        </row>
        <row r="194">
          <cell r="C194" t="str">
            <v>M15_EX00</v>
          </cell>
        </row>
        <row r="195">
          <cell r="C195" t="str">
            <v>M15_EX00</v>
          </cell>
        </row>
        <row r="196">
          <cell r="C196" t="str">
            <v>M40_RE00</v>
          </cell>
        </row>
        <row r="197">
          <cell r="C197" t="str">
            <v>M30_EL00</v>
          </cell>
        </row>
        <row r="198">
          <cell r="C198" t="str">
            <v>M30_EL00</v>
          </cell>
        </row>
        <row r="199">
          <cell r="C199" t="str">
            <v>M30_EL00</v>
          </cell>
        </row>
        <row r="200">
          <cell r="C200" t="str">
            <v>M10_CH00</v>
          </cell>
        </row>
        <row r="201">
          <cell r="C201" t="str">
            <v>M10_CH00</v>
          </cell>
        </row>
        <row r="202">
          <cell r="C202" t="str">
            <v>M15_EX00</v>
          </cell>
        </row>
        <row r="203">
          <cell r="C203" t="str">
            <v>M15_EX00</v>
          </cell>
        </row>
        <row r="204">
          <cell r="C204" t="str">
            <v>M15_EX00</v>
          </cell>
        </row>
        <row r="205">
          <cell r="C205" t="str">
            <v>M15_EX00</v>
          </cell>
        </row>
        <row r="206">
          <cell r="C206" t="str">
            <v>M15_EX00</v>
          </cell>
        </row>
        <row r="207">
          <cell r="C207" t="str">
            <v>M15_EX00</v>
          </cell>
        </row>
        <row r="208">
          <cell r="C208" t="str">
            <v>M15_EX00</v>
          </cell>
        </row>
        <row r="209">
          <cell r="C209" t="str">
            <v>M15_EX00</v>
          </cell>
        </row>
        <row r="210">
          <cell r="C210" t="str">
            <v>M15_EX00</v>
          </cell>
        </row>
        <row r="211">
          <cell r="C211" t="str">
            <v>M15_EX00</v>
          </cell>
        </row>
        <row r="212">
          <cell r="C212" t="str">
            <v>M40_RE00</v>
          </cell>
        </row>
        <row r="213">
          <cell r="C213" t="str">
            <v>M40_RE00</v>
          </cell>
        </row>
        <row r="214">
          <cell r="C214" t="str">
            <v>M40_RE00</v>
          </cell>
        </row>
        <row r="215">
          <cell r="C215" t="str">
            <v>M40_RE00</v>
          </cell>
        </row>
        <row r="216">
          <cell r="C216" t="str">
            <v>M40_RE00</v>
          </cell>
        </row>
        <row r="217">
          <cell r="C217" t="str">
            <v>M40_RE00</v>
          </cell>
        </row>
        <row r="218">
          <cell r="C218" t="str">
            <v>M40_RE00</v>
          </cell>
        </row>
        <row r="219">
          <cell r="C219" t="str">
            <v>M40_RE00</v>
          </cell>
        </row>
        <row r="220">
          <cell r="C220" t="str">
            <v>M40_RE00</v>
          </cell>
        </row>
        <row r="221">
          <cell r="C221" t="str">
            <v>M40_RE00</v>
          </cell>
        </row>
        <row r="222">
          <cell r="C222" t="str">
            <v>M40_RE00</v>
          </cell>
        </row>
        <row r="223">
          <cell r="C223" t="str">
            <v>M40_RE00</v>
          </cell>
        </row>
        <row r="224">
          <cell r="C224" t="str">
            <v>M40_RE00</v>
          </cell>
        </row>
        <row r="225">
          <cell r="C225" t="str">
            <v>M40_RE00</v>
          </cell>
        </row>
        <row r="226">
          <cell r="C226" t="str">
            <v>M40_RE00</v>
          </cell>
        </row>
        <row r="227">
          <cell r="C227" t="str">
            <v>M40_RE00</v>
          </cell>
        </row>
        <row r="228">
          <cell r="C228" t="str">
            <v>M40_RE00</v>
          </cell>
        </row>
        <row r="229">
          <cell r="C229" t="str">
            <v>M40_RE00</v>
          </cell>
        </row>
        <row r="230">
          <cell r="C230" t="str">
            <v>M40_RE00</v>
          </cell>
        </row>
        <row r="231">
          <cell r="C231" t="str">
            <v>M40_RE00</v>
          </cell>
        </row>
        <row r="232">
          <cell r="C232" t="str">
            <v>M40_RE00</v>
          </cell>
        </row>
        <row r="233">
          <cell r="C233" t="str">
            <v>M40_RE00</v>
          </cell>
        </row>
        <row r="234">
          <cell r="C234" t="str">
            <v>M40_RE00</v>
          </cell>
        </row>
        <row r="235">
          <cell r="C235" t="str">
            <v>M40_RE00</v>
          </cell>
        </row>
        <row r="236">
          <cell r="C236" t="str">
            <v>M40_RE00</v>
          </cell>
        </row>
        <row r="237">
          <cell r="C237" t="str">
            <v>M40_RE00</v>
          </cell>
        </row>
        <row r="238">
          <cell r="C238" t="str">
            <v>M40_RE00</v>
          </cell>
        </row>
        <row r="239">
          <cell r="C239" t="str">
            <v>M40_RE00</v>
          </cell>
        </row>
        <row r="240">
          <cell r="C240" t="str">
            <v>M40_RE00</v>
          </cell>
        </row>
        <row r="241">
          <cell r="C241" t="str">
            <v>M40_RE00</v>
          </cell>
        </row>
        <row r="242">
          <cell r="C242" t="str">
            <v>M40_RE00</v>
          </cell>
        </row>
        <row r="243">
          <cell r="C243" t="str">
            <v>M40_RE00</v>
          </cell>
        </row>
        <row r="244">
          <cell r="C244" t="str">
            <v>M40_RE00</v>
          </cell>
        </row>
        <row r="245">
          <cell r="C245" t="str">
            <v>M40_RE00</v>
          </cell>
        </row>
        <row r="246">
          <cell r="C246" t="str">
            <v>M40_RE00</v>
          </cell>
        </row>
        <row r="247">
          <cell r="C247" t="str">
            <v>M40_RE00</v>
          </cell>
        </row>
        <row r="248">
          <cell r="C248" t="str">
            <v>M40_RE00</v>
          </cell>
        </row>
        <row r="249">
          <cell r="C249" t="str">
            <v>M40_RE00</v>
          </cell>
        </row>
        <row r="250">
          <cell r="C250" t="str">
            <v>M40_RE00</v>
          </cell>
        </row>
        <row r="251">
          <cell r="C251" t="str">
            <v>M40_RE00</v>
          </cell>
        </row>
        <row r="252">
          <cell r="C252" t="str">
            <v>M40_RE00</v>
          </cell>
        </row>
        <row r="253">
          <cell r="C253" t="str">
            <v>M40_RE00</v>
          </cell>
        </row>
        <row r="254">
          <cell r="C254" t="str">
            <v>M40_RE00</v>
          </cell>
        </row>
        <row r="255">
          <cell r="C255" t="str">
            <v>M40_RE00</v>
          </cell>
        </row>
        <row r="256">
          <cell r="C256" t="str">
            <v>M40_RE00</v>
          </cell>
        </row>
        <row r="257">
          <cell r="C257" t="str">
            <v>M40_RE00</v>
          </cell>
        </row>
        <row r="258">
          <cell r="C258" t="str">
            <v>M40_RE00</v>
          </cell>
        </row>
        <row r="259">
          <cell r="C259" t="str">
            <v>M40_RE00</v>
          </cell>
        </row>
        <row r="260">
          <cell r="C260" t="str">
            <v>M40_RE00</v>
          </cell>
        </row>
        <row r="261">
          <cell r="C261" t="str">
            <v>M40_RE00</v>
          </cell>
        </row>
        <row r="262">
          <cell r="C262" t="str">
            <v>M40_RE00</v>
          </cell>
        </row>
        <row r="263">
          <cell r="C263" t="str">
            <v>M40_RE00</v>
          </cell>
        </row>
        <row r="264">
          <cell r="C264" t="str">
            <v>M40_RE00</v>
          </cell>
        </row>
        <row r="265">
          <cell r="C265" t="str">
            <v>M40_RE00</v>
          </cell>
        </row>
        <row r="266">
          <cell r="C266" t="str">
            <v>M40_RE00</v>
          </cell>
        </row>
        <row r="267">
          <cell r="C267" t="str">
            <v>M40_RE00</v>
          </cell>
        </row>
        <row r="268">
          <cell r="C268" t="str">
            <v>M40_RE00</v>
          </cell>
        </row>
        <row r="269">
          <cell r="C269" t="str">
            <v>M40_RE00</v>
          </cell>
        </row>
        <row r="270">
          <cell r="C270" t="str">
            <v>M40_RE00</v>
          </cell>
        </row>
        <row r="271">
          <cell r="C271" t="str">
            <v>M40_RE00</v>
          </cell>
        </row>
        <row r="272">
          <cell r="C272" t="str">
            <v>M40_RE00</v>
          </cell>
        </row>
        <row r="273">
          <cell r="C273" t="str">
            <v>M40_RE00</v>
          </cell>
        </row>
        <row r="274">
          <cell r="C274" t="str">
            <v>M40_RE00</v>
          </cell>
        </row>
        <row r="275">
          <cell r="C275" t="str">
            <v>M40_RE00</v>
          </cell>
        </row>
        <row r="276">
          <cell r="C276" t="str">
            <v>M40_RE00</v>
          </cell>
        </row>
        <row r="277">
          <cell r="C277" t="str">
            <v>M40_RE00</v>
          </cell>
        </row>
        <row r="278">
          <cell r="C278" t="str">
            <v>M40_RE00</v>
          </cell>
        </row>
        <row r="279">
          <cell r="C279" t="str">
            <v>M40_RE00</v>
          </cell>
        </row>
        <row r="280">
          <cell r="C280" t="str">
            <v>M40_RE00</v>
          </cell>
        </row>
        <row r="281">
          <cell r="C281" t="str">
            <v>M40_RE00</v>
          </cell>
        </row>
        <row r="282">
          <cell r="C282" t="str">
            <v>M40_RE00</v>
          </cell>
        </row>
        <row r="283">
          <cell r="C283" t="str">
            <v>M40_RE00</v>
          </cell>
        </row>
        <row r="284">
          <cell r="C284" t="str">
            <v>M40_RE00</v>
          </cell>
        </row>
        <row r="285">
          <cell r="C285" t="str">
            <v>M40_RE00</v>
          </cell>
        </row>
        <row r="286">
          <cell r="C286" t="str">
            <v>M40_RE00</v>
          </cell>
        </row>
        <row r="287">
          <cell r="C287" t="str">
            <v>M40_RE00</v>
          </cell>
        </row>
        <row r="288">
          <cell r="C288" t="str">
            <v>M40_RE00</v>
          </cell>
        </row>
        <row r="289">
          <cell r="C289" t="str">
            <v>M40_RE00</v>
          </cell>
        </row>
        <row r="290">
          <cell r="C290" t="str">
            <v>M40_RE00</v>
          </cell>
        </row>
        <row r="291">
          <cell r="C291" t="str">
            <v>M40_RE00</v>
          </cell>
        </row>
        <row r="292">
          <cell r="C292" t="str">
            <v>M40_RE00</v>
          </cell>
        </row>
        <row r="293">
          <cell r="C293" t="str">
            <v>M40_RE00</v>
          </cell>
        </row>
        <row r="294">
          <cell r="C294" t="str">
            <v>M40_RE00</v>
          </cell>
        </row>
        <row r="295">
          <cell r="C295" t="str">
            <v>M40_RE00</v>
          </cell>
        </row>
        <row r="296">
          <cell r="C296" t="str">
            <v>M40_RE00</v>
          </cell>
        </row>
        <row r="297">
          <cell r="C297" t="str">
            <v>M40_RE00</v>
          </cell>
        </row>
        <row r="298">
          <cell r="C298" t="str">
            <v>M40_RE00</v>
          </cell>
        </row>
        <row r="299">
          <cell r="C299" t="str">
            <v>M40_RE00</v>
          </cell>
        </row>
        <row r="300">
          <cell r="C300" t="str">
            <v>M40_RE00</v>
          </cell>
        </row>
        <row r="301">
          <cell r="C301" t="str">
            <v>M40_RE00</v>
          </cell>
        </row>
        <row r="302">
          <cell r="C302" t="str">
            <v>M40_RE00</v>
          </cell>
        </row>
        <row r="303">
          <cell r="C303" t="str">
            <v>M40_RE00</v>
          </cell>
        </row>
        <row r="304">
          <cell r="C304" t="str">
            <v>M40_RE00</v>
          </cell>
        </row>
        <row r="305">
          <cell r="C305" t="str">
            <v>M40_RE00</v>
          </cell>
        </row>
        <row r="306">
          <cell r="C306" t="str">
            <v>M40_RE00</v>
          </cell>
        </row>
        <row r="307">
          <cell r="C307" t="str">
            <v>M40_RE00</v>
          </cell>
        </row>
        <row r="308">
          <cell r="C308" t="str">
            <v>M40_RE00</v>
          </cell>
        </row>
        <row r="309">
          <cell r="C309" t="str">
            <v>M50_US00</v>
          </cell>
        </row>
        <row r="310">
          <cell r="C310" t="str">
            <v>M50_US00</v>
          </cell>
        </row>
        <row r="311">
          <cell r="C311" t="str">
            <v>M50_US00</v>
          </cell>
        </row>
        <row r="312">
          <cell r="C312" t="str">
            <v>M50_US00</v>
          </cell>
        </row>
        <row r="313">
          <cell r="C313" t="str">
            <v>M50_US00</v>
          </cell>
        </row>
        <row r="314">
          <cell r="C314" t="str">
            <v>M50_US00</v>
          </cell>
        </row>
        <row r="315">
          <cell r="C315" t="str">
            <v>M50_US00</v>
          </cell>
        </row>
        <row r="316">
          <cell r="C316" t="str">
            <v>M50_US00</v>
          </cell>
        </row>
        <row r="317">
          <cell r="C317" t="str">
            <v>M50_US00</v>
          </cell>
        </row>
        <row r="318">
          <cell r="C318" t="str">
            <v>M50_US00</v>
          </cell>
        </row>
        <row r="319">
          <cell r="C319" t="str">
            <v>M50_US00</v>
          </cell>
        </row>
        <row r="320">
          <cell r="C320" t="str">
            <v>M50_US00</v>
          </cell>
        </row>
        <row r="321">
          <cell r="C321" t="str">
            <v>M50_US00</v>
          </cell>
        </row>
        <row r="322">
          <cell r="C322" t="str">
            <v>M50_US00</v>
          </cell>
        </row>
        <row r="323">
          <cell r="C323" t="str">
            <v>M50_US00</v>
          </cell>
        </row>
        <row r="324">
          <cell r="C324" t="str">
            <v>M50_US00</v>
          </cell>
        </row>
        <row r="325">
          <cell r="C325" t="str">
            <v>M50_US00</v>
          </cell>
        </row>
        <row r="326">
          <cell r="C326" t="str">
            <v>M50_US00</v>
          </cell>
        </row>
        <row r="327">
          <cell r="C327" t="str">
            <v>M50_US00</v>
          </cell>
        </row>
        <row r="328">
          <cell r="C328" t="str">
            <v>M50_US00</v>
          </cell>
        </row>
        <row r="329">
          <cell r="C329" t="str">
            <v>M50_US00</v>
          </cell>
        </row>
        <row r="330">
          <cell r="C330" t="str">
            <v>M50_US00</v>
          </cell>
        </row>
        <row r="331">
          <cell r="C331" t="str">
            <v>M50_US00</v>
          </cell>
        </row>
        <row r="332">
          <cell r="C332" t="str">
            <v>M50_US00</v>
          </cell>
        </row>
        <row r="333">
          <cell r="C333" t="str">
            <v>M50_US00</v>
          </cell>
        </row>
        <row r="334">
          <cell r="C334" t="str">
            <v>M50_US00</v>
          </cell>
        </row>
        <row r="335">
          <cell r="C335" t="str">
            <v>M50_US00</v>
          </cell>
        </row>
        <row r="336">
          <cell r="C336" t="str">
            <v>M50_US00</v>
          </cell>
        </row>
        <row r="337">
          <cell r="C337" t="str">
            <v>M50_US00</v>
          </cell>
        </row>
        <row r="338">
          <cell r="C338" t="str">
            <v>M50_US00</v>
          </cell>
        </row>
        <row r="339">
          <cell r="C339" t="str">
            <v>M50_US00</v>
          </cell>
        </row>
        <row r="340">
          <cell r="C340" t="str">
            <v>M50_US00</v>
          </cell>
        </row>
        <row r="341">
          <cell r="C341" t="str">
            <v>M50_US00</v>
          </cell>
        </row>
        <row r="342">
          <cell r="C342" t="str">
            <v>M50_US00</v>
          </cell>
        </row>
        <row r="343">
          <cell r="C343" t="str">
            <v>M50_US00</v>
          </cell>
        </row>
        <row r="344">
          <cell r="C344" t="str">
            <v>M50_US00</v>
          </cell>
        </row>
        <row r="345">
          <cell r="C345" t="str">
            <v>M50_US00</v>
          </cell>
        </row>
        <row r="346">
          <cell r="C346" t="str">
            <v>M50_US00</v>
          </cell>
        </row>
        <row r="347">
          <cell r="C347" t="str">
            <v>M50_US00</v>
          </cell>
        </row>
        <row r="348">
          <cell r="C348" t="str">
            <v>M50_US00</v>
          </cell>
        </row>
        <row r="349">
          <cell r="C349" t="str">
            <v>M50_US00</v>
          </cell>
        </row>
        <row r="350">
          <cell r="C350" t="str">
            <v>M50_US00</v>
          </cell>
        </row>
        <row r="351">
          <cell r="C351" t="str">
            <v>M50_US00</v>
          </cell>
        </row>
        <row r="352">
          <cell r="C352" t="str">
            <v>M50_US00</v>
          </cell>
        </row>
        <row r="353">
          <cell r="C353" t="str">
            <v>M50_US00</v>
          </cell>
        </row>
        <row r="354">
          <cell r="C354" t="str">
            <v>M50_US00</v>
          </cell>
        </row>
        <row r="355">
          <cell r="C355" t="str">
            <v>M50_US00</v>
          </cell>
        </row>
        <row r="356">
          <cell r="C356" t="str">
            <v>M50_US00</v>
          </cell>
        </row>
        <row r="357">
          <cell r="C357" t="str">
            <v>M50_US00</v>
          </cell>
        </row>
        <row r="358">
          <cell r="C358" t="str">
            <v>M50_US00</v>
          </cell>
        </row>
        <row r="359">
          <cell r="C359" t="str">
            <v>M50_US00</v>
          </cell>
        </row>
        <row r="360">
          <cell r="C360" t="str">
            <v>M50_US00</v>
          </cell>
        </row>
        <row r="361">
          <cell r="C361" t="str">
            <v>M50_US00</v>
          </cell>
        </row>
        <row r="362">
          <cell r="C362" t="str">
            <v>M50_US00</v>
          </cell>
        </row>
        <row r="363">
          <cell r="C363" t="str">
            <v>M50_US00</v>
          </cell>
        </row>
        <row r="364">
          <cell r="C364" t="str">
            <v>M50_US00</v>
          </cell>
        </row>
        <row r="365">
          <cell r="C365" t="str">
            <v>M50_US00</v>
          </cell>
        </row>
        <row r="366">
          <cell r="C366" t="str">
            <v>M50_US00</v>
          </cell>
        </row>
        <row r="367">
          <cell r="C367" t="str">
            <v>M50_US00</v>
          </cell>
        </row>
        <row r="368">
          <cell r="C368" t="str">
            <v>M50_US00</v>
          </cell>
        </row>
        <row r="369">
          <cell r="C369" t="str">
            <v>M50_US00</v>
          </cell>
        </row>
        <row r="370">
          <cell r="C370" t="str">
            <v>M50_US00</v>
          </cell>
        </row>
        <row r="371">
          <cell r="C371" t="str">
            <v>M50_US00</v>
          </cell>
        </row>
        <row r="372">
          <cell r="C372" t="str">
            <v>M50_US00</v>
          </cell>
        </row>
        <row r="373">
          <cell r="C373" t="str">
            <v>M50_US00</v>
          </cell>
        </row>
        <row r="374">
          <cell r="C374" t="str">
            <v>M50_US00</v>
          </cell>
        </row>
        <row r="375">
          <cell r="C375" t="str">
            <v>M50_US00</v>
          </cell>
        </row>
        <row r="376">
          <cell r="C376" t="str">
            <v>M50_US00</v>
          </cell>
        </row>
        <row r="377">
          <cell r="C377" t="str">
            <v>M50_US00</v>
          </cell>
        </row>
        <row r="378">
          <cell r="C378" t="str">
            <v>M50_US00</v>
          </cell>
        </row>
        <row r="379">
          <cell r="C379" t="str">
            <v>M50_US00</v>
          </cell>
        </row>
        <row r="380">
          <cell r="C380" t="str">
            <v>M50_US00</v>
          </cell>
        </row>
        <row r="381">
          <cell r="C381" t="str">
            <v>M50_US00</v>
          </cell>
        </row>
        <row r="382">
          <cell r="C382" t="str">
            <v>M50_US00</v>
          </cell>
        </row>
        <row r="383">
          <cell r="C383" t="str">
            <v>M50_US00</v>
          </cell>
        </row>
        <row r="384">
          <cell r="C384" t="str">
            <v>M50_US00</v>
          </cell>
        </row>
        <row r="385">
          <cell r="C385" t="str">
            <v>M50_US00</v>
          </cell>
        </row>
        <row r="386">
          <cell r="C386" t="str">
            <v>M50_US00</v>
          </cell>
        </row>
        <row r="387">
          <cell r="C387" t="str">
            <v>M50_US00</v>
          </cell>
        </row>
        <row r="388">
          <cell r="C388" t="str">
            <v>M50_US00</v>
          </cell>
        </row>
        <row r="389">
          <cell r="C389" t="str">
            <v>M50_US00</v>
          </cell>
        </row>
        <row r="390">
          <cell r="C390" t="str">
            <v>M50_US00</v>
          </cell>
        </row>
        <row r="391">
          <cell r="C391" t="str">
            <v>M50_US00</v>
          </cell>
        </row>
        <row r="392">
          <cell r="C392" t="str">
            <v>M50_US00</v>
          </cell>
        </row>
        <row r="393">
          <cell r="C393" t="str">
            <v>M50_US00</v>
          </cell>
        </row>
        <row r="394">
          <cell r="C394" t="str">
            <v>M50_US00</v>
          </cell>
        </row>
        <row r="395">
          <cell r="C395" t="str">
            <v>M50_US00</v>
          </cell>
        </row>
        <row r="396">
          <cell r="C396" t="str">
            <v>M50_US00</v>
          </cell>
        </row>
        <row r="397">
          <cell r="C397" t="str">
            <v>M50_US00</v>
          </cell>
        </row>
        <row r="398">
          <cell r="C398" t="str">
            <v>M50_US00</v>
          </cell>
        </row>
        <row r="399">
          <cell r="C399" t="str">
            <v>M50_US00</v>
          </cell>
        </row>
        <row r="400">
          <cell r="C400" t="str">
            <v>M50_US00</v>
          </cell>
        </row>
        <row r="401">
          <cell r="C401" t="str">
            <v>M50_US00</v>
          </cell>
        </row>
        <row r="402">
          <cell r="C402" t="str">
            <v>M50_US00</v>
          </cell>
        </row>
        <row r="403">
          <cell r="C403" t="str">
            <v>M50_US00</v>
          </cell>
        </row>
        <row r="404">
          <cell r="C404" t="str">
            <v>M50_US00</v>
          </cell>
        </row>
        <row r="405">
          <cell r="C405" t="str">
            <v>M50_US00</v>
          </cell>
        </row>
        <row r="406">
          <cell r="C406" t="str">
            <v>M50_US00</v>
          </cell>
        </row>
        <row r="407">
          <cell r="C407" t="str">
            <v>M50_US00</v>
          </cell>
        </row>
        <row r="408">
          <cell r="C408" t="str">
            <v>M50_US00</v>
          </cell>
        </row>
        <row r="409">
          <cell r="C409" t="str">
            <v>M50_US00</v>
          </cell>
        </row>
        <row r="410">
          <cell r="C410" t="str">
            <v>M50_US00</v>
          </cell>
        </row>
        <row r="411">
          <cell r="C411" t="str">
            <v>M50_US00</v>
          </cell>
        </row>
        <row r="412">
          <cell r="C412" t="str">
            <v>M50_US00</v>
          </cell>
        </row>
        <row r="413">
          <cell r="C413" t="str">
            <v>M50_US00</v>
          </cell>
        </row>
        <row r="414">
          <cell r="C414" t="str">
            <v>M50_US00</v>
          </cell>
        </row>
        <row r="415">
          <cell r="C415" t="str">
            <v>M50_US00</v>
          </cell>
        </row>
        <row r="416">
          <cell r="C416" t="str">
            <v>M50_US00</v>
          </cell>
        </row>
        <row r="417">
          <cell r="C417" t="str">
            <v>M50_US00</v>
          </cell>
        </row>
        <row r="418">
          <cell r="C418" t="str">
            <v>M50_US00</v>
          </cell>
        </row>
        <row r="419">
          <cell r="C419" t="str">
            <v>M50_US00</v>
          </cell>
        </row>
        <row r="420">
          <cell r="C420" t="str">
            <v>M50_US00</v>
          </cell>
        </row>
        <row r="421">
          <cell r="C421" t="str">
            <v>M50_US00</v>
          </cell>
        </row>
        <row r="422">
          <cell r="C422" t="str">
            <v>M50_US00</v>
          </cell>
        </row>
        <row r="423">
          <cell r="C423" t="str">
            <v>M50_US00</v>
          </cell>
        </row>
        <row r="424">
          <cell r="C424" t="str">
            <v>M50_US00</v>
          </cell>
        </row>
        <row r="425">
          <cell r="C425" t="str">
            <v>M50_US00</v>
          </cell>
        </row>
        <row r="426">
          <cell r="C426" t="str">
            <v>M50_US00</v>
          </cell>
        </row>
        <row r="427">
          <cell r="C427" t="str">
            <v>M50_US00</v>
          </cell>
        </row>
        <row r="428">
          <cell r="C428" t="str">
            <v>M50_US00</v>
          </cell>
        </row>
        <row r="429">
          <cell r="C429" t="str">
            <v>M50_US00</v>
          </cell>
        </row>
        <row r="430">
          <cell r="C430" t="str">
            <v>M50_US00</v>
          </cell>
        </row>
        <row r="431">
          <cell r="C431" t="str">
            <v>M50_US00</v>
          </cell>
        </row>
        <row r="432">
          <cell r="C432" t="str">
            <v>M50_US00</v>
          </cell>
        </row>
        <row r="433">
          <cell r="C433" t="str">
            <v>M50_US00</v>
          </cell>
        </row>
        <row r="434">
          <cell r="C434" t="str">
            <v>M50_US00</v>
          </cell>
        </row>
        <row r="435">
          <cell r="C435" t="str">
            <v>M50_US00</v>
          </cell>
        </row>
        <row r="436">
          <cell r="C436" t="str">
            <v>M50_US00</v>
          </cell>
        </row>
        <row r="437">
          <cell r="C437" t="str">
            <v>M50_US00</v>
          </cell>
        </row>
        <row r="438">
          <cell r="C438" t="str">
            <v>M50_US00</v>
          </cell>
        </row>
        <row r="439">
          <cell r="C439" t="str">
            <v>M50_US00</v>
          </cell>
        </row>
        <row r="440">
          <cell r="C440" t="str">
            <v>M50_US00</v>
          </cell>
        </row>
        <row r="441">
          <cell r="C441" t="str">
            <v>M50_US00</v>
          </cell>
        </row>
        <row r="442">
          <cell r="C442" t="str">
            <v>M50_US00</v>
          </cell>
        </row>
        <row r="443">
          <cell r="C443" t="str">
            <v>M50_US00</v>
          </cell>
        </row>
        <row r="444">
          <cell r="C444" t="str">
            <v>M50_US00</v>
          </cell>
        </row>
        <row r="445">
          <cell r="C445" t="str">
            <v>M50_US00</v>
          </cell>
        </row>
        <row r="446">
          <cell r="C446" t="str">
            <v>M50_US00</v>
          </cell>
        </row>
        <row r="447">
          <cell r="C447" t="str">
            <v>M50_US00</v>
          </cell>
        </row>
        <row r="448">
          <cell r="C448" t="str">
            <v>M50_US00</v>
          </cell>
        </row>
        <row r="449">
          <cell r="C449" t="str">
            <v>M50_US00</v>
          </cell>
        </row>
        <row r="450">
          <cell r="C450" t="str">
            <v>M50_US00</v>
          </cell>
        </row>
        <row r="451">
          <cell r="C451" t="str">
            <v>M50_US00</v>
          </cell>
        </row>
        <row r="452">
          <cell r="C452" t="str">
            <v>M50_US00</v>
          </cell>
        </row>
        <row r="453">
          <cell r="C453" t="str">
            <v>M50_US00</v>
          </cell>
        </row>
        <row r="454">
          <cell r="C454" t="str">
            <v>M50_US00</v>
          </cell>
        </row>
        <row r="455">
          <cell r="C455" t="str">
            <v>M50_US00</v>
          </cell>
        </row>
        <row r="456">
          <cell r="C456" t="str">
            <v>M50_US00</v>
          </cell>
        </row>
        <row r="457">
          <cell r="C457" t="str">
            <v>M50_US00</v>
          </cell>
        </row>
        <row r="458">
          <cell r="C458" t="str">
            <v>M50_US00</v>
          </cell>
        </row>
        <row r="459">
          <cell r="C459" t="str">
            <v>M50_US00</v>
          </cell>
        </row>
        <row r="460">
          <cell r="C460" t="str">
            <v>M50_US00</v>
          </cell>
        </row>
        <row r="461">
          <cell r="C461" t="str">
            <v>M50_US00</v>
          </cell>
        </row>
        <row r="462">
          <cell r="C462" t="str">
            <v>M50_US00</v>
          </cell>
        </row>
        <row r="463">
          <cell r="C463" t="str">
            <v>M50_US00</v>
          </cell>
        </row>
        <row r="464">
          <cell r="C464" t="str">
            <v>M50_US00</v>
          </cell>
        </row>
        <row r="465">
          <cell r="C465" t="str">
            <v>M50_US00</v>
          </cell>
        </row>
        <row r="466">
          <cell r="C466" t="str">
            <v>M50_US00</v>
          </cell>
        </row>
        <row r="467">
          <cell r="C467" t="str">
            <v>M50_US00</v>
          </cell>
        </row>
        <row r="468">
          <cell r="C468" t="str">
            <v>M50_US00</v>
          </cell>
        </row>
        <row r="469">
          <cell r="C469" t="str">
            <v>M50_US00</v>
          </cell>
        </row>
        <row r="470">
          <cell r="C470" t="str">
            <v>M50_US00</v>
          </cell>
        </row>
        <row r="471">
          <cell r="C471" t="str">
            <v>M50_US00</v>
          </cell>
        </row>
        <row r="472">
          <cell r="C472" t="str">
            <v>M50_US00</v>
          </cell>
        </row>
        <row r="473">
          <cell r="C473" t="str">
            <v>M50_US00</v>
          </cell>
        </row>
        <row r="474">
          <cell r="C474" t="str">
            <v>M50_US00</v>
          </cell>
        </row>
        <row r="475">
          <cell r="C475" t="str">
            <v>M50_US00</v>
          </cell>
        </row>
        <row r="476">
          <cell r="C476" t="str">
            <v>M50_US00</v>
          </cell>
        </row>
        <row r="477">
          <cell r="C477" t="str">
            <v>M50_US00</v>
          </cell>
        </row>
        <row r="478">
          <cell r="C478" t="str">
            <v>M50_US00</v>
          </cell>
        </row>
        <row r="479">
          <cell r="C479" t="str">
            <v>M50_US00</v>
          </cell>
        </row>
        <row r="480">
          <cell r="C480" t="str">
            <v>M50_US00</v>
          </cell>
        </row>
        <row r="481">
          <cell r="C481" t="str">
            <v>M50_US00</v>
          </cell>
        </row>
        <row r="482">
          <cell r="C482" t="str">
            <v>M50_US00</v>
          </cell>
        </row>
        <row r="483">
          <cell r="C483" t="str">
            <v>M50_US00</v>
          </cell>
        </row>
        <row r="484">
          <cell r="C484" t="str">
            <v>M50_US00</v>
          </cell>
        </row>
        <row r="485">
          <cell r="C485" t="str">
            <v>M50_US00</v>
          </cell>
        </row>
        <row r="486">
          <cell r="C486" t="str">
            <v>M50_US00</v>
          </cell>
        </row>
        <row r="487">
          <cell r="C487" t="str">
            <v>M50_US00</v>
          </cell>
        </row>
        <row r="488">
          <cell r="C488" t="str">
            <v>M50_US00</v>
          </cell>
        </row>
        <row r="489">
          <cell r="C489" t="str">
            <v>M50_US00</v>
          </cell>
        </row>
        <row r="490">
          <cell r="C490" t="str">
            <v>M50_US00</v>
          </cell>
        </row>
        <row r="491">
          <cell r="C491" t="str">
            <v>M50_US00</v>
          </cell>
        </row>
        <row r="492">
          <cell r="C492" t="str">
            <v>M50_US00</v>
          </cell>
        </row>
        <row r="493">
          <cell r="C493" t="str">
            <v>M50_US00</v>
          </cell>
        </row>
        <row r="494">
          <cell r="C494" t="str">
            <v>M50_US00</v>
          </cell>
        </row>
        <row r="495">
          <cell r="C495" t="str">
            <v>M50_US00</v>
          </cell>
        </row>
        <row r="496">
          <cell r="C496" t="str">
            <v>M50_US00</v>
          </cell>
        </row>
        <row r="497">
          <cell r="C497" t="str">
            <v>M50_US00</v>
          </cell>
        </row>
        <row r="498">
          <cell r="C498" t="str">
            <v>M50_US00</v>
          </cell>
        </row>
        <row r="499">
          <cell r="C499" t="str">
            <v>M50_US00</v>
          </cell>
        </row>
        <row r="500">
          <cell r="C500" t="str">
            <v>M50_US00</v>
          </cell>
        </row>
        <row r="501">
          <cell r="C501" t="str">
            <v>M50_US00</v>
          </cell>
        </row>
        <row r="502">
          <cell r="C502" t="str">
            <v>M50_US00</v>
          </cell>
        </row>
        <row r="503">
          <cell r="C503" t="str">
            <v>M50_US00</v>
          </cell>
        </row>
        <row r="504">
          <cell r="C504" t="str">
            <v>M50_US00</v>
          </cell>
        </row>
        <row r="505">
          <cell r="C505" t="str">
            <v>M50_US00</v>
          </cell>
        </row>
        <row r="506">
          <cell r="C506" t="str">
            <v>M50_US00</v>
          </cell>
        </row>
        <row r="507">
          <cell r="C507" t="str">
            <v>M50_US00</v>
          </cell>
        </row>
        <row r="508">
          <cell r="C508" t="str">
            <v>M50_US00</v>
          </cell>
        </row>
        <row r="509">
          <cell r="C509" t="str">
            <v>M50_US00</v>
          </cell>
        </row>
        <row r="510">
          <cell r="C510" t="str">
            <v>M50_US00</v>
          </cell>
        </row>
        <row r="511">
          <cell r="C511" t="str">
            <v>M50_US00</v>
          </cell>
        </row>
        <row r="512">
          <cell r="C512" t="str">
            <v>M50_US00</v>
          </cell>
        </row>
        <row r="513">
          <cell r="C513" t="str">
            <v>M50_US00</v>
          </cell>
        </row>
        <row r="514">
          <cell r="C514" t="str">
            <v>M50_US00</v>
          </cell>
        </row>
        <row r="515">
          <cell r="C515" t="str">
            <v>M50_US00</v>
          </cell>
        </row>
        <row r="516">
          <cell r="C516" t="str">
            <v>M50_US00</v>
          </cell>
        </row>
        <row r="517">
          <cell r="C517" t="str">
            <v>M50_US00</v>
          </cell>
        </row>
        <row r="518">
          <cell r="C518" t="str">
            <v>M50_US00</v>
          </cell>
        </row>
        <row r="519">
          <cell r="C519" t="str">
            <v>M50_US00</v>
          </cell>
        </row>
        <row r="520">
          <cell r="C520" t="str">
            <v>M50_US00</v>
          </cell>
        </row>
        <row r="521">
          <cell r="C521" t="str">
            <v>M50_US00</v>
          </cell>
        </row>
        <row r="522">
          <cell r="C522" t="str">
            <v>M50_US00</v>
          </cell>
        </row>
        <row r="523">
          <cell r="C523" t="str">
            <v>M50_US00</v>
          </cell>
        </row>
        <row r="524">
          <cell r="C524" t="str">
            <v>M50_US00</v>
          </cell>
        </row>
        <row r="525">
          <cell r="C525" t="str">
            <v>M50_US00</v>
          </cell>
        </row>
        <row r="526">
          <cell r="C526" t="str">
            <v>M50_US00</v>
          </cell>
        </row>
        <row r="527">
          <cell r="C527" t="str">
            <v>M50_US00</v>
          </cell>
        </row>
        <row r="528">
          <cell r="C528" t="str">
            <v>M50_US00</v>
          </cell>
        </row>
        <row r="529">
          <cell r="C529" t="str">
            <v>M50_US00</v>
          </cell>
        </row>
        <row r="530">
          <cell r="C530" t="str">
            <v>M50_US00</v>
          </cell>
        </row>
        <row r="531">
          <cell r="C531" t="str">
            <v>M50_US00</v>
          </cell>
        </row>
        <row r="532">
          <cell r="C532" t="str">
            <v>M50_US00</v>
          </cell>
        </row>
        <row r="533">
          <cell r="C533" t="str">
            <v>M50_US00</v>
          </cell>
        </row>
        <row r="534">
          <cell r="C534" t="str">
            <v>M50_US00</v>
          </cell>
        </row>
        <row r="535">
          <cell r="C535" t="str">
            <v>M50_US00</v>
          </cell>
        </row>
        <row r="536">
          <cell r="C536" t="str">
            <v>M50_US00</v>
          </cell>
        </row>
        <row r="537">
          <cell r="C537" t="str">
            <v>M50_US00</v>
          </cell>
        </row>
        <row r="538">
          <cell r="C538" t="str">
            <v>M50_US00</v>
          </cell>
        </row>
        <row r="539">
          <cell r="C539" t="str">
            <v>M50_US00</v>
          </cell>
        </row>
        <row r="540">
          <cell r="C540" t="str">
            <v>M50_US00</v>
          </cell>
        </row>
        <row r="541">
          <cell r="C541" t="str">
            <v>M50_US00</v>
          </cell>
        </row>
        <row r="542">
          <cell r="C542" t="str">
            <v>M50_US00</v>
          </cell>
        </row>
        <row r="543">
          <cell r="C543" t="str">
            <v>M50_US00</v>
          </cell>
        </row>
        <row r="544">
          <cell r="C544" t="str">
            <v>M50_US00</v>
          </cell>
        </row>
        <row r="545">
          <cell r="C545" t="str">
            <v>M50_US00</v>
          </cell>
        </row>
        <row r="546">
          <cell r="C546" t="str">
            <v>M50_US00</v>
          </cell>
        </row>
        <row r="547">
          <cell r="C547" t="str">
            <v>M50_US00</v>
          </cell>
        </row>
        <row r="548">
          <cell r="C548" t="str">
            <v>M50_US00</v>
          </cell>
        </row>
        <row r="549">
          <cell r="C549" t="str">
            <v>M50_US00</v>
          </cell>
        </row>
        <row r="550">
          <cell r="C550" t="str">
            <v>M50_US00</v>
          </cell>
        </row>
        <row r="551">
          <cell r="C551" t="str">
            <v>M50_US00</v>
          </cell>
        </row>
        <row r="552">
          <cell r="C552" t="str">
            <v>M50_US00</v>
          </cell>
        </row>
        <row r="553">
          <cell r="C553" t="str">
            <v>M15_EX00</v>
          </cell>
        </row>
        <row r="554">
          <cell r="C554" t="str">
            <v>M15_EX00</v>
          </cell>
        </row>
        <row r="555">
          <cell r="C555" t="str">
            <v>M15_EX00</v>
          </cell>
        </row>
        <row r="556">
          <cell r="C556" t="str">
            <v>M15_EX00</v>
          </cell>
        </row>
        <row r="557">
          <cell r="C557" t="str">
            <v>M15_EX00</v>
          </cell>
        </row>
        <row r="558">
          <cell r="C558" t="str">
            <v>M15_EX00</v>
          </cell>
        </row>
        <row r="559">
          <cell r="C559" t="str">
            <v>M15_EX00</v>
          </cell>
        </row>
        <row r="560">
          <cell r="C560" t="str">
            <v>M15_EX00</v>
          </cell>
        </row>
        <row r="561">
          <cell r="C561" t="str">
            <v>M15_EX00</v>
          </cell>
        </row>
        <row r="562">
          <cell r="C562" t="str">
            <v>M15_EX00</v>
          </cell>
        </row>
        <row r="563">
          <cell r="C563" t="str">
            <v>M15_EX00</v>
          </cell>
        </row>
        <row r="564">
          <cell r="C564" t="str">
            <v>M15_EX00</v>
          </cell>
        </row>
        <row r="565">
          <cell r="C565" t="str">
            <v>M15_EX00</v>
          </cell>
        </row>
        <row r="566">
          <cell r="C566" t="str">
            <v>M15_EX00</v>
          </cell>
        </row>
        <row r="567">
          <cell r="C567" t="str">
            <v>M15_EX00</v>
          </cell>
        </row>
        <row r="568">
          <cell r="C568" t="str">
            <v>M15_EX00</v>
          </cell>
        </row>
        <row r="569">
          <cell r="C569" t="str">
            <v>M15_EX00</v>
          </cell>
        </row>
        <row r="570">
          <cell r="C570" t="str">
            <v>M15_EX00</v>
          </cell>
        </row>
        <row r="571">
          <cell r="C571" t="str">
            <v>M15_EX00</v>
          </cell>
        </row>
        <row r="572">
          <cell r="C572" t="str">
            <v>M15_EX00</v>
          </cell>
        </row>
        <row r="573">
          <cell r="C573" t="str">
            <v>M15_EX00</v>
          </cell>
        </row>
        <row r="574">
          <cell r="C574" t="str">
            <v>M15_EX00</v>
          </cell>
        </row>
        <row r="575">
          <cell r="C575" t="str">
            <v>M15_EX00</v>
          </cell>
        </row>
        <row r="576">
          <cell r="C576" t="str">
            <v>M15_EX00</v>
          </cell>
        </row>
        <row r="577">
          <cell r="C577" t="str">
            <v>M15_EX00</v>
          </cell>
        </row>
        <row r="578">
          <cell r="C578" t="str">
            <v>M15_EX00</v>
          </cell>
        </row>
        <row r="579">
          <cell r="C579" t="str">
            <v>M15_EX00</v>
          </cell>
        </row>
        <row r="580">
          <cell r="C580" t="str">
            <v>M15_EX00</v>
          </cell>
        </row>
        <row r="581">
          <cell r="C581" t="str">
            <v>M15_EX00</v>
          </cell>
        </row>
        <row r="582">
          <cell r="C582" t="str">
            <v>M15_EX00</v>
          </cell>
        </row>
        <row r="583">
          <cell r="C583" t="str">
            <v>M15_EX00</v>
          </cell>
        </row>
        <row r="584">
          <cell r="C584" t="str">
            <v>M15_EX00</v>
          </cell>
        </row>
        <row r="585">
          <cell r="C585" t="str">
            <v>M15_EX00</v>
          </cell>
        </row>
        <row r="586">
          <cell r="C586" t="str">
            <v>M15_EX00</v>
          </cell>
        </row>
        <row r="587">
          <cell r="C587" t="str">
            <v>M15_EX00</v>
          </cell>
        </row>
        <row r="588">
          <cell r="C588" t="str">
            <v>M15_EX00</v>
          </cell>
        </row>
        <row r="589">
          <cell r="C589" t="str">
            <v>M15_EX00</v>
          </cell>
        </row>
        <row r="590">
          <cell r="C590" t="str">
            <v>M15_EX00</v>
          </cell>
        </row>
        <row r="591">
          <cell r="C591" t="str">
            <v>M15_EX00</v>
          </cell>
        </row>
        <row r="592">
          <cell r="C592" t="str">
            <v>M15_EX00</v>
          </cell>
        </row>
        <row r="593">
          <cell r="C593" t="str">
            <v>M15_EX00</v>
          </cell>
        </row>
        <row r="594">
          <cell r="C594" t="str">
            <v>M15_EX00</v>
          </cell>
        </row>
        <row r="595">
          <cell r="C595" t="str">
            <v>M15_EX00</v>
          </cell>
        </row>
        <row r="596">
          <cell r="C596" t="str">
            <v>M15_EX00</v>
          </cell>
        </row>
        <row r="597">
          <cell r="C597" t="str">
            <v>M15_EX00</v>
          </cell>
        </row>
        <row r="598">
          <cell r="C598" t="str">
            <v>M15_EX00</v>
          </cell>
        </row>
        <row r="599">
          <cell r="C599" t="str">
            <v>M15_EX00</v>
          </cell>
        </row>
        <row r="600">
          <cell r="C600" t="str">
            <v>M15_EX00</v>
          </cell>
        </row>
        <row r="601">
          <cell r="C601" t="str">
            <v>M15_EX00</v>
          </cell>
        </row>
        <row r="602">
          <cell r="C602" t="str">
            <v>M15_EX00</v>
          </cell>
        </row>
        <row r="603">
          <cell r="C603" t="str">
            <v>M15_EX00</v>
          </cell>
        </row>
        <row r="604">
          <cell r="C604" t="str">
            <v>M15_EX00</v>
          </cell>
        </row>
        <row r="605">
          <cell r="C605" t="str">
            <v>M15_EX00</v>
          </cell>
        </row>
        <row r="606">
          <cell r="C606" t="str">
            <v>M15_EX00</v>
          </cell>
        </row>
        <row r="607">
          <cell r="C607" t="str">
            <v>M15_EX00</v>
          </cell>
        </row>
        <row r="608">
          <cell r="C608" t="str">
            <v>M15_EX00</v>
          </cell>
        </row>
        <row r="609">
          <cell r="C609" t="str">
            <v>M15_EX00</v>
          </cell>
        </row>
        <row r="610">
          <cell r="C610" t="str">
            <v>M15_EX00</v>
          </cell>
        </row>
        <row r="611">
          <cell r="C611" t="str">
            <v>M15_EX00</v>
          </cell>
        </row>
        <row r="612">
          <cell r="C612" t="str">
            <v>M15_EX00</v>
          </cell>
        </row>
        <row r="613">
          <cell r="C613" t="str">
            <v>M15_EX00</v>
          </cell>
        </row>
        <row r="614">
          <cell r="C614" t="str">
            <v>M15_EX00</v>
          </cell>
        </row>
        <row r="615">
          <cell r="C615" t="str">
            <v>M15_EX00</v>
          </cell>
        </row>
        <row r="616">
          <cell r="C616" t="str">
            <v>M15_EX00</v>
          </cell>
        </row>
        <row r="617">
          <cell r="C617" t="str">
            <v>M15_EX00</v>
          </cell>
        </row>
        <row r="618">
          <cell r="C618" t="str">
            <v>M15_EX00</v>
          </cell>
        </row>
        <row r="619">
          <cell r="C619" t="str">
            <v>M15_EX00</v>
          </cell>
        </row>
        <row r="620">
          <cell r="C620" t="str">
            <v>M15_EX00</v>
          </cell>
        </row>
        <row r="621">
          <cell r="C621" t="str">
            <v>M15_EX00</v>
          </cell>
        </row>
        <row r="622">
          <cell r="C622" t="str">
            <v>M15_EX00</v>
          </cell>
        </row>
        <row r="623">
          <cell r="C623" t="str">
            <v>M15_EX00</v>
          </cell>
        </row>
        <row r="624">
          <cell r="C624" t="str">
            <v>M15_EX00</v>
          </cell>
        </row>
        <row r="625">
          <cell r="C625" t="str">
            <v>M15_EX00</v>
          </cell>
        </row>
        <row r="626">
          <cell r="C626" t="str">
            <v>M15_EX00</v>
          </cell>
        </row>
        <row r="627">
          <cell r="C627" t="str">
            <v>M15_EX00</v>
          </cell>
        </row>
        <row r="628">
          <cell r="C628" t="str">
            <v>M15_EX00</v>
          </cell>
        </row>
        <row r="629">
          <cell r="C629" t="str">
            <v>M15_EX00</v>
          </cell>
        </row>
        <row r="630">
          <cell r="C630" t="str">
            <v>M15_EX00</v>
          </cell>
        </row>
        <row r="631">
          <cell r="C631" t="str">
            <v>M15_EX00</v>
          </cell>
        </row>
        <row r="632">
          <cell r="C632" t="str">
            <v>M15_EX00</v>
          </cell>
        </row>
        <row r="633">
          <cell r="C633" t="str">
            <v>M15_EX00</v>
          </cell>
        </row>
        <row r="634">
          <cell r="C634" t="str">
            <v>M15_EX00</v>
          </cell>
        </row>
        <row r="635">
          <cell r="C635" t="str">
            <v>M15_EX00</v>
          </cell>
        </row>
        <row r="636">
          <cell r="C636" t="str">
            <v>M15_EX00</v>
          </cell>
        </row>
        <row r="637">
          <cell r="C637" t="str">
            <v>M15_EX00</v>
          </cell>
        </row>
        <row r="638">
          <cell r="C638" t="str">
            <v>M15_EX00</v>
          </cell>
        </row>
        <row r="639">
          <cell r="C639" t="str">
            <v>M15_EX00</v>
          </cell>
        </row>
        <row r="640">
          <cell r="C640" t="str">
            <v>M15_EX00</v>
          </cell>
        </row>
        <row r="641">
          <cell r="C641" t="str">
            <v>M15_EX00</v>
          </cell>
        </row>
        <row r="642">
          <cell r="C642" t="str">
            <v>M15_EX00</v>
          </cell>
        </row>
        <row r="643">
          <cell r="C643" t="str">
            <v>M15_EX00</v>
          </cell>
        </row>
        <row r="644">
          <cell r="C644" t="str">
            <v>M15_EX00</v>
          </cell>
        </row>
        <row r="645">
          <cell r="C645" t="str">
            <v>M15_EX00</v>
          </cell>
        </row>
        <row r="646">
          <cell r="C646" t="str">
            <v>M15_EX00</v>
          </cell>
        </row>
        <row r="647">
          <cell r="C647" t="str">
            <v>M15_EX00</v>
          </cell>
        </row>
        <row r="648">
          <cell r="C648" t="str">
            <v>M15_EX00</v>
          </cell>
        </row>
        <row r="649">
          <cell r="C649" t="str">
            <v>M15_EX00</v>
          </cell>
        </row>
        <row r="650">
          <cell r="C650" t="str">
            <v>M15_EX00</v>
          </cell>
        </row>
        <row r="651">
          <cell r="C651" t="str">
            <v>M15_EX00</v>
          </cell>
        </row>
        <row r="652">
          <cell r="C652" t="str">
            <v>M15_EX00</v>
          </cell>
        </row>
        <row r="653">
          <cell r="C653" t="str">
            <v>M15_EX00</v>
          </cell>
        </row>
        <row r="654">
          <cell r="C654" t="str">
            <v>M15_EX00</v>
          </cell>
        </row>
        <row r="655">
          <cell r="C655" t="str">
            <v>M15_EX00</v>
          </cell>
        </row>
        <row r="656">
          <cell r="C656" t="str">
            <v>M15_EX00</v>
          </cell>
        </row>
        <row r="657">
          <cell r="C657" t="str">
            <v>M15_EX00</v>
          </cell>
        </row>
        <row r="658">
          <cell r="C658" t="str">
            <v>M15_EX00</v>
          </cell>
        </row>
        <row r="659">
          <cell r="C659" t="str">
            <v>M15_EX00</v>
          </cell>
        </row>
        <row r="660">
          <cell r="C660" t="str">
            <v>M15_EX00</v>
          </cell>
        </row>
        <row r="661">
          <cell r="C661" t="str">
            <v>M15_EX00</v>
          </cell>
        </row>
        <row r="662">
          <cell r="C662" t="str">
            <v>M15_EX00</v>
          </cell>
        </row>
        <row r="663">
          <cell r="C663" t="str">
            <v>M15_EX00</v>
          </cell>
        </row>
        <row r="664">
          <cell r="C664" t="str">
            <v>M15_EX00</v>
          </cell>
        </row>
        <row r="665">
          <cell r="C665" t="str">
            <v>M15_EX00</v>
          </cell>
        </row>
        <row r="666">
          <cell r="C666" t="str">
            <v>M15_EX00</v>
          </cell>
        </row>
        <row r="667">
          <cell r="C667" t="str">
            <v>M15_EX00</v>
          </cell>
        </row>
        <row r="668">
          <cell r="C668" t="str">
            <v>M15_EX00</v>
          </cell>
        </row>
        <row r="669">
          <cell r="C669" t="str">
            <v>M15_EX00</v>
          </cell>
        </row>
        <row r="670">
          <cell r="C670" t="str">
            <v>M15_EX00</v>
          </cell>
        </row>
        <row r="671">
          <cell r="C671" t="str">
            <v>M15_EX00</v>
          </cell>
        </row>
        <row r="672">
          <cell r="C672" t="str">
            <v>M15_EX00</v>
          </cell>
        </row>
        <row r="673">
          <cell r="C673" t="str">
            <v>M15_EX00</v>
          </cell>
        </row>
        <row r="674">
          <cell r="C674" t="str">
            <v>M15_EX00</v>
          </cell>
        </row>
        <row r="675">
          <cell r="C675" t="str">
            <v>M15_EX00</v>
          </cell>
        </row>
        <row r="676">
          <cell r="C676" t="str">
            <v>M15_EX00</v>
          </cell>
        </row>
        <row r="677">
          <cell r="C677" t="str">
            <v>M15_EX00</v>
          </cell>
        </row>
        <row r="678">
          <cell r="C678" t="str">
            <v>M15_EX00</v>
          </cell>
        </row>
        <row r="679">
          <cell r="C679" t="str">
            <v>M15_EX00</v>
          </cell>
        </row>
        <row r="680">
          <cell r="C680" t="str">
            <v>M15_EX00</v>
          </cell>
        </row>
        <row r="681">
          <cell r="C681" t="str">
            <v>M15_EX00</v>
          </cell>
        </row>
        <row r="682">
          <cell r="C682" t="str">
            <v>M15_EX00</v>
          </cell>
        </row>
        <row r="683">
          <cell r="C683" t="str">
            <v>M15_EX00</v>
          </cell>
        </row>
        <row r="684">
          <cell r="C684" t="str">
            <v>M15_EX00</v>
          </cell>
        </row>
        <row r="685">
          <cell r="C685" t="str">
            <v>M15_EX00</v>
          </cell>
        </row>
        <row r="686">
          <cell r="C686" t="str">
            <v>M15_EX00</v>
          </cell>
        </row>
        <row r="687">
          <cell r="C687" t="str">
            <v>M15_EX00</v>
          </cell>
        </row>
        <row r="688">
          <cell r="C688" t="str">
            <v>M15_EX00</v>
          </cell>
        </row>
        <row r="689">
          <cell r="C689" t="str">
            <v>M15_EX00</v>
          </cell>
        </row>
        <row r="690">
          <cell r="C690" t="str">
            <v>M15_EX00</v>
          </cell>
        </row>
        <row r="691">
          <cell r="C691" t="str">
            <v>M15_EX00</v>
          </cell>
        </row>
        <row r="692">
          <cell r="C692" t="str">
            <v>M15_EX00</v>
          </cell>
        </row>
        <row r="693">
          <cell r="C693" t="str">
            <v>M15_EX00</v>
          </cell>
        </row>
        <row r="694">
          <cell r="C694" t="str">
            <v>M15_EX00</v>
          </cell>
        </row>
        <row r="695">
          <cell r="C695" t="str">
            <v>M15_EX00</v>
          </cell>
        </row>
        <row r="696">
          <cell r="C696" t="str">
            <v>M15_EX00</v>
          </cell>
        </row>
        <row r="697">
          <cell r="C697" t="str">
            <v>M15_EX00</v>
          </cell>
        </row>
        <row r="698">
          <cell r="C698" t="str">
            <v>M15_EX00</v>
          </cell>
        </row>
        <row r="699">
          <cell r="C699" t="str">
            <v>M15_EX00</v>
          </cell>
        </row>
        <row r="700">
          <cell r="C700" t="str">
            <v>M15_EX00</v>
          </cell>
        </row>
        <row r="701">
          <cell r="C701" t="str">
            <v>M15_EX00</v>
          </cell>
        </row>
        <row r="702">
          <cell r="C702" t="str">
            <v>M15_EX00</v>
          </cell>
        </row>
        <row r="703">
          <cell r="C703" t="str">
            <v>M15_EX00</v>
          </cell>
        </row>
        <row r="704">
          <cell r="C704" t="str">
            <v>M15_EX00</v>
          </cell>
        </row>
        <row r="705">
          <cell r="C705" t="str">
            <v>M15_EX00</v>
          </cell>
        </row>
        <row r="706">
          <cell r="C706" t="str">
            <v>M15_EX00</v>
          </cell>
        </row>
        <row r="707">
          <cell r="C707" t="str">
            <v>M15_EX00</v>
          </cell>
        </row>
        <row r="708">
          <cell r="C708" t="str">
            <v>M15_EX00</v>
          </cell>
        </row>
        <row r="709">
          <cell r="C709" t="str">
            <v>M15_EX00</v>
          </cell>
        </row>
        <row r="710">
          <cell r="C710" t="str">
            <v>M15_EX00</v>
          </cell>
        </row>
        <row r="711">
          <cell r="C711" t="str">
            <v>M15_EX00</v>
          </cell>
        </row>
        <row r="712">
          <cell r="C712" t="str">
            <v>M15_EX00</v>
          </cell>
        </row>
        <row r="713">
          <cell r="C713" t="str">
            <v>M15_EX00</v>
          </cell>
        </row>
        <row r="714">
          <cell r="C714" t="str">
            <v>M15_EX00</v>
          </cell>
        </row>
        <row r="715">
          <cell r="C715" t="str">
            <v>M15_EX00</v>
          </cell>
        </row>
        <row r="716">
          <cell r="C716" t="str">
            <v>M15_EX00</v>
          </cell>
        </row>
        <row r="717">
          <cell r="C717" t="str">
            <v>M15_EX00</v>
          </cell>
        </row>
        <row r="718">
          <cell r="C718" t="str">
            <v>M15_EX00</v>
          </cell>
        </row>
        <row r="719">
          <cell r="C719" t="str">
            <v>M15_EX00</v>
          </cell>
        </row>
        <row r="720">
          <cell r="C720" t="str">
            <v>M15_EX00</v>
          </cell>
        </row>
        <row r="721">
          <cell r="C721" t="str">
            <v>M15_EX00</v>
          </cell>
        </row>
        <row r="722">
          <cell r="C722" t="str">
            <v>M15_EX00</v>
          </cell>
        </row>
        <row r="723">
          <cell r="C723" t="str">
            <v>M15_EX00</v>
          </cell>
        </row>
        <row r="724">
          <cell r="C724" t="str">
            <v>M15_EX00</v>
          </cell>
        </row>
        <row r="725">
          <cell r="C725" t="str">
            <v>M15_EX00</v>
          </cell>
        </row>
        <row r="726">
          <cell r="C726" t="str">
            <v>M15_EX00</v>
          </cell>
        </row>
        <row r="727">
          <cell r="C727" t="str">
            <v>M15_EX00</v>
          </cell>
        </row>
        <row r="728">
          <cell r="C728" t="str">
            <v>M15_EX00</v>
          </cell>
        </row>
        <row r="729">
          <cell r="C729" t="str">
            <v>M15_EX00</v>
          </cell>
        </row>
        <row r="730">
          <cell r="C730" t="str">
            <v>M15_EX00</v>
          </cell>
        </row>
        <row r="731">
          <cell r="C731" t="str">
            <v>M15_EX00</v>
          </cell>
        </row>
        <row r="732">
          <cell r="C732" t="str">
            <v>M15_EX00</v>
          </cell>
        </row>
        <row r="733">
          <cell r="C733" t="str">
            <v>M15_EX00</v>
          </cell>
        </row>
        <row r="734">
          <cell r="C734" t="str">
            <v>M15_EX00</v>
          </cell>
        </row>
        <row r="735">
          <cell r="C735" t="str">
            <v>M15_EX00</v>
          </cell>
        </row>
        <row r="736">
          <cell r="C736" t="str">
            <v>M15_EX00</v>
          </cell>
        </row>
        <row r="737">
          <cell r="C737" t="str">
            <v>M15_EX00</v>
          </cell>
        </row>
        <row r="738">
          <cell r="C738" t="str">
            <v>M15_EX00</v>
          </cell>
        </row>
        <row r="739">
          <cell r="C739" t="str">
            <v>M15_EX00</v>
          </cell>
        </row>
        <row r="740">
          <cell r="C740" t="str">
            <v>M15_EX00</v>
          </cell>
        </row>
        <row r="741">
          <cell r="C741" t="str">
            <v>M15_EX00</v>
          </cell>
        </row>
        <row r="742">
          <cell r="C742" t="str">
            <v>M15_EX00</v>
          </cell>
        </row>
        <row r="743">
          <cell r="C743" t="str">
            <v>M15_EX00</v>
          </cell>
        </row>
        <row r="744">
          <cell r="C744" t="str">
            <v>M15_EX00</v>
          </cell>
        </row>
        <row r="745">
          <cell r="C745" t="str">
            <v>M15_EX00</v>
          </cell>
        </row>
        <row r="746">
          <cell r="C746" t="str">
            <v>M15_EX00</v>
          </cell>
        </row>
        <row r="747">
          <cell r="C747" t="str">
            <v>M15_EX00</v>
          </cell>
        </row>
        <row r="748">
          <cell r="C748" t="str">
            <v>M15_EX00</v>
          </cell>
        </row>
        <row r="749">
          <cell r="C749" t="str">
            <v>M15_EX00</v>
          </cell>
        </row>
        <row r="750">
          <cell r="C750" t="str">
            <v>M15_EX00</v>
          </cell>
        </row>
        <row r="751">
          <cell r="C751" t="str">
            <v>M15_EX00</v>
          </cell>
        </row>
        <row r="752">
          <cell r="C752" t="str">
            <v>M15_EX00</v>
          </cell>
        </row>
        <row r="753">
          <cell r="C753" t="str">
            <v>M15_EX00</v>
          </cell>
        </row>
        <row r="754">
          <cell r="C754" t="str">
            <v>M15_EX00</v>
          </cell>
        </row>
        <row r="755">
          <cell r="C755" t="str">
            <v>M15_EX00</v>
          </cell>
        </row>
        <row r="756">
          <cell r="C756" t="str">
            <v>M15_EX00</v>
          </cell>
        </row>
        <row r="757">
          <cell r="C757" t="str">
            <v>M15_EX00</v>
          </cell>
        </row>
        <row r="758">
          <cell r="C758" t="str">
            <v>M30_EL00</v>
          </cell>
        </row>
        <row r="759">
          <cell r="C759" t="str">
            <v>M30_EL00</v>
          </cell>
        </row>
        <row r="760">
          <cell r="C760" t="str">
            <v>M30_EL00</v>
          </cell>
        </row>
        <row r="761">
          <cell r="C761" t="str">
            <v>M30_EL00</v>
          </cell>
        </row>
        <row r="762">
          <cell r="C762" t="str">
            <v>M30_EL00</v>
          </cell>
        </row>
        <row r="763">
          <cell r="C763" t="str">
            <v>M30_EL00</v>
          </cell>
        </row>
        <row r="764">
          <cell r="C764" t="str">
            <v>M30_EL00</v>
          </cell>
        </row>
        <row r="765">
          <cell r="C765" t="str">
            <v>M30_EL00</v>
          </cell>
        </row>
        <row r="766">
          <cell r="C766" t="str">
            <v>M30_EL00</v>
          </cell>
        </row>
        <row r="767">
          <cell r="C767" t="str">
            <v>M30_EL00</v>
          </cell>
        </row>
        <row r="768">
          <cell r="C768" t="str">
            <v>M30_EL00</v>
          </cell>
        </row>
        <row r="769">
          <cell r="C769" t="str">
            <v>M30_EL00</v>
          </cell>
        </row>
        <row r="770">
          <cell r="C770" t="str">
            <v>M30_EL00</v>
          </cell>
        </row>
        <row r="771">
          <cell r="C771" t="str">
            <v>M30_EL00</v>
          </cell>
        </row>
        <row r="772">
          <cell r="C772" t="str">
            <v>M30_EL00</v>
          </cell>
        </row>
        <row r="773">
          <cell r="C773" t="str">
            <v>M30_EL00</v>
          </cell>
        </row>
        <row r="774">
          <cell r="C774" t="str">
            <v>M30_EL00</v>
          </cell>
        </row>
        <row r="775">
          <cell r="C775" t="str">
            <v>M30_EL00</v>
          </cell>
        </row>
        <row r="776">
          <cell r="C776" t="str">
            <v>M30_EL00</v>
          </cell>
        </row>
        <row r="777">
          <cell r="C777" t="str">
            <v>M30_EL00</v>
          </cell>
        </row>
        <row r="778">
          <cell r="C778" t="str">
            <v>M30_EL00</v>
          </cell>
        </row>
        <row r="779">
          <cell r="C779" t="str">
            <v>M30_EL00</v>
          </cell>
        </row>
        <row r="780">
          <cell r="C780" t="str">
            <v>M30_EL00</v>
          </cell>
        </row>
        <row r="781">
          <cell r="C781" t="str">
            <v>M30_EL00</v>
          </cell>
        </row>
        <row r="782">
          <cell r="C782" t="str">
            <v>M30_EL00</v>
          </cell>
        </row>
        <row r="783">
          <cell r="C783" t="str">
            <v>M30_EL00</v>
          </cell>
        </row>
        <row r="784">
          <cell r="C784" t="str">
            <v>M30_EL00</v>
          </cell>
        </row>
        <row r="785">
          <cell r="C785" t="str">
            <v>M30_EL00</v>
          </cell>
        </row>
        <row r="786">
          <cell r="C786" t="str">
            <v>M30_EL00</v>
          </cell>
        </row>
        <row r="787">
          <cell r="C787" t="str">
            <v>M30_EL00</v>
          </cell>
        </row>
        <row r="788">
          <cell r="C788" t="str">
            <v>M30_EL00</v>
          </cell>
        </row>
        <row r="789">
          <cell r="C789" t="str">
            <v>M30_EL00</v>
          </cell>
        </row>
        <row r="790">
          <cell r="C790" t="str">
            <v>M30_EL00</v>
          </cell>
        </row>
        <row r="791">
          <cell r="C791" t="str">
            <v>M30_EL00</v>
          </cell>
        </row>
        <row r="792">
          <cell r="C792" t="str">
            <v>M30_EL00</v>
          </cell>
        </row>
        <row r="793">
          <cell r="C793" t="str">
            <v>M30_EL00</v>
          </cell>
        </row>
        <row r="794">
          <cell r="C794" t="str">
            <v>M30_EL00</v>
          </cell>
        </row>
        <row r="795">
          <cell r="C795" t="str">
            <v>M30_EL00</v>
          </cell>
        </row>
        <row r="796">
          <cell r="C796" t="str">
            <v>M30_EL00</v>
          </cell>
        </row>
        <row r="797">
          <cell r="C797" t="str">
            <v>M30_EL00</v>
          </cell>
        </row>
        <row r="798">
          <cell r="C798" t="str">
            <v>M30_EL00</v>
          </cell>
        </row>
        <row r="799">
          <cell r="C799" t="str">
            <v>M30_EL00</v>
          </cell>
        </row>
        <row r="800">
          <cell r="C800" t="str">
            <v>M30_EL00</v>
          </cell>
        </row>
        <row r="801">
          <cell r="C801" t="str">
            <v>M30_EL00</v>
          </cell>
        </row>
        <row r="802">
          <cell r="C802" t="str">
            <v>M30_EL00</v>
          </cell>
        </row>
        <row r="803">
          <cell r="C803" t="str">
            <v>M30_EL00</v>
          </cell>
        </row>
        <row r="804">
          <cell r="C804" t="str">
            <v>M30_EL00</v>
          </cell>
        </row>
        <row r="805">
          <cell r="C805" t="str">
            <v>M30_EL00</v>
          </cell>
        </row>
        <row r="806">
          <cell r="C806" t="str">
            <v>M30_EL00</v>
          </cell>
        </row>
        <row r="807">
          <cell r="C807" t="str">
            <v>M30_EL00</v>
          </cell>
        </row>
        <row r="808">
          <cell r="C808" t="str">
            <v>M30_EL00</v>
          </cell>
        </row>
        <row r="809">
          <cell r="C809" t="str">
            <v>M30_EL00</v>
          </cell>
        </row>
        <row r="810">
          <cell r="C810" t="str">
            <v>M30_EL00</v>
          </cell>
        </row>
        <row r="811">
          <cell r="C811" t="str">
            <v>M30_EL00</v>
          </cell>
        </row>
        <row r="812">
          <cell r="C812" t="str">
            <v>M30_EL00</v>
          </cell>
        </row>
        <row r="813">
          <cell r="C813" t="str">
            <v>M30_EL00</v>
          </cell>
        </row>
        <row r="814">
          <cell r="C814" t="str">
            <v>M30_EL00</v>
          </cell>
        </row>
        <row r="815">
          <cell r="C815" t="str">
            <v>M30_EL00</v>
          </cell>
        </row>
        <row r="816">
          <cell r="C816" t="str">
            <v>M30_EL00</v>
          </cell>
        </row>
        <row r="817">
          <cell r="C817" t="str">
            <v>M30_EL00</v>
          </cell>
        </row>
        <row r="818">
          <cell r="C818" t="str">
            <v>M30_EL00</v>
          </cell>
        </row>
        <row r="819">
          <cell r="C819" t="str">
            <v>M30_EL00</v>
          </cell>
        </row>
        <row r="820">
          <cell r="C820" t="str">
            <v>M30_EL00</v>
          </cell>
        </row>
        <row r="821">
          <cell r="C821" t="str">
            <v>M30_EL00</v>
          </cell>
        </row>
        <row r="822">
          <cell r="C822" t="str">
            <v>M30_EL00</v>
          </cell>
        </row>
        <row r="823">
          <cell r="C823" t="str">
            <v>M30_EL00</v>
          </cell>
        </row>
        <row r="824">
          <cell r="C824" t="str">
            <v>M30_EL00</v>
          </cell>
        </row>
        <row r="825">
          <cell r="C825" t="str">
            <v>M30_EL00</v>
          </cell>
        </row>
        <row r="826">
          <cell r="C826" t="str">
            <v>M30_EL00</v>
          </cell>
        </row>
        <row r="827">
          <cell r="C827" t="str">
            <v>M30_EL00</v>
          </cell>
        </row>
        <row r="828">
          <cell r="C828" t="str">
            <v>M30_EL00</v>
          </cell>
        </row>
        <row r="829">
          <cell r="C829" t="str">
            <v>M30_EL00</v>
          </cell>
        </row>
        <row r="830">
          <cell r="C830" t="str">
            <v>M30_EL00</v>
          </cell>
        </row>
        <row r="831">
          <cell r="C831" t="str">
            <v>M30_EL00</v>
          </cell>
        </row>
        <row r="832">
          <cell r="C832" t="str">
            <v>M30_EL00</v>
          </cell>
        </row>
        <row r="833">
          <cell r="C833" t="str">
            <v>M30_EL00</v>
          </cell>
        </row>
        <row r="834">
          <cell r="C834" t="str">
            <v>M30_EL00</v>
          </cell>
        </row>
        <row r="835">
          <cell r="C835" t="str">
            <v>M30_EL00</v>
          </cell>
        </row>
        <row r="836">
          <cell r="C836" t="str">
            <v>M30_EL00</v>
          </cell>
        </row>
        <row r="837">
          <cell r="C837" t="str">
            <v>M30_EL00</v>
          </cell>
        </row>
        <row r="838">
          <cell r="C838" t="str">
            <v>M30_EL00</v>
          </cell>
        </row>
        <row r="839">
          <cell r="C839" t="str">
            <v>M30_EL00</v>
          </cell>
        </row>
        <row r="840">
          <cell r="C840" t="str">
            <v>M30_EL00</v>
          </cell>
        </row>
        <row r="841">
          <cell r="C841" t="str">
            <v>M30_EL00</v>
          </cell>
        </row>
        <row r="842">
          <cell r="C842" t="str">
            <v>M30_EL00</v>
          </cell>
        </row>
        <row r="843">
          <cell r="C843" t="str">
            <v>M30_EL00</v>
          </cell>
        </row>
        <row r="844">
          <cell r="C844" t="str">
            <v>M30_EL00</v>
          </cell>
        </row>
        <row r="845">
          <cell r="C845" t="str">
            <v>M30_EL00</v>
          </cell>
        </row>
        <row r="846">
          <cell r="C846" t="str">
            <v>M30_EL00</v>
          </cell>
        </row>
        <row r="847">
          <cell r="C847" t="str">
            <v>M30_EL00</v>
          </cell>
        </row>
        <row r="848">
          <cell r="C848" t="str">
            <v>M30_EL00</v>
          </cell>
        </row>
        <row r="849">
          <cell r="C849" t="str">
            <v>M30_EL00</v>
          </cell>
        </row>
        <row r="850">
          <cell r="C850" t="str">
            <v>M30_EL00</v>
          </cell>
        </row>
        <row r="851">
          <cell r="C851" t="str">
            <v>M30_EL00</v>
          </cell>
        </row>
        <row r="852">
          <cell r="C852" t="str">
            <v>M30_EL00</v>
          </cell>
        </row>
        <row r="853">
          <cell r="C853" t="str">
            <v>M30_EL00</v>
          </cell>
        </row>
        <row r="854">
          <cell r="C854" t="str">
            <v>M30_EL00</v>
          </cell>
        </row>
        <row r="855">
          <cell r="C855" t="str">
            <v>M30_EL00</v>
          </cell>
        </row>
        <row r="856">
          <cell r="C856" t="str">
            <v>M30_EL00</v>
          </cell>
        </row>
        <row r="857">
          <cell r="C857" t="str">
            <v>M30_EL00</v>
          </cell>
        </row>
        <row r="858">
          <cell r="C858" t="str">
            <v>M30_EL00</v>
          </cell>
        </row>
        <row r="859">
          <cell r="C859" t="str">
            <v>M30_EL00</v>
          </cell>
        </row>
        <row r="860">
          <cell r="C860" t="str">
            <v>M30_EL00</v>
          </cell>
        </row>
        <row r="861">
          <cell r="C861" t="str">
            <v>M30_EL00</v>
          </cell>
        </row>
        <row r="862">
          <cell r="C862" t="str">
            <v>M30_EL00</v>
          </cell>
        </row>
        <row r="863">
          <cell r="C863" t="str">
            <v>M30_EL00</v>
          </cell>
        </row>
        <row r="864">
          <cell r="C864" t="str">
            <v>M30_EL00</v>
          </cell>
        </row>
        <row r="865">
          <cell r="C865" t="str">
            <v>M30_EL00</v>
          </cell>
        </row>
        <row r="866">
          <cell r="C866" t="str">
            <v>M30_EL00</v>
          </cell>
        </row>
        <row r="867">
          <cell r="C867" t="str">
            <v>M30_EL00</v>
          </cell>
        </row>
        <row r="868">
          <cell r="C868" t="str">
            <v>M30_EL00</v>
          </cell>
        </row>
        <row r="869">
          <cell r="C869" t="str">
            <v>M30_EL00</v>
          </cell>
        </row>
        <row r="870">
          <cell r="C870" t="str">
            <v>M30_EL00</v>
          </cell>
        </row>
        <row r="871">
          <cell r="C871" t="str">
            <v>M30_EL00</v>
          </cell>
        </row>
        <row r="872">
          <cell r="C872" t="str">
            <v>M30_EL00</v>
          </cell>
        </row>
        <row r="873">
          <cell r="C873" t="str">
            <v>M30_EL00</v>
          </cell>
        </row>
        <row r="874">
          <cell r="C874" t="str">
            <v>M30_EL00</v>
          </cell>
        </row>
        <row r="875">
          <cell r="C875" t="str">
            <v>M30_EL00</v>
          </cell>
        </row>
        <row r="876">
          <cell r="C876" t="str">
            <v>M30_EL00</v>
          </cell>
        </row>
        <row r="877">
          <cell r="C877" t="str">
            <v>M30_EL00</v>
          </cell>
        </row>
        <row r="878">
          <cell r="C878" t="str">
            <v>M30_EL00</v>
          </cell>
        </row>
        <row r="879">
          <cell r="C879" t="str">
            <v>M30_EL00</v>
          </cell>
        </row>
        <row r="880">
          <cell r="C880" t="str">
            <v>M30_EL00</v>
          </cell>
        </row>
        <row r="881">
          <cell r="C881" t="str">
            <v>M30_EL00</v>
          </cell>
        </row>
        <row r="882">
          <cell r="C882" t="str">
            <v>M30_EL00</v>
          </cell>
        </row>
        <row r="883">
          <cell r="C883" t="str">
            <v>M30_EL00</v>
          </cell>
        </row>
        <row r="884">
          <cell r="C884" t="str">
            <v>M30_EL00</v>
          </cell>
        </row>
        <row r="885">
          <cell r="C885" t="str">
            <v>M30_EL00</v>
          </cell>
        </row>
        <row r="886">
          <cell r="C886" t="str">
            <v>M30_EL00</v>
          </cell>
        </row>
        <row r="887">
          <cell r="C887" t="str">
            <v>M10_CH00</v>
          </cell>
        </row>
        <row r="888">
          <cell r="C888" t="str">
            <v>M10_CH00</v>
          </cell>
        </row>
        <row r="889">
          <cell r="C889" t="str">
            <v>M10_CH00</v>
          </cell>
        </row>
        <row r="890">
          <cell r="C890" t="str">
            <v>M10_CH00</v>
          </cell>
        </row>
        <row r="891">
          <cell r="C891" t="str">
            <v>M10_CH00</v>
          </cell>
        </row>
        <row r="892">
          <cell r="C892" t="str">
            <v>M10_CH00</v>
          </cell>
        </row>
        <row r="893">
          <cell r="C893" t="str">
            <v>M10_CH00</v>
          </cell>
        </row>
        <row r="894">
          <cell r="C894" t="str">
            <v>M10_CH00</v>
          </cell>
        </row>
        <row r="895">
          <cell r="C895" t="str">
            <v>M10_CH00</v>
          </cell>
        </row>
        <row r="896">
          <cell r="C896" t="str">
            <v>M10_CH00</v>
          </cell>
        </row>
        <row r="897">
          <cell r="C897" t="str">
            <v>M10_CH00</v>
          </cell>
        </row>
        <row r="898">
          <cell r="C898" t="str">
            <v>M10_CH00</v>
          </cell>
        </row>
        <row r="899">
          <cell r="C899" t="str">
            <v>M10_CH00</v>
          </cell>
        </row>
        <row r="900">
          <cell r="C900" t="str">
            <v>M10_CH00</v>
          </cell>
        </row>
        <row r="901">
          <cell r="C901" t="str">
            <v>M10_CH00</v>
          </cell>
        </row>
        <row r="902">
          <cell r="C902" t="str">
            <v>M10_CH00</v>
          </cell>
        </row>
        <row r="903">
          <cell r="C903" t="str">
            <v>M10_CH00</v>
          </cell>
        </row>
        <row r="904">
          <cell r="C904" t="str">
            <v>M10_CH00</v>
          </cell>
        </row>
        <row r="905">
          <cell r="C905" t="str">
            <v>M10_CH00</v>
          </cell>
        </row>
        <row r="906">
          <cell r="C906" t="str">
            <v>M10_CH00</v>
          </cell>
        </row>
        <row r="907">
          <cell r="C907" t="str">
            <v>M10_CH00</v>
          </cell>
        </row>
        <row r="908">
          <cell r="C908" t="str">
            <v>M10_CH00</v>
          </cell>
        </row>
        <row r="909">
          <cell r="C909" t="str">
            <v>M10_CH00</v>
          </cell>
        </row>
        <row r="910">
          <cell r="C910" t="str">
            <v>M10_CH00</v>
          </cell>
        </row>
        <row r="911">
          <cell r="C911" t="str">
            <v>M10_CH00</v>
          </cell>
        </row>
        <row r="912">
          <cell r="C912" t="str">
            <v>M10_CH00</v>
          </cell>
        </row>
        <row r="913">
          <cell r="C913" t="str">
            <v>M10_CH00</v>
          </cell>
        </row>
        <row r="914">
          <cell r="C914" t="str">
            <v>M10_CH00</v>
          </cell>
        </row>
        <row r="915">
          <cell r="C915" t="str">
            <v>M10_CH00</v>
          </cell>
        </row>
        <row r="916">
          <cell r="C916" t="str">
            <v>M10_CH00</v>
          </cell>
        </row>
        <row r="917">
          <cell r="C917" t="str">
            <v>M10_CH00</v>
          </cell>
        </row>
        <row r="918">
          <cell r="C918" t="str">
            <v>M10_CH00</v>
          </cell>
        </row>
        <row r="919">
          <cell r="C919" t="str">
            <v>M10_CH00</v>
          </cell>
        </row>
        <row r="920">
          <cell r="C920" t="str">
            <v>M10_CH00</v>
          </cell>
        </row>
        <row r="921">
          <cell r="C921" t="str">
            <v>M10_CH00</v>
          </cell>
        </row>
        <row r="922">
          <cell r="C922" t="str">
            <v>M10_CH00</v>
          </cell>
        </row>
        <row r="923">
          <cell r="C923" t="str">
            <v>M10_CH00</v>
          </cell>
        </row>
        <row r="924">
          <cell r="C924" t="str">
            <v>M10_CH00</v>
          </cell>
        </row>
        <row r="925">
          <cell r="C925" t="str">
            <v>M10_CH00</v>
          </cell>
        </row>
        <row r="926">
          <cell r="C926" t="str">
            <v>M10_CH00</v>
          </cell>
        </row>
        <row r="927">
          <cell r="C927" t="str">
            <v>M10_CH00</v>
          </cell>
        </row>
        <row r="928">
          <cell r="C928" t="str">
            <v>M10_CH00</v>
          </cell>
        </row>
        <row r="929">
          <cell r="C929" t="str">
            <v>M10_CH00</v>
          </cell>
        </row>
        <row r="930">
          <cell r="C930" t="str">
            <v>M10_CH00</v>
          </cell>
        </row>
        <row r="931">
          <cell r="C931" t="str">
            <v>M10_CH00</v>
          </cell>
        </row>
        <row r="932">
          <cell r="C932" t="str">
            <v>M10_CH00</v>
          </cell>
        </row>
        <row r="933">
          <cell r="C933" t="str">
            <v>M10_CH00</v>
          </cell>
        </row>
        <row r="934">
          <cell r="C934" t="str">
            <v>M10_CH00</v>
          </cell>
        </row>
        <row r="935">
          <cell r="C935" t="str">
            <v>M10_CH00</v>
          </cell>
        </row>
        <row r="936">
          <cell r="C936" t="str">
            <v>M10_CH00</v>
          </cell>
        </row>
        <row r="937">
          <cell r="C937" t="str">
            <v>M10_CH00</v>
          </cell>
        </row>
        <row r="938">
          <cell r="C938" t="str">
            <v>M10_CH00</v>
          </cell>
        </row>
        <row r="939">
          <cell r="C939" t="str">
            <v>M10_CH00</v>
          </cell>
        </row>
        <row r="940">
          <cell r="C940" t="str">
            <v>M10_CH00</v>
          </cell>
        </row>
        <row r="941">
          <cell r="C941" t="str">
            <v>M10_CH00</v>
          </cell>
        </row>
        <row r="942">
          <cell r="C942" t="str">
            <v>M10_CH00</v>
          </cell>
        </row>
        <row r="943">
          <cell r="C943" t="str">
            <v>M10_CH00</v>
          </cell>
        </row>
        <row r="944">
          <cell r="C944" t="str">
            <v>M10_CH00</v>
          </cell>
        </row>
        <row r="945">
          <cell r="C945" t="str">
            <v>M10_CH00</v>
          </cell>
        </row>
        <row r="946">
          <cell r="C946" t="str">
            <v>M10_CH00</v>
          </cell>
        </row>
        <row r="947">
          <cell r="C947" t="str">
            <v>M10_CH00</v>
          </cell>
        </row>
        <row r="948">
          <cell r="C948" t="str">
            <v>M10_CH00</v>
          </cell>
        </row>
        <row r="949">
          <cell r="C949" t="str">
            <v>M10_CH00</v>
          </cell>
        </row>
        <row r="950">
          <cell r="C950" t="str">
            <v>M10_CH00</v>
          </cell>
        </row>
        <row r="951">
          <cell r="C951" t="str">
            <v>M10_CH00</v>
          </cell>
        </row>
        <row r="952">
          <cell r="C952" t="str">
            <v>M10_CH00</v>
          </cell>
        </row>
        <row r="953">
          <cell r="C953" t="str">
            <v>M20_ME00</v>
          </cell>
        </row>
        <row r="954">
          <cell r="C954" t="str">
            <v>M20_ME00</v>
          </cell>
        </row>
        <row r="955">
          <cell r="C955" t="str">
            <v>M20_ME00</v>
          </cell>
        </row>
        <row r="956">
          <cell r="C956" t="str">
            <v>M20_ME00</v>
          </cell>
        </row>
        <row r="957">
          <cell r="C957" t="str">
            <v>M20_ME00</v>
          </cell>
        </row>
        <row r="958">
          <cell r="C958" t="str">
            <v>M20_ME00</v>
          </cell>
        </row>
        <row r="959">
          <cell r="C959" t="str">
            <v>M20_ME00</v>
          </cell>
        </row>
        <row r="960">
          <cell r="C960" t="str">
            <v>M20_ME00</v>
          </cell>
        </row>
        <row r="961">
          <cell r="C961" t="str">
            <v>M20_ME00</v>
          </cell>
        </row>
        <row r="962">
          <cell r="C962" t="str">
            <v>M20_ME00</v>
          </cell>
        </row>
        <row r="963">
          <cell r="C963" t="str">
            <v>M20_ME00</v>
          </cell>
        </row>
        <row r="964">
          <cell r="C964" t="str">
            <v>M20_ME00</v>
          </cell>
        </row>
        <row r="965">
          <cell r="C965" t="str">
            <v>M20_ME00</v>
          </cell>
        </row>
        <row r="966">
          <cell r="C966" t="str">
            <v>M20_ME00</v>
          </cell>
        </row>
        <row r="967">
          <cell r="C967" t="str">
            <v>M20_ME00</v>
          </cell>
        </row>
        <row r="968">
          <cell r="C968" t="str">
            <v>M20_ME00</v>
          </cell>
        </row>
        <row r="969">
          <cell r="C969" t="str">
            <v>M20_ME00</v>
          </cell>
        </row>
        <row r="970">
          <cell r="C970" t="str">
            <v>M20_ME00</v>
          </cell>
        </row>
        <row r="971">
          <cell r="C971" t="str">
            <v>M20_ME00</v>
          </cell>
        </row>
        <row r="972">
          <cell r="C972" t="str">
            <v>M20_ME00</v>
          </cell>
        </row>
        <row r="973">
          <cell r="C973" t="str">
            <v>M20_ME00</v>
          </cell>
        </row>
        <row r="974">
          <cell r="C974" t="str">
            <v>M20_ME00</v>
          </cell>
        </row>
        <row r="975">
          <cell r="C975" t="str">
            <v>M20_ME00</v>
          </cell>
        </row>
        <row r="976">
          <cell r="C976" t="str">
            <v>M20_ME00</v>
          </cell>
        </row>
        <row r="977">
          <cell r="C977" t="str">
            <v>M20_ME00</v>
          </cell>
        </row>
        <row r="978">
          <cell r="C978" t="str">
            <v>M20_ME00</v>
          </cell>
        </row>
        <row r="979">
          <cell r="C979" t="str">
            <v>M20_ME00</v>
          </cell>
        </row>
        <row r="980">
          <cell r="C980" t="str">
            <v>M20_ME00</v>
          </cell>
        </row>
        <row r="981">
          <cell r="C981" t="str">
            <v>M20_ME00</v>
          </cell>
        </row>
        <row r="982">
          <cell r="C982" t="str">
            <v>M20_ME00</v>
          </cell>
        </row>
        <row r="983">
          <cell r="C983" t="str">
            <v>M20_ME00</v>
          </cell>
        </row>
        <row r="984">
          <cell r="C984" t="str">
            <v>M20_ME00</v>
          </cell>
        </row>
        <row r="985">
          <cell r="C985" t="str">
            <v>M20_ME00</v>
          </cell>
        </row>
        <row r="986">
          <cell r="C986" t="str">
            <v>M20_ME00</v>
          </cell>
        </row>
        <row r="987">
          <cell r="C987" t="str">
            <v>M20_ME00</v>
          </cell>
        </row>
        <row r="988">
          <cell r="C988" t="str">
            <v>M20_ME00</v>
          </cell>
        </row>
        <row r="989">
          <cell r="C989" t="str">
            <v>M20_ME00</v>
          </cell>
        </row>
        <row r="990">
          <cell r="C990" t="str">
            <v>M20_ME00</v>
          </cell>
        </row>
        <row r="991">
          <cell r="C991" t="str">
            <v>M20_ME00</v>
          </cell>
        </row>
        <row r="992">
          <cell r="C992" t="str">
            <v>M20_ME00</v>
          </cell>
        </row>
        <row r="993">
          <cell r="C993" t="str">
            <v>M20_ME00</v>
          </cell>
        </row>
        <row r="994">
          <cell r="C994" t="str">
            <v>M20_ME00</v>
          </cell>
        </row>
        <row r="995">
          <cell r="C995" t="str">
            <v>M20_ME00</v>
          </cell>
        </row>
        <row r="996">
          <cell r="C996" t="str">
            <v>M20_ME00</v>
          </cell>
        </row>
        <row r="997">
          <cell r="C997" t="str">
            <v>M20_ME00</v>
          </cell>
        </row>
        <row r="998">
          <cell r="C998" t="str">
            <v>M20_ME00</v>
          </cell>
        </row>
        <row r="999">
          <cell r="C999" t="str">
            <v>M20_ME00</v>
          </cell>
        </row>
        <row r="1000">
          <cell r="C1000" t="str">
            <v>M20_ME00</v>
          </cell>
        </row>
        <row r="1001">
          <cell r="C1001" t="str">
            <v>M20_ME00</v>
          </cell>
        </row>
        <row r="1002">
          <cell r="C1002" t="str">
            <v>M20_ME00</v>
          </cell>
        </row>
        <row r="1003">
          <cell r="C1003" t="str">
            <v>M20_ME00</v>
          </cell>
        </row>
        <row r="1004">
          <cell r="C1004" t="str">
            <v>M20_ME00</v>
          </cell>
        </row>
        <row r="1005">
          <cell r="C1005" t="str">
            <v>M20_ME00</v>
          </cell>
        </row>
        <row r="1006">
          <cell r="C1006" t="str">
            <v>M20_ME00</v>
          </cell>
        </row>
        <row r="1007">
          <cell r="C1007" t="str">
            <v>M20_ME00</v>
          </cell>
        </row>
        <row r="1008">
          <cell r="C1008" t="str">
            <v>M20_ME00</v>
          </cell>
        </row>
        <row r="1009">
          <cell r="C1009" t="str">
            <v>M20_ME00</v>
          </cell>
        </row>
        <row r="1010">
          <cell r="C1010" t="str">
            <v>M20_ME00</v>
          </cell>
        </row>
        <row r="1011">
          <cell r="C1011" t="str">
            <v>M20_ME00</v>
          </cell>
        </row>
        <row r="1012">
          <cell r="C1012" t="str">
            <v>M20_ME00</v>
          </cell>
        </row>
        <row r="1013">
          <cell r="C1013" t="str">
            <v>M20_ME00</v>
          </cell>
        </row>
        <row r="1014">
          <cell r="C1014" t="str">
            <v>M20_ME00</v>
          </cell>
        </row>
        <row r="1015">
          <cell r="C1015" t="str">
            <v>M20_ME00</v>
          </cell>
        </row>
        <row r="1016">
          <cell r="C1016" t="str">
            <v>M20_ME00</v>
          </cell>
        </row>
        <row r="1017">
          <cell r="C1017" t="str">
            <v>M20_ME00</v>
          </cell>
        </row>
        <row r="1018">
          <cell r="C1018" t="str">
            <v>M20_ME00</v>
          </cell>
        </row>
        <row r="1019">
          <cell r="C1019" t="str">
            <v>M20_ME00</v>
          </cell>
        </row>
        <row r="1020">
          <cell r="C1020" t="str">
            <v>M20_ME00</v>
          </cell>
        </row>
        <row r="1021">
          <cell r="C1021" t="str">
            <v>M20_ME00</v>
          </cell>
        </row>
        <row r="1022">
          <cell r="C1022" t="str">
            <v>M20_ME00</v>
          </cell>
        </row>
        <row r="1023">
          <cell r="C1023" t="str">
            <v>M20_ME00</v>
          </cell>
        </row>
        <row r="1024">
          <cell r="C1024" t="str">
            <v>M20_ME00</v>
          </cell>
        </row>
        <row r="1025">
          <cell r="C1025" t="str">
            <v>M20_ME00</v>
          </cell>
        </row>
        <row r="1026">
          <cell r="C1026" t="str">
            <v>M20_ME00</v>
          </cell>
        </row>
        <row r="1027">
          <cell r="C1027" t="str">
            <v>M20_ME00</v>
          </cell>
        </row>
        <row r="1028">
          <cell r="C1028" t="str">
            <v>M20_ME00</v>
          </cell>
        </row>
        <row r="1029">
          <cell r="C1029" t="str">
            <v>M20_ME00</v>
          </cell>
        </row>
        <row r="1030">
          <cell r="C1030" t="str">
            <v>M20_ME00</v>
          </cell>
        </row>
        <row r="1031">
          <cell r="C1031" t="str">
            <v>M20_ME00</v>
          </cell>
        </row>
        <row r="1032">
          <cell r="C1032" t="str">
            <v>M20_ME00</v>
          </cell>
        </row>
        <row r="1033">
          <cell r="C1033" t="str">
            <v>M20_ME00</v>
          </cell>
        </row>
        <row r="1034">
          <cell r="C1034" t="str">
            <v>M20_ME00</v>
          </cell>
        </row>
        <row r="1035">
          <cell r="C1035" t="str">
            <v>M20_ME00</v>
          </cell>
        </row>
        <row r="1036">
          <cell r="C1036" t="str">
            <v>M20_ME00</v>
          </cell>
        </row>
        <row r="1037">
          <cell r="C1037" t="str">
            <v>M20_ME00</v>
          </cell>
        </row>
        <row r="1038">
          <cell r="C1038" t="str">
            <v>M20_ME00</v>
          </cell>
        </row>
        <row r="1039">
          <cell r="C1039" t="str">
            <v>M20_ME00</v>
          </cell>
        </row>
        <row r="1040">
          <cell r="C1040" t="str">
            <v>M20_ME00</v>
          </cell>
        </row>
        <row r="1041">
          <cell r="C1041" t="str">
            <v>M20_ME00</v>
          </cell>
        </row>
        <row r="1042">
          <cell r="C1042" t="str">
            <v>M20_ME00</v>
          </cell>
        </row>
        <row r="1043">
          <cell r="C1043" t="str">
            <v>M20_ME00</v>
          </cell>
        </row>
        <row r="1044">
          <cell r="C1044" t="str">
            <v>M20_ME00</v>
          </cell>
        </row>
        <row r="1045">
          <cell r="C1045" t="str">
            <v>M20_ME00</v>
          </cell>
        </row>
        <row r="1046">
          <cell r="C1046" t="str">
            <v>M20_ME00</v>
          </cell>
        </row>
        <row r="1047">
          <cell r="C1047" t="str">
            <v>M20_ME00</v>
          </cell>
        </row>
        <row r="1048">
          <cell r="C1048" t="str">
            <v>M20_ME00</v>
          </cell>
        </row>
        <row r="1049">
          <cell r="C1049" t="str">
            <v>M20_ME00</v>
          </cell>
        </row>
        <row r="1050">
          <cell r="C1050" t="str">
            <v>M20_ME00</v>
          </cell>
        </row>
        <row r="1051">
          <cell r="C1051" t="str">
            <v>M20_ME00</v>
          </cell>
        </row>
        <row r="1052">
          <cell r="C1052" t="str">
            <v>M20_ME00</v>
          </cell>
        </row>
        <row r="1053">
          <cell r="C1053" t="str">
            <v>M20_ME00</v>
          </cell>
        </row>
        <row r="1054">
          <cell r="C1054" t="str">
            <v>M20_ME00</v>
          </cell>
        </row>
        <row r="1055">
          <cell r="C1055" t="str">
            <v>M20_ME00</v>
          </cell>
        </row>
        <row r="1056">
          <cell r="C1056" t="str">
            <v>M20_ME00</v>
          </cell>
        </row>
        <row r="1057">
          <cell r="C1057" t="str">
            <v>M20_ME00</v>
          </cell>
        </row>
        <row r="1058">
          <cell r="C1058" t="str">
            <v>M20_ME00</v>
          </cell>
        </row>
        <row r="1059">
          <cell r="C1059" t="str">
            <v>M20_ME00</v>
          </cell>
        </row>
        <row r="1060">
          <cell r="C1060" t="str">
            <v>M20_ME00</v>
          </cell>
        </row>
        <row r="1061">
          <cell r="C1061" t="str">
            <v>M20_ME00</v>
          </cell>
        </row>
        <row r="1062">
          <cell r="C1062" t="str">
            <v>M20_ME00</v>
          </cell>
        </row>
        <row r="1063">
          <cell r="C1063" t="str">
            <v>M20_ME00</v>
          </cell>
        </row>
        <row r="1064">
          <cell r="C1064" t="str">
            <v>M20_ME00</v>
          </cell>
        </row>
        <row r="1065">
          <cell r="C1065" t="str">
            <v>M20_ME00</v>
          </cell>
        </row>
        <row r="1066">
          <cell r="C1066" t="str">
            <v>M20_ME00</v>
          </cell>
        </row>
        <row r="1067">
          <cell r="C1067" t="str">
            <v>M20_ME00</v>
          </cell>
        </row>
        <row r="1068">
          <cell r="C1068" t="str">
            <v>M20_ME00</v>
          </cell>
        </row>
        <row r="1069">
          <cell r="C1069" t="str">
            <v>M20_ME00</v>
          </cell>
        </row>
        <row r="1070">
          <cell r="C1070" t="str">
            <v>M20_ME00</v>
          </cell>
        </row>
        <row r="1071">
          <cell r="C1071" t="str">
            <v>M20_ME00</v>
          </cell>
        </row>
        <row r="1072">
          <cell r="C1072" t="str">
            <v>M20_ME00</v>
          </cell>
        </row>
        <row r="1073">
          <cell r="C1073" t="str">
            <v>M20_ME00</v>
          </cell>
        </row>
        <row r="1074">
          <cell r="C1074" t="str">
            <v>M20_ME00</v>
          </cell>
        </row>
        <row r="1075">
          <cell r="C1075" t="str">
            <v>M20_ME00</v>
          </cell>
        </row>
        <row r="1076">
          <cell r="C1076" t="str">
            <v>M20_ME00</v>
          </cell>
        </row>
        <row r="1077">
          <cell r="C1077" t="str">
            <v>M20_ME00</v>
          </cell>
        </row>
        <row r="1078">
          <cell r="C1078" t="str">
            <v>M20_ME00</v>
          </cell>
        </row>
        <row r="1079">
          <cell r="C1079" t="str">
            <v>M20_ME00</v>
          </cell>
        </row>
        <row r="1080">
          <cell r="C1080" t="str">
            <v>M20_ME00</v>
          </cell>
        </row>
        <row r="1081">
          <cell r="C1081" t="str">
            <v>M20_ME00</v>
          </cell>
        </row>
        <row r="1082">
          <cell r="C1082" t="str">
            <v>M20_ME00</v>
          </cell>
        </row>
        <row r="1083">
          <cell r="C1083" t="str">
            <v>M20_ME00</v>
          </cell>
        </row>
        <row r="1084">
          <cell r="C1084" t="str">
            <v>M20_ME00</v>
          </cell>
        </row>
        <row r="1085">
          <cell r="C1085" t="str">
            <v>M20_ME00</v>
          </cell>
        </row>
        <row r="1086">
          <cell r="C1086" t="str">
            <v>M20_ME00</v>
          </cell>
        </row>
        <row r="1087">
          <cell r="C1087" t="str">
            <v>M20_ME00</v>
          </cell>
        </row>
        <row r="1088">
          <cell r="C1088" t="str">
            <v>M20_ME00</v>
          </cell>
        </row>
        <row r="1089">
          <cell r="C1089" t="str">
            <v>M20_ME00</v>
          </cell>
        </row>
        <row r="1090">
          <cell r="C1090" t="str">
            <v>M20_ME00</v>
          </cell>
        </row>
        <row r="1091">
          <cell r="C1091" t="str">
            <v>M20_ME00</v>
          </cell>
        </row>
        <row r="1092">
          <cell r="C1092" t="str">
            <v>M20_ME00</v>
          </cell>
        </row>
        <row r="1093">
          <cell r="C1093" t="str">
            <v>M20_ME00</v>
          </cell>
        </row>
        <row r="1094">
          <cell r="C1094" t="str">
            <v>M20_ME00</v>
          </cell>
        </row>
        <row r="1095">
          <cell r="C1095" t="str">
            <v>M20_ME00</v>
          </cell>
        </row>
        <row r="1096">
          <cell r="C1096" t="str">
            <v>M20_ME00</v>
          </cell>
        </row>
        <row r="1097">
          <cell r="C1097" t="str">
            <v>M20_ME00</v>
          </cell>
        </row>
        <row r="1098">
          <cell r="C1098" t="str">
            <v>M20_ME00</v>
          </cell>
        </row>
        <row r="1099">
          <cell r="C1099" t="str">
            <v>M20_ME00</v>
          </cell>
        </row>
        <row r="1100">
          <cell r="C1100" t="str">
            <v>M20_ME00</v>
          </cell>
        </row>
        <row r="1101">
          <cell r="C1101" t="str">
            <v>M20_ME00</v>
          </cell>
        </row>
        <row r="1102">
          <cell r="C1102" t="str">
            <v>M20_ME00</v>
          </cell>
        </row>
        <row r="1103">
          <cell r="C1103" t="str">
            <v>M20_ME00</v>
          </cell>
        </row>
        <row r="1104">
          <cell r="C1104" t="str">
            <v>M20_ME00</v>
          </cell>
        </row>
        <row r="1105">
          <cell r="C1105" t="str">
            <v>M20_ME00</v>
          </cell>
        </row>
        <row r="1106">
          <cell r="C1106" t="str">
            <v>M20_ME00</v>
          </cell>
        </row>
        <row r="1107">
          <cell r="C1107" t="str">
            <v>M20_ME00</v>
          </cell>
        </row>
        <row r="1108">
          <cell r="C1108" t="str">
            <v>M20_ME00</v>
          </cell>
        </row>
        <row r="1109">
          <cell r="C1109" t="str">
            <v>M20_ME00</v>
          </cell>
        </row>
        <row r="1110">
          <cell r="C1110" t="str">
            <v>M20_ME00</v>
          </cell>
        </row>
        <row r="1111">
          <cell r="C1111" t="str">
            <v>M20_ME00</v>
          </cell>
        </row>
        <row r="1112">
          <cell r="C1112" t="str">
            <v>M20_ME00</v>
          </cell>
        </row>
        <row r="1113">
          <cell r="C1113" t="str">
            <v>M20_ME00</v>
          </cell>
        </row>
        <row r="1114">
          <cell r="C1114" t="str">
            <v>M20_ME00</v>
          </cell>
        </row>
        <row r="1115">
          <cell r="C1115" t="str">
            <v>M20_ME00</v>
          </cell>
        </row>
        <row r="1116">
          <cell r="C1116" t="str">
            <v>M20_ME00</v>
          </cell>
        </row>
        <row r="1117">
          <cell r="C1117" t="str">
            <v>M20_ME00</v>
          </cell>
        </row>
        <row r="1118">
          <cell r="C1118" t="str">
            <v>M20_ME00</v>
          </cell>
        </row>
        <row r="1119">
          <cell r="C1119" t="str">
            <v>M20_ME00</v>
          </cell>
        </row>
        <row r="1120">
          <cell r="C1120" t="str">
            <v>M20_ME00</v>
          </cell>
        </row>
        <row r="1121">
          <cell r="C1121" t="str">
            <v>M20_ME00</v>
          </cell>
        </row>
        <row r="1122">
          <cell r="C1122" t="str">
            <v>M20_ME00</v>
          </cell>
        </row>
        <row r="1123">
          <cell r="C1123" t="str">
            <v>M20_ME00</v>
          </cell>
        </row>
        <row r="1124">
          <cell r="C1124" t="str">
            <v>M20_ME00</v>
          </cell>
        </row>
        <row r="1125">
          <cell r="C1125" t="str">
            <v>M20_ME00</v>
          </cell>
        </row>
        <row r="1126">
          <cell r="C1126" t="str">
            <v>M20_ME00</v>
          </cell>
        </row>
        <row r="1127">
          <cell r="C1127" t="str">
            <v>M20_ME00</v>
          </cell>
        </row>
        <row r="1128">
          <cell r="C1128" t="str">
            <v>M20_ME00</v>
          </cell>
        </row>
        <row r="1129">
          <cell r="C1129" t="str">
            <v>M20_ME00</v>
          </cell>
        </row>
        <row r="1130">
          <cell r="C1130" t="str">
            <v>M20_ME00</v>
          </cell>
        </row>
        <row r="1131">
          <cell r="C1131" t="str">
            <v>M20_ME00</v>
          </cell>
        </row>
        <row r="1132">
          <cell r="C1132" t="str">
            <v>M20_ME00</v>
          </cell>
        </row>
        <row r="1133">
          <cell r="C1133" t="str">
            <v>M20_ME00</v>
          </cell>
        </row>
        <row r="1134">
          <cell r="C1134" t="str">
            <v>M20_ME00</v>
          </cell>
        </row>
        <row r="1135">
          <cell r="C1135" t="str">
            <v>M20_ME00</v>
          </cell>
        </row>
        <row r="1136">
          <cell r="C1136" t="str">
            <v>M20_ME00</v>
          </cell>
        </row>
        <row r="1137">
          <cell r="C1137" t="str">
            <v>M20_ME00</v>
          </cell>
        </row>
        <row r="1138">
          <cell r="C1138" t="str">
            <v>M20_ME00</v>
          </cell>
        </row>
        <row r="1139">
          <cell r="C1139" t="str">
            <v>M20_ME00</v>
          </cell>
        </row>
        <row r="1140">
          <cell r="C1140" t="str">
            <v>M20_ME00</v>
          </cell>
        </row>
        <row r="1141">
          <cell r="C1141" t="str">
            <v>M20_ME00</v>
          </cell>
        </row>
        <row r="1142">
          <cell r="C1142" t="str">
            <v>M20_ME00</v>
          </cell>
        </row>
        <row r="1143">
          <cell r="C1143" t="str">
            <v>M20_ME00</v>
          </cell>
        </row>
        <row r="1144">
          <cell r="C1144" t="str">
            <v>M20_ME00</v>
          </cell>
        </row>
        <row r="1145">
          <cell r="C1145" t="str">
            <v>M20_ME00</v>
          </cell>
        </row>
        <row r="1146">
          <cell r="C1146" t="str">
            <v>M20_ME00</v>
          </cell>
        </row>
        <row r="1147">
          <cell r="C1147" t="str">
            <v>M20_ME00</v>
          </cell>
        </row>
        <row r="1148">
          <cell r="C1148" t="str">
            <v>M20_ME00</v>
          </cell>
        </row>
        <row r="1149">
          <cell r="C1149" t="str">
            <v>M20_ME00</v>
          </cell>
        </row>
        <row r="1150">
          <cell r="C1150" t="str">
            <v>M20_ME00</v>
          </cell>
        </row>
        <row r="1151">
          <cell r="C1151" t="str">
            <v>M20_ME00</v>
          </cell>
        </row>
        <row r="1152">
          <cell r="C1152" t="str">
            <v>M20_ME00</v>
          </cell>
        </row>
        <row r="1153">
          <cell r="C1153" t="str">
            <v>M20_ME00</v>
          </cell>
        </row>
        <row r="1154">
          <cell r="C1154" t="str">
            <v>M20_ME00</v>
          </cell>
        </row>
        <row r="1155">
          <cell r="C1155" t="str">
            <v>M20_ME00</v>
          </cell>
        </row>
        <row r="1156">
          <cell r="C1156" t="str">
            <v>M20_ME00</v>
          </cell>
        </row>
        <row r="1157">
          <cell r="C1157" t="str">
            <v>M20_ME00</v>
          </cell>
        </row>
        <row r="1158">
          <cell r="C1158" t="str">
            <v>M20_ME00</v>
          </cell>
        </row>
        <row r="1159">
          <cell r="C1159" t="str">
            <v>M20_ME00</v>
          </cell>
        </row>
        <row r="1160">
          <cell r="C1160" t="str">
            <v>M20_ME00</v>
          </cell>
        </row>
        <row r="1161">
          <cell r="C1161" t="str">
            <v>M20_ME00</v>
          </cell>
        </row>
        <row r="1162">
          <cell r="C1162" t="str">
            <v>M20_ME00</v>
          </cell>
        </row>
        <row r="1163">
          <cell r="C1163" t="str">
            <v>M20_ME00</v>
          </cell>
        </row>
        <row r="1164">
          <cell r="C1164" t="str">
            <v>M20_ME00</v>
          </cell>
        </row>
        <row r="1165">
          <cell r="C1165" t="str">
            <v>M20_ME00</v>
          </cell>
        </row>
        <row r="1166">
          <cell r="C1166" t="str">
            <v>M20_ME00</v>
          </cell>
        </row>
        <row r="1167">
          <cell r="C1167" t="str">
            <v>M20_ME00</v>
          </cell>
        </row>
        <row r="1168">
          <cell r="C1168" t="str">
            <v>M20_ME00</v>
          </cell>
        </row>
        <row r="1169">
          <cell r="C1169" t="str">
            <v>M20_ME00</v>
          </cell>
        </row>
        <row r="1170">
          <cell r="C1170" t="str">
            <v>M20_ME00</v>
          </cell>
        </row>
        <row r="1171">
          <cell r="C1171" t="str">
            <v>M20_ME00</v>
          </cell>
        </row>
        <row r="1172">
          <cell r="C1172" t="str">
            <v>M20_ME00</v>
          </cell>
        </row>
        <row r="1173">
          <cell r="C1173" t="str">
            <v>M20_ME00</v>
          </cell>
        </row>
        <row r="1174">
          <cell r="C1174" t="str">
            <v>M20_ME00</v>
          </cell>
        </row>
        <row r="1175">
          <cell r="C1175" t="str">
            <v>M20_ME00</v>
          </cell>
        </row>
        <row r="1176">
          <cell r="C1176" t="str">
            <v>M20_ME00</v>
          </cell>
        </row>
        <row r="1177">
          <cell r="C1177" t="str">
            <v>M20_ME00</v>
          </cell>
        </row>
        <row r="1178">
          <cell r="C1178" t="str">
            <v>M20_ME00</v>
          </cell>
        </row>
        <row r="1179">
          <cell r="C1179" t="str">
            <v>M20_ME00</v>
          </cell>
        </row>
        <row r="1180">
          <cell r="C1180" t="str">
            <v>M20_ME00</v>
          </cell>
        </row>
        <row r="1181">
          <cell r="C1181" t="str">
            <v>M20_ME00</v>
          </cell>
        </row>
        <row r="1182">
          <cell r="C1182" t="str">
            <v>M20_ME00</v>
          </cell>
        </row>
        <row r="1183">
          <cell r="C1183" t="str">
            <v>M20_ME00</v>
          </cell>
        </row>
        <row r="1184">
          <cell r="C1184" t="str">
            <v>M20_ME00</v>
          </cell>
        </row>
        <row r="1185">
          <cell r="C1185" t="str">
            <v>M20_ME00</v>
          </cell>
        </row>
        <row r="1186">
          <cell r="C1186" t="str">
            <v>M20_ME00</v>
          </cell>
        </row>
        <row r="1187">
          <cell r="C1187" t="str">
            <v>M20_ME00</v>
          </cell>
        </row>
        <row r="1188">
          <cell r="C1188" t="str">
            <v>M20_ME00</v>
          </cell>
        </row>
        <row r="1189">
          <cell r="C1189" t="str">
            <v>M20_ME00</v>
          </cell>
        </row>
        <row r="1190">
          <cell r="C1190" t="str">
            <v>M20_ME00</v>
          </cell>
        </row>
        <row r="1191">
          <cell r="C1191" t="str">
            <v>M20_ME00</v>
          </cell>
        </row>
        <row r="1192">
          <cell r="C1192" t="str">
            <v>M20_ME00</v>
          </cell>
        </row>
        <row r="1193">
          <cell r="C1193" t="str">
            <v>M20_ME00</v>
          </cell>
        </row>
        <row r="1194">
          <cell r="C1194" t="str">
            <v>M20_ME00</v>
          </cell>
        </row>
        <row r="1195">
          <cell r="C1195" t="str">
            <v>M20_ME00</v>
          </cell>
        </row>
        <row r="1196">
          <cell r="C1196" t="str">
            <v>M20_ME00</v>
          </cell>
        </row>
        <row r="1197">
          <cell r="C1197" t="str">
            <v>M20_ME00</v>
          </cell>
        </row>
        <row r="1198">
          <cell r="C1198" t="str">
            <v>M20_ME00</v>
          </cell>
        </row>
        <row r="1199">
          <cell r="C1199" t="str">
            <v>M20_ME00</v>
          </cell>
        </row>
        <row r="1200">
          <cell r="C1200" t="str">
            <v>M20_ME00</v>
          </cell>
        </row>
        <row r="1201">
          <cell r="C1201" t="str">
            <v>M20_ME00</v>
          </cell>
        </row>
        <row r="1202">
          <cell r="C1202" t="str">
            <v>M20_ME00</v>
          </cell>
        </row>
        <row r="1203">
          <cell r="C1203" t="str">
            <v>M20_ME00</v>
          </cell>
        </row>
        <row r="1204">
          <cell r="C1204" t="str">
            <v>M20_ME00</v>
          </cell>
        </row>
        <row r="1205">
          <cell r="C1205" t="str">
            <v>M20_ME00</v>
          </cell>
        </row>
        <row r="1206">
          <cell r="C1206" t="str">
            <v>M20_ME00</v>
          </cell>
        </row>
        <row r="1207">
          <cell r="C1207" t="str">
            <v>M20_ME00</v>
          </cell>
        </row>
        <row r="1208">
          <cell r="C1208" t="str">
            <v>M20_ME00</v>
          </cell>
        </row>
        <row r="1209">
          <cell r="C1209" t="str">
            <v>M20_ME00</v>
          </cell>
        </row>
        <row r="1210">
          <cell r="C1210" t="str">
            <v>M20_ME00</v>
          </cell>
        </row>
        <row r="1211">
          <cell r="C1211" t="str">
            <v>M20_ME00</v>
          </cell>
        </row>
        <row r="1212">
          <cell r="C1212" t="str">
            <v>M20_ME00</v>
          </cell>
        </row>
        <row r="1213">
          <cell r="C1213" t="str">
            <v>M20_ME00</v>
          </cell>
        </row>
        <row r="1214">
          <cell r="C1214" t="str">
            <v>M20_ME00</v>
          </cell>
        </row>
        <row r="1215">
          <cell r="C1215" t="str">
            <v>M20_ME00</v>
          </cell>
        </row>
        <row r="1216">
          <cell r="C1216" t="str">
            <v>M20_ME00</v>
          </cell>
        </row>
        <row r="1217">
          <cell r="C1217" t="str">
            <v>M20_ME00</v>
          </cell>
        </row>
        <row r="1218">
          <cell r="C1218" t="str">
            <v>M20_ME00</v>
          </cell>
        </row>
        <row r="1219">
          <cell r="C1219" t="str">
            <v>M20_ME00</v>
          </cell>
        </row>
        <row r="1220">
          <cell r="C1220" t="str">
            <v>M20_ME00</v>
          </cell>
        </row>
        <row r="1221">
          <cell r="C1221" t="str">
            <v>M20_ME00</v>
          </cell>
        </row>
        <row r="1222">
          <cell r="C1222" t="str">
            <v>M20_ME00</v>
          </cell>
        </row>
        <row r="1223">
          <cell r="C1223" t="str">
            <v>M20_ME00</v>
          </cell>
        </row>
        <row r="1224">
          <cell r="C1224" t="str">
            <v>M20_ME00</v>
          </cell>
        </row>
        <row r="1225">
          <cell r="C1225" t="str">
            <v>M20_ME00</v>
          </cell>
        </row>
        <row r="1226">
          <cell r="C1226" t="str">
            <v>M20_ME00</v>
          </cell>
        </row>
        <row r="1227">
          <cell r="C1227" t="str">
            <v>M20_ME00</v>
          </cell>
        </row>
        <row r="1228">
          <cell r="C1228" t="str">
            <v>M20_ME00</v>
          </cell>
        </row>
        <row r="1229">
          <cell r="C1229" t="str">
            <v>M20_ME00</v>
          </cell>
        </row>
        <row r="1230">
          <cell r="C1230" t="str">
            <v>M20_ME00</v>
          </cell>
        </row>
        <row r="1231">
          <cell r="C1231" t="str">
            <v>M20_ME00</v>
          </cell>
        </row>
        <row r="1232">
          <cell r="C1232" t="str">
            <v>M20_ME00</v>
          </cell>
        </row>
        <row r="1233">
          <cell r="C1233" t="str">
            <v>M20_ME00</v>
          </cell>
        </row>
        <row r="1234">
          <cell r="C1234" t="str">
            <v>M20_ME00</v>
          </cell>
        </row>
        <row r="1235">
          <cell r="C1235" t="str">
            <v>M20_ME00</v>
          </cell>
        </row>
        <row r="1236">
          <cell r="C1236" t="str">
            <v>M20_ME00</v>
          </cell>
        </row>
        <row r="1237">
          <cell r="C1237" t="str">
            <v>M20_ME00</v>
          </cell>
        </row>
        <row r="1238">
          <cell r="C1238" t="str">
            <v>M20_ME00</v>
          </cell>
        </row>
        <row r="1239">
          <cell r="C1239" t="str">
            <v>M20_ME00</v>
          </cell>
        </row>
        <row r="1240">
          <cell r="C1240" t="str">
            <v>M20_ME00</v>
          </cell>
        </row>
        <row r="1241">
          <cell r="C1241" t="str">
            <v>M20_ME00</v>
          </cell>
        </row>
        <row r="1242">
          <cell r="C1242" t="str">
            <v>M20_ME00</v>
          </cell>
        </row>
        <row r="1243">
          <cell r="C1243" t="str">
            <v>M20_ME00</v>
          </cell>
        </row>
        <row r="1244">
          <cell r="C1244" t="str">
            <v>M20_ME00</v>
          </cell>
        </row>
        <row r="1245">
          <cell r="C1245" t="str">
            <v>M20_ME00</v>
          </cell>
        </row>
        <row r="1246">
          <cell r="C1246" t="str">
            <v>M20_ME00</v>
          </cell>
        </row>
        <row r="1247">
          <cell r="C1247" t="str">
            <v>M20_ME00</v>
          </cell>
        </row>
        <row r="1248">
          <cell r="C1248" t="str">
            <v>M20_ME00</v>
          </cell>
        </row>
        <row r="1249">
          <cell r="C1249" t="str">
            <v>M20_ME00</v>
          </cell>
        </row>
        <row r="1250">
          <cell r="C1250" t="str">
            <v>M20_ME00</v>
          </cell>
        </row>
        <row r="1251">
          <cell r="C1251" t="str">
            <v>M20_ME00</v>
          </cell>
        </row>
        <row r="1252">
          <cell r="C1252" t="str">
            <v>M20_ME00</v>
          </cell>
        </row>
        <row r="1253">
          <cell r="C1253" t="str">
            <v>M20_ME00</v>
          </cell>
        </row>
        <row r="1254">
          <cell r="C1254" t="str">
            <v>M20_ME00</v>
          </cell>
        </row>
        <row r="1255">
          <cell r="C1255" t="str">
            <v>M20_ME00</v>
          </cell>
        </row>
        <row r="1256">
          <cell r="C1256" t="str">
            <v>M20_ME00</v>
          </cell>
        </row>
        <row r="1257">
          <cell r="C1257" t="str">
            <v>M20_ME00</v>
          </cell>
        </row>
        <row r="1258">
          <cell r="C1258" t="str">
            <v>M20_ME00</v>
          </cell>
        </row>
        <row r="1259">
          <cell r="C1259" t="str">
            <v>M20_ME00</v>
          </cell>
        </row>
        <row r="1260">
          <cell r="C1260" t="str">
            <v>M20_ME00</v>
          </cell>
        </row>
        <row r="1261">
          <cell r="C1261" t="str">
            <v>M20_ME00</v>
          </cell>
        </row>
        <row r="1262">
          <cell r="C1262" t="str">
            <v>M20_ME00</v>
          </cell>
        </row>
        <row r="1263">
          <cell r="C1263" t="str">
            <v>M20_ME00</v>
          </cell>
        </row>
        <row r="1264">
          <cell r="C1264" t="str">
            <v>M20_ME00</v>
          </cell>
        </row>
        <row r="1265">
          <cell r="C1265" t="str">
            <v>M20_ME00</v>
          </cell>
        </row>
        <row r="1266">
          <cell r="C1266" t="str">
            <v>M20_ME00</v>
          </cell>
        </row>
        <row r="1267">
          <cell r="C1267" t="str">
            <v>M20_ME00</v>
          </cell>
        </row>
        <row r="1268">
          <cell r="C1268" t="str">
            <v>M20_ME00</v>
          </cell>
        </row>
        <row r="1269">
          <cell r="C1269" t="str">
            <v>M20_ME00</v>
          </cell>
        </row>
        <row r="1270">
          <cell r="C1270" t="str">
            <v>M20_ME00</v>
          </cell>
        </row>
        <row r="1271">
          <cell r="C1271" t="str">
            <v>M20_ME00</v>
          </cell>
        </row>
        <row r="1272">
          <cell r="C1272" t="str">
            <v>M20_ME00</v>
          </cell>
        </row>
        <row r="1273">
          <cell r="C1273" t="str">
            <v>M20_ME00</v>
          </cell>
        </row>
        <row r="1274">
          <cell r="C1274" t="str">
            <v>M20_ME00</v>
          </cell>
        </row>
        <row r="1275">
          <cell r="C1275" t="str">
            <v>M20_ME00</v>
          </cell>
        </row>
        <row r="1276">
          <cell r="C1276" t="str">
            <v>M20_ME00</v>
          </cell>
        </row>
        <row r="1277">
          <cell r="C1277" t="str">
            <v>M20_ME00</v>
          </cell>
        </row>
        <row r="1278">
          <cell r="C1278" t="str">
            <v>M20_ME00</v>
          </cell>
        </row>
        <row r="1279">
          <cell r="C1279" t="str">
            <v>M20_ME00</v>
          </cell>
        </row>
        <row r="1280">
          <cell r="C1280" t="str">
            <v>M20_ME00</v>
          </cell>
        </row>
        <row r="1281">
          <cell r="C1281" t="str">
            <v>M20_ME00</v>
          </cell>
        </row>
        <row r="1282">
          <cell r="C1282" t="str">
            <v>M20_ME00</v>
          </cell>
        </row>
        <row r="1283">
          <cell r="C1283" t="str">
            <v>M20_ME00</v>
          </cell>
        </row>
        <row r="1284">
          <cell r="C1284" t="str">
            <v>M20_ME00</v>
          </cell>
        </row>
        <row r="1285">
          <cell r="C1285" t="str">
            <v>M20_ME00</v>
          </cell>
        </row>
        <row r="1286">
          <cell r="C1286" t="str">
            <v>M20_ME00</v>
          </cell>
        </row>
        <row r="1287">
          <cell r="C1287" t="str">
            <v>M20_ME00</v>
          </cell>
        </row>
        <row r="1288">
          <cell r="C1288" t="str">
            <v>M20_ME00</v>
          </cell>
        </row>
        <row r="1289">
          <cell r="C1289" t="str">
            <v>M20_ME00</v>
          </cell>
        </row>
        <row r="1290">
          <cell r="C1290" t="str">
            <v>M20_ME00</v>
          </cell>
        </row>
        <row r="1291">
          <cell r="C1291" t="str">
            <v>M20_ME00</v>
          </cell>
        </row>
        <row r="1292">
          <cell r="C1292" t="str">
            <v>M20_ME00</v>
          </cell>
        </row>
        <row r="1293">
          <cell r="C1293" t="str">
            <v>M20_ME00</v>
          </cell>
        </row>
        <row r="1294">
          <cell r="C1294" t="str">
            <v>M20_ME00</v>
          </cell>
        </row>
        <row r="1295">
          <cell r="C1295" t="str">
            <v>M20_ME00</v>
          </cell>
        </row>
        <row r="1296">
          <cell r="C1296" t="str">
            <v>M20_ME00</v>
          </cell>
        </row>
        <row r="1297">
          <cell r="C1297" t="str">
            <v>M20_ME00</v>
          </cell>
        </row>
        <row r="1298">
          <cell r="C1298" t="str">
            <v>M20_ME00</v>
          </cell>
        </row>
        <row r="1299">
          <cell r="C1299" t="str">
            <v>M20_ME00</v>
          </cell>
        </row>
        <row r="1300">
          <cell r="C1300" t="str">
            <v>M20_ME00</v>
          </cell>
        </row>
        <row r="1301">
          <cell r="C1301" t="str">
            <v>M20_ME00</v>
          </cell>
        </row>
        <row r="1302">
          <cell r="C1302" t="str">
            <v>M20_ME00</v>
          </cell>
        </row>
        <row r="1303">
          <cell r="C1303" t="str">
            <v>M20_ME00</v>
          </cell>
        </row>
        <row r="1304">
          <cell r="C1304" t="str">
            <v>M20_ME00</v>
          </cell>
        </row>
        <row r="1305">
          <cell r="C1305" t="str">
            <v>M20_ME00</v>
          </cell>
        </row>
        <row r="1306">
          <cell r="C1306" t="str">
            <v>M20_ME00</v>
          </cell>
        </row>
        <row r="1307">
          <cell r="C1307" t="str">
            <v>M20_ME00</v>
          </cell>
        </row>
        <row r="1308">
          <cell r="C1308" t="str">
            <v>M20_ME00</v>
          </cell>
        </row>
        <row r="1309">
          <cell r="C1309" t="str">
            <v>M20_ME00</v>
          </cell>
        </row>
        <row r="1310">
          <cell r="C1310" t="str">
            <v>M20_ME00</v>
          </cell>
        </row>
        <row r="1311">
          <cell r="C1311" t="str">
            <v>M20_ME00</v>
          </cell>
        </row>
        <row r="1312">
          <cell r="C1312" t="str">
            <v>M20_ME00</v>
          </cell>
        </row>
        <row r="1313">
          <cell r="C1313" t="str">
            <v>M20_ME00</v>
          </cell>
        </row>
        <row r="1314">
          <cell r="C1314" t="str">
            <v>M20_ME00</v>
          </cell>
        </row>
        <row r="1315">
          <cell r="C1315" t="str">
            <v>M20_ME00</v>
          </cell>
        </row>
        <row r="1316">
          <cell r="C1316" t="str">
            <v>M20_ME00</v>
          </cell>
        </row>
        <row r="1317">
          <cell r="C1317" t="str">
            <v>M20_ME00</v>
          </cell>
        </row>
        <row r="1318">
          <cell r="C1318" t="str">
            <v>M20_ME00</v>
          </cell>
        </row>
        <row r="1319">
          <cell r="C1319" t="str">
            <v>M20_ME00</v>
          </cell>
        </row>
        <row r="1320">
          <cell r="C1320" t="str">
            <v>M20_ME00</v>
          </cell>
        </row>
        <row r="1321">
          <cell r="C1321" t="str">
            <v>M20_ME00</v>
          </cell>
        </row>
        <row r="1322">
          <cell r="C1322" t="str">
            <v>M20_ME00</v>
          </cell>
        </row>
        <row r="1323">
          <cell r="C1323" t="str">
            <v>M20_ME00</v>
          </cell>
        </row>
        <row r="1324">
          <cell r="C1324" t="str">
            <v>M20_ME00</v>
          </cell>
        </row>
        <row r="1325">
          <cell r="C1325" t="str">
            <v>M20_ME00</v>
          </cell>
        </row>
        <row r="1326">
          <cell r="C1326" t="str">
            <v>M20_ME00</v>
          </cell>
        </row>
        <row r="1327">
          <cell r="C1327" t="str">
            <v>M20_ME00</v>
          </cell>
        </row>
        <row r="1328">
          <cell r="C1328" t="str">
            <v>M20_ME00</v>
          </cell>
        </row>
        <row r="1329">
          <cell r="C1329" t="str">
            <v>M20_ME00</v>
          </cell>
        </row>
        <row r="1330">
          <cell r="C1330" t="str">
            <v>M20_ME00</v>
          </cell>
        </row>
        <row r="1331">
          <cell r="C1331" t="str">
            <v>M20_ME00</v>
          </cell>
        </row>
        <row r="1332">
          <cell r="C1332" t="str">
            <v>M20_ME00</v>
          </cell>
        </row>
        <row r="1333">
          <cell r="C1333" t="str">
            <v>M20_ME00</v>
          </cell>
        </row>
        <row r="1334">
          <cell r="C1334" t="str">
            <v>M20_ME00</v>
          </cell>
        </row>
        <row r="1335">
          <cell r="C1335" t="str">
            <v>M20_ME00</v>
          </cell>
        </row>
        <row r="1336">
          <cell r="C1336" t="str">
            <v>M20_ME00</v>
          </cell>
        </row>
        <row r="1337">
          <cell r="C1337" t="str">
            <v>M20_ME00</v>
          </cell>
        </row>
        <row r="1338">
          <cell r="C1338" t="str">
            <v>M20_ME00</v>
          </cell>
        </row>
        <row r="1339">
          <cell r="C1339" t="str">
            <v>M20_ME00</v>
          </cell>
        </row>
        <row r="1340">
          <cell r="C1340" t="str">
            <v>M20_ME00</v>
          </cell>
        </row>
        <row r="1341">
          <cell r="C1341" t="str">
            <v>M20_ME00</v>
          </cell>
        </row>
        <row r="1342">
          <cell r="C1342" t="str">
            <v>M20_ME00</v>
          </cell>
        </row>
        <row r="1343">
          <cell r="C1343" t="str">
            <v>M20_ME00</v>
          </cell>
        </row>
        <row r="1344">
          <cell r="C1344" t="str">
            <v>M20_ME00</v>
          </cell>
        </row>
        <row r="1345">
          <cell r="C1345" t="str">
            <v>M20_ME00</v>
          </cell>
        </row>
        <row r="1346">
          <cell r="C1346" t="str">
            <v>M20_ME00</v>
          </cell>
        </row>
        <row r="1347">
          <cell r="C1347" t="str">
            <v>M20_ME00</v>
          </cell>
        </row>
        <row r="1348">
          <cell r="C1348" t="str">
            <v>M20_ME00</v>
          </cell>
        </row>
        <row r="1349">
          <cell r="C1349" t="str">
            <v>M20_ME00</v>
          </cell>
        </row>
        <row r="1350">
          <cell r="C1350" t="str">
            <v>M20_ME00</v>
          </cell>
        </row>
        <row r="1351">
          <cell r="C1351" t="str">
            <v>M20_ME00</v>
          </cell>
        </row>
        <row r="1352">
          <cell r="C1352" t="str">
            <v>M20_ME00</v>
          </cell>
        </row>
        <row r="1353">
          <cell r="C1353" t="str">
            <v>M20_ME00</v>
          </cell>
        </row>
        <row r="1354">
          <cell r="C1354" t="str">
            <v>M20_ME00</v>
          </cell>
        </row>
        <row r="1355">
          <cell r="C1355" t="str">
            <v>M20_ME00</v>
          </cell>
        </row>
        <row r="1356">
          <cell r="C1356" t="str">
            <v>M20_ME00</v>
          </cell>
        </row>
        <row r="1357">
          <cell r="C1357" t="str">
            <v>M20_ME00</v>
          </cell>
        </row>
        <row r="1358">
          <cell r="C1358" t="str">
            <v>M20_ME00</v>
          </cell>
        </row>
        <row r="1359">
          <cell r="C1359" t="str">
            <v>M20_ME00</v>
          </cell>
        </row>
        <row r="1360">
          <cell r="C1360" t="str">
            <v>M20_ME00</v>
          </cell>
        </row>
        <row r="1361">
          <cell r="C1361" t="str">
            <v>M20_ME00</v>
          </cell>
        </row>
        <row r="1362">
          <cell r="C1362" t="str">
            <v>M20_ME00</v>
          </cell>
        </row>
        <row r="1363">
          <cell r="C1363" t="str">
            <v>M20_ME00</v>
          </cell>
        </row>
        <row r="1364">
          <cell r="C1364" t="str">
            <v>M20_ME00</v>
          </cell>
        </row>
        <row r="1365">
          <cell r="C1365" t="str">
            <v>M20_ME00</v>
          </cell>
        </row>
        <row r="1366">
          <cell r="C1366" t="str">
            <v>M20_ME00</v>
          </cell>
        </row>
        <row r="1367">
          <cell r="C1367" t="str">
            <v>M20_ME00</v>
          </cell>
        </row>
        <row r="1368">
          <cell r="C1368" t="str">
            <v>M20_ME00</v>
          </cell>
        </row>
        <row r="1369">
          <cell r="C1369" t="str">
            <v>M20_ME00</v>
          </cell>
        </row>
        <row r="1370">
          <cell r="C1370" t="str">
            <v>M20_ME00</v>
          </cell>
        </row>
        <row r="1371">
          <cell r="C1371" t="str">
            <v>M20_ME00</v>
          </cell>
        </row>
        <row r="1372">
          <cell r="C1372" t="str">
            <v>M20_ME00</v>
          </cell>
        </row>
        <row r="1373">
          <cell r="C1373" t="str">
            <v>M20_ME00</v>
          </cell>
        </row>
        <row r="1374">
          <cell r="C1374" t="str">
            <v>M20_ME00</v>
          </cell>
        </row>
        <row r="1375">
          <cell r="C1375" t="str">
            <v>M20_ME00</v>
          </cell>
        </row>
        <row r="1376">
          <cell r="C1376" t="str">
            <v>M20_ME00</v>
          </cell>
        </row>
        <row r="1377">
          <cell r="C1377" t="str">
            <v>M20_ME00</v>
          </cell>
        </row>
        <row r="1378">
          <cell r="C1378" t="str">
            <v>M20_ME00</v>
          </cell>
        </row>
        <row r="1379">
          <cell r="C1379" t="str">
            <v>M20_ME00</v>
          </cell>
        </row>
        <row r="1380">
          <cell r="C1380" t="str">
            <v>M20_ME00</v>
          </cell>
        </row>
        <row r="1381">
          <cell r="C1381" t="str">
            <v>M20_ME00</v>
          </cell>
        </row>
        <row r="1382">
          <cell r="C1382" t="str">
            <v>M20_ME00</v>
          </cell>
        </row>
        <row r="1383">
          <cell r="C1383" t="str">
            <v>M20_ME00</v>
          </cell>
        </row>
        <row r="1384">
          <cell r="C1384" t="str">
            <v>M20_ME00</v>
          </cell>
        </row>
        <row r="1385">
          <cell r="C1385" t="str">
            <v>M20_ME00</v>
          </cell>
        </row>
        <row r="1386">
          <cell r="C1386" t="str">
            <v>M20_ME00</v>
          </cell>
        </row>
        <row r="1387">
          <cell r="C1387" t="str">
            <v>M20_ME00</v>
          </cell>
        </row>
        <row r="1388">
          <cell r="C1388" t="str">
            <v>M20_ME00</v>
          </cell>
        </row>
        <row r="1389">
          <cell r="C1389" t="str">
            <v>M20_ME00</v>
          </cell>
        </row>
        <row r="1390">
          <cell r="C1390" t="str">
            <v>M20_ME00</v>
          </cell>
        </row>
        <row r="1391">
          <cell r="C1391" t="str">
            <v>M20_ME00</v>
          </cell>
        </row>
        <row r="1392">
          <cell r="C1392" t="str">
            <v>M20_ME00</v>
          </cell>
        </row>
        <row r="1393">
          <cell r="C1393" t="str">
            <v>M20_ME00</v>
          </cell>
        </row>
        <row r="1394">
          <cell r="C1394" t="str">
            <v>M20_ME00</v>
          </cell>
        </row>
        <row r="1395">
          <cell r="C1395" t="str">
            <v>M20_ME00</v>
          </cell>
        </row>
        <row r="1396">
          <cell r="C1396" t="str">
            <v>M20_ME00</v>
          </cell>
        </row>
        <row r="1397">
          <cell r="C1397" t="str">
            <v>M20_ME00</v>
          </cell>
        </row>
        <row r="1398">
          <cell r="C1398" t="str">
            <v>M20_ME00</v>
          </cell>
        </row>
        <row r="1399">
          <cell r="C1399" t="str">
            <v>M20_ME00</v>
          </cell>
        </row>
        <row r="1400">
          <cell r="C1400" t="str">
            <v>M20_ME00</v>
          </cell>
        </row>
        <row r="1401">
          <cell r="C1401" t="str">
            <v>M20_ME00</v>
          </cell>
        </row>
        <row r="1402">
          <cell r="C1402" t="str">
            <v>M20_ME00</v>
          </cell>
        </row>
        <row r="1403">
          <cell r="C1403" t="str">
            <v>M20_ME00</v>
          </cell>
        </row>
        <row r="1404">
          <cell r="C1404" t="str">
            <v>M20_ME00</v>
          </cell>
        </row>
        <row r="1405">
          <cell r="C1405" t="str">
            <v>M20_ME00</v>
          </cell>
        </row>
        <row r="1406">
          <cell r="C1406" t="str">
            <v>M20_ME00</v>
          </cell>
        </row>
        <row r="1407">
          <cell r="C1407" t="str">
            <v>M20_ME00</v>
          </cell>
        </row>
        <row r="1408">
          <cell r="C1408" t="str">
            <v>M20_ME00</v>
          </cell>
        </row>
        <row r="1409">
          <cell r="C1409" t="str">
            <v>M20_ME00</v>
          </cell>
        </row>
        <row r="1410">
          <cell r="C1410" t="str">
            <v>M20_ME00</v>
          </cell>
        </row>
        <row r="1411">
          <cell r="C1411" t="str">
            <v>M20_ME00</v>
          </cell>
        </row>
        <row r="1412">
          <cell r="C1412" t="str">
            <v>M20_ME00</v>
          </cell>
        </row>
        <row r="1413">
          <cell r="C1413" t="str">
            <v>M20_ME00</v>
          </cell>
        </row>
        <row r="1414">
          <cell r="C1414" t="str">
            <v>M20_ME00</v>
          </cell>
        </row>
        <row r="1415">
          <cell r="C1415" t="str">
            <v>M20_ME00</v>
          </cell>
        </row>
        <row r="1416">
          <cell r="C1416" t="str">
            <v>M20_ME00</v>
          </cell>
        </row>
        <row r="1417">
          <cell r="C1417" t="str">
            <v>M20_ME00</v>
          </cell>
        </row>
        <row r="1418">
          <cell r="C1418" t="str">
            <v>M20_ME00</v>
          </cell>
        </row>
        <row r="1419">
          <cell r="C1419" t="str">
            <v>M20_ME00</v>
          </cell>
        </row>
        <row r="1420">
          <cell r="C1420" t="str">
            <v>M20_ME00</v>
          </cell>
        </row>
        <row r="1421">
          <cell r="C1421" t="str">
            <v>M20_ME00</v>
          </cell>
        </row>
        <row r="1422">
          <cell r="C1422" t="str">
            <v>M20_ME00</v>
          </cell>
        </row>
        <row r="1423">
          <cell r="C1423" t="str">
            <v>M20_ME00</v>
          </cell>
        </row>
        <row r="1424">
          <cell r="C1424" t="str">
            <v>M20_ME00</v>
          </cell>
        </row>
        <row r="1425">
          <cell r="C1425" t="str">
            <v>M20_ME00</v>
          </cell>
        </row>
        <row r="1426">
          <cell r="C1426" t="str">
            <v>M20_ME00</v>
          </cell>
        </row>
        <row r="1427">
          <cell r="C1427" t="str">
            <v>M20_ME00</v>
          </cell>
        </row>
        <row r="1428">
          <cell r="C1428" t="str">
            <v>M20_ME00</v>
          </cell>
        </row>
        <row r="1429">
          <cell r="C1429" t="str">
            <v>M20_ME00</v>
          </cell>
        </row>
        <row r="1430">
          <cell r="C1430" t="str">
            <v>M20_ME00</v>
          </cell>
        </row>
        <row r="1431">
          <cell r="C1431" t="str">
            <v>M20_ME00</v>
          </cell>
        </row>
        <row r="1432">
          <cell r="C1432" t="str">
            <v>M20_ME00</v>
          </cell>
        </row>
        <row r="1433">
          <cell r="C1433" t="str">
            <v>M20_ME00</v>
          </cell>
        </row>
        <row r="1434">
          <cell r="C1434" t="str">
            <v>M20_ME00</v>
          </cell>
        </row>
        <row r="1435">
          <cell r="C1435" t="str">
            <v>M20_ME00</v>
          </cell>
        </row>
        <row r="1436">
          <cell r="C1436" t="str">
            <v>M20_ME00</v>
          </cell>
        </row>
        <row r="1437">
          <cell r="C1437" t="str">
            <v>M20_ME00</v>
          </cell>
        </row>
        <row r="1438">
          <cell r="C1438" t="str">
            <v>M20_ME00</v>
          </cell>
        </row>
        <row r="1439">
          <cell r="C1439" t="str">
            <v>M20_ME00</v>
          </cell>
        </row>
        <row r="1440">
          <cell r="C1440" t="str">
            <v>M20_ME00</v>
          </cell>
        </row>
        <row r="1441">
          <cell r="C1441" t="str">
            <v>M20_ME00</v>
          </cell>
        </row>
        <row r="1442">
          <cell r="C1442" t="str">
            <v>M20_ME00</v>
          </cell>
        </row>
        <row r="1443">
          <cell r="C1443" t="str">
            <v>M20_ME00</v>
          </cell>
        </row>
        <row r="1444">
          <cell r="C1444" t="str">
            <v>M20_ME00</v>
          </cell>
        </row>
        <row r="1445">
          <cell r="C1445" t="str">
            <v>M20_ME00</v>
          </cell>
        </row>
        <row r="1446">
          <cell r="C1446" t="str">
            <v>M20_ME00</v>
          </cell>
        </row>
        <row r="1447">
          <cell r="C1447" t="str">
            <v>M20_ME00</v>
          </cell>
        </row>
        <row r="1448">
          <cell r="C1448" t="str">
            <v>M20_ME00</v>
          </cell>
        </row>
        <row r="1449">
          <cell r="C1449" t="str">
            <v>M20_ME00</v>
          </cell>
        </row>
        <row r="1450">
          <cell r="C1450" t="str">
            <v>M20_ME00</v>
          </cell>
        </row>
        <row r="1451">
          <cell r="C1451" t="str">
            <v>M20_ME00</v>
          </cell>
        </row>
        <row r="1452">
          <cell r="C1452" t="str">
            <v>M20_ME00</v>
          </cell>
        </row>
        <row r="1453">
          <cell r="C1453" t="str">
            <v>M20_ME00</v>
          </cell>
        </row>
        <row r="1454">
          <cell r="C1454" t="str">
            <v>M20_ME00</v>
          </cell>
        </row>
        <row r="1455">
          <cell r="C1455" t="str">
            <v>M20_ME00</v>
          </cell>
        </row>
        <row r="1456">
          <cell r="C1456" t="str">
            <v>M20_ME00</v>
          </cell>
        </row>
        <row r="1457">
          <cell r="C1457" t="str">
            <v>M20_ME00</v>
          </cell>
        </row>
        <row r="1458">
          <cell r="C1458" t="str">
            <v>M20_ME00</v>
          </cell>
        </row>
        <row r="1459">
          <cell r="C1459" t="str">
            <v>M20_ME00</v>
          </cell>
        </row>
        <row r="1460">
          <cell r="C1460" t="str">
            <v>M20_ME00</v>
          </cell>
        </row>
        <row r="1461">
          <cell r="C1461" t="str">
            <v>M20_ME00</v>
          </cell>
        </row>
        <row r="1462">
          <cell r="C1462" t="str">
            <v>M20_ME00</v>
          </cell>
        </row>
        <row r="1463">
          <cell r="C1463" t="str">
            <v>M20_ME00</v>
          </cell>
        </row>
        <row r="1464">
          <cell r="C1464" t="str">
            <v>M20_ME00</v>
          </cell>
        </row>
        <row r="1465">
          <cell r="C1465" t="str">
            <v>M20_ME00</v>
          </cell>
        </row>
        <row r="1466">
          <cell r="C1466" t="str">
            <v>M20_ME00</v>
          </cell>
        </row>
        <row r="1467">
          <cell r="C1467" t="str">
            <v>M20_ME00</v>
          </cell>
        </row>
        <row r="1468">
          <cell r="C1468" t="str">
            <v>M20_ME00</v>
          </cell>
        </row>
        <row r="1469">
          <cell r="C1469" t="str">
            <v>M20_ME00</v>
          </cell>
        </row>
        <row r="1470">
          <cell r="C1470" t="str">
            <v>M20_ME00</v>
          </cell>
        </row>
        <row r="1471">
          <cell r="C1471" t="str">
            <v>M20_ME00</v>
          </cell>
        </row>
        <row r="1472">
          <cell r="C1472" t="str">
            <v>M20_ME00</v>
          </cell>
        </row>
        <row r="1473">
          <cell r="C1473" t="str">
            <v>M20_ME00</v>
          </cell>
        </row>
        <row r="1474">
          <cell r="C1474" t="str">
            <v>M20_ME00</v>
          </cell>
        </row>
        <row r="1475">
          <cell r="C1475" t="str">
            <v>M20_ME00</v>
          </cell>
        </row>
        <row r="1476">
          <cell r="C1476" t="str">
            <v>M20_ME00</v>
          </cell>
        </row>
        <row r="1477">
          <cell r="C1477" t="str">
            <v>M20_ME00</v>
          </cell>
        </row>
        <row r="1478">
          <cell r="C1478" t="str">
            <v>M20_ME00</v>
          </cell>
        </row>
        <row r="1479">
          <cell r="C1479" t="str">
            <v>M20_ME00</v>
          </cell>
        </row>
        <row r="1480">
          <cell r="C1480" t="str">
            <v>M20_ME00</v>
          </cell>
        </row>
        <row r="1481">
          <cell r="C1481" t="str">
            <v>M20_ME00</v>
          </cell>
        </row>
        <row r="1482">
          <cell r="C1482" t="str">
            <v>M20_ME00</v>
          </cell>
        </row>
        <row r="1483">
          <cell r="C1483" t="str">
            <v>M20_ME00</v>
          </cell>
        </row>
        <row r="1484">
          <cell r="C1484" t="str">
            <v>M20_ME00</v>
          </cell>
        </row>
        <row r="1485">
          <cell r="C1485" t="str">
            <v>M20_ME00</v>
          </cell>
        </row>
        <row r="1486">
          <cell r="C1486" t="str">
            <v>M20_ME00</v>
          </cell>
        </row>
        <row r="1487">
          <cell r="C1487" t="str">
            <v>M20_ME00</v>
          </cell>
        </row>
        <row r="1488">
          <cell r="C1488" t="str">
            <v>M20_ME00</v>
          </cell>
        </row>
        <row r="1489">
          <cell r="C1489" t="str">
            <v>M20_ME00</v>
          </cell>
        </row>
        <row r="1490">
          <cell r="C1490" t="str">
            <v>M20_ME00</v>
          </cell>
        </row>
        <row r="1491">
          <cell r="C1491" t="str">
            <v>M20_ME00</v>
          </cell>
        </row>
        <row r="1492">
          <cell r="C1492" t="str">
            <v>M20_ME00</v>
          </cell>
        </row>
        <row r="1493">
          <cell r="C1493" t="str">
            <v>M20_ME00</v>
          </cell>
        </row>
        <row r="1494">
          <cell r="C1494" t="str">
            <v>M20_ME00</v>
          </cell>
        </row>
        <row r="1495">
          <cell r="C1495" t="str">
            <v>M20_ME00</v>
          </cell>
        </row>
        <row r="1496">
          <cell r="C1496" t="str">
            <v>M20_ME00</v>
          </cell>
        </row>
        <row r="1497">
          <cell r="C1497" t="str">
            <v>M20_ME00</v>
          </cell>
        </row>
        <row r="1498">
          <cell r="C1498" t="str">
            <v>M20_ME00</v>
          </cell>
        </row>
        <row r="1499">
          <cell r="C1499" t="str">
            <v>M20_ME00</v>
          </cell>
        </row>
        <row r="1500">
          <cell r="C1500" t="str">
            <v>M20_ME00</v>
          </cell>
        </row>
        <row r="1501">
          <cell r="C1501" t="str">
            <v>M20_ME00</v>
          </cell>
        </row>
        <row r="1502">
          <cell r="C1502" t="str">
            <v>M20_ME00</v>
          </cell>
        </row>
        <row r="1503">
          <cell r="C1503" t="str">
            <v>M20_ME00</v>
          </cell>
        </row>
        <row r="1504">
          <cell r="C1504" t="str">
            <v>M20_ME00</v>
          </cell>
        </row>
        <row r="1505">
          <cell r="C1505" t="str">
            <v>M20_ME00</v>
          </cell>
        </row>
        <row r="1506">
          <cell r="C1506" t="str">
            <v>M20_ME00</v>
          </cell>
        </row>
        <row r="1507">
          <cell r="C1507" t="str">
            <v>M20_ME00</v>
          </cell>
        </row>
        <row r="1508">
          <cell r="C1508" t="str">
            <v>M20_ME00</v>
          </cell>
        </row>
        <row r="1509">
          <cell r="C1509" t="str">
            <v>M20_ME00</v>
          </cell>
        </row>
        <row r="1510">
          <cell r="C1510" t="str">
            <v>M20_ME00</v>
          </cell>
        </row>
        <row r="1511">
          <cell r="C1511" t="str">
            <v>M20_ME00</v>
          </cell>
        </row>
        <row r="1512">
          <cell r="C1512" t="str">
            <v>M20_ME00</v>
          </cell>
        </row>
        <row r="1513">
          <cell r="C1513" t="str">
            <v>M20_ME00</v>
          </cell>
        </row>
        <row r="1514">
          <cell r="C1514" t="str">
            <v>M20_ME00</v>
          </cell>
        </row>
        <row r="1515">
          <cell r="C1515" t="str">
            <v>M20_ME00</v>
          </cell>
        </row>
        <row r="1516">
          <cell r="C1516" t="str">
            <v>M20_ME00</v>
          </cell>
        </row>
        <row r="1517">
          <cell r="C1517" t="str">
            <v>M20_ME00</v>
          </cell>
        </row>
        <row r="1518">
          <cell r="C1518" t="str">
            <v>M20_ME00</v>
          </cell>
        </row>
        <row r="1519">
          <cell r="C1519" t="str">
            <v>M20_ME00</v>
          </cell>
        </row>
        <row r="1520">
          <cell r="C1520" t="str">
            <v>M20_ME00</v>
          </cell>
        </row>
        <row r="1521">
          <cell r="C1521" t="str">
            <v>M20_ME00</v>
          </cell>
        </row>
        <row r="1522">
          <cell r="C1522" t="str">
            <v>M20_ME00</v>
          </cell>
        </row>
        <row r="1523">
          <cell r="C1523" t="str">
            <v>M20_ME00</v>
          </cell>
        </row>
        <row r="1524">
          <cell r="C1524" t="str">
            <v>M20_ME00</v>
          </cell>
        </row>
        <row r="1525">
          <cell r="C1525" t="str">
            <v>M20_ME00</v>
          </cell>
        </row>
        <row r="1526">
          <cell r="C1526" t="str">
            <v>M20_ME00</v>
          </cell>
        </row>
        <row r="1527">
          <cell r="C1527" t="str">
            <v>M20_ME00</v>
          </cell>
        </row>
        <row r="1528">
          <cell r="C1528" t="str">
            <v>M20_ME00</v>
          </cell>
        </row>
        <row r="1529">
          <cell r="C1529" t="str">
            <v>M20_ME00</v>
          </cell>
        </row>
        <row r="1530">
          <cell r="C1530" t="str">
            <v>M20_ME00</v>
          </cell>
        </row>
        <row r="1531">
          <cell r="C1531" t="str">
            <v>M20_ME00</v>
          </cell>
        </row>
        <row r="1532">
          <cell r="C1532" t="str">
            <v>M20_ME00</v>
          </cell>
        </row>
        <row r="1533">
          <cell r="C1533" t="str">
            <v>M20_ME00</v>
          </cell>
        </row>
        <row r="1534">
          <cell r="C1534" t="str">
            <v>M20_ME00</v>
          </cell>
        </row>
        <row r="1535">
          <cell r="C1535" t="str">
            <v>M20_ME00</v>
          </cell>
        </row>
        <row r="1536">
          <cell r="C1536" t="str">
            <v>M20_ME00</v>
          </cell>
        </row>
        <row r="1537">
          <cell r="C1537" t="str">
            <v>M15_EX00</v>
          </cell>
        </row>
        <row r="1538">
          <cell r="C1538" t="str">
            <v>M15_EX00</v>
          </cell>
        </row>
        <row r="1539">
          <cell r="C1539" t="str">
            <v>M15_EX00</v>
          </cell>
        </row>
        <row r="1540">
          <cell r="C1540" t="str">
            <v>M15_EX00</v>
          </cell>
        </row>
        <row r="1541">
          <cell r="C1541" t="str">
            <v>M15_EX00</v>
          </cell>
        </row>
        <row r="1542">
          <cell r="C1542" t="str">
            <v>M15_EX00</v>
          </cell>
        </row>
        <row r="1543">
          <cell r="C1543" t="str">
            <v>M15_EX00</v>
          </cell>
        </row>
        <row r="1544">
          <cell r="C1544" t="str">
            <v>M15_EX00</v>
          </cell>
        </row>
        <row r="1545">
          <cell r="C1545" t="str">
            <v>M15_EX00</v>
          </cell>
        </row>
        <row r="1546">
          <cell r="C1546" t="str">
            <v>M15_EX00</v>
          </cell>
        </row>
        <row r="1547">
          <cell r="C1547" t="str">
            <v>M15_EX00</v>
          </cell>
        </row>
        <row r="1548">
          <cell r="C1548" t="str">
            <v>M15_EX00</v>
          </cell>
        </row>
        <row r="1549">
          <cell r="C1549" t="str">
            <v>M15_EX00</v>
          </cell>
        </row>
        <row r="1550">
          <cell r="C1550" t="str">
            <v>M15_EX00</v>
          </cell>
        </row>
        <row r="1551">
          <cell r="C1551" t="str">
            <v>M15_EX00</v>
          </cell>
        </row>
        <row r="1552">
          <cell r="C1552" t="str">
            <v>M15_EX00</v>
          </cell>
        </row>
        <row r="1553">
          <cell r="C1553" t="str">
            <v>M15_EX00</v>
          </cell>
        </row>
        <row r="1554">
          <cell r="C1554" t="str">
            <v>M15_EX00</v>
          </cell>
        </row>
        <row r="1555">
          <cell r="C1555" t="str">
            <v>M15_EX00</v>
          </cell>
        </row>
        <row r="1556">
          <cell r="C1556" t="str">
            <v>M15_EX00</v>
          </cell>
        </row>
        <row r="1557">
          <cell r="C1557" t="str">
            <v>M15_EX00</v>
          </cell>
        </row>
        <row r="1558">
          <cell r="C1558" t="str">
            <v>M15_EX00</v>
          </cell>
        </row>
        <row r="1559">
          <cell r="C1559" t="str">
            <v>M15_EX00</v>
          </cell>
        </row>
        <row r="1560">
          <cell r="C1560" t="str">
            <v>M15_EX00</v>
          </cell>
        </row>
        <row r="1561">
          <cell r="C1561" t="str">
            <v>M15_EX00</v>
          </cell>
        </row>
        <row r="1562">
          <cell r="C1562" t="str">
            <v>M15_EX00</v>
          </cell>
        </row>
        <row r="1563">
          <cell r="C1563" t="str">
            <v>M15_EX00</v>
          </cell>
        </row>
        <row r="1564">
          <cell r="C1564" t="str">
            <v>M15_EX00</v>
          </cell>
        </row>
        <row r="1565">
          <cell r="C1565" t="str">
            <v>M15_EX00</v>
          </cell>
        </row>
        <row r="1566">
          <cell r="C1566" t="str">
            <v>M15_EX00</v>
          </cell>
        </row>
        <row r="1567">
          <cell r="C1567" t="str">
            <v>M15_EX00</v>
          </cell>
        </row>
        <row r="1568">
          <cell r="C1568" t="str">
            <v>M15_EX00</v>
          </cell>
        </row>
        <row r="1569">
          <cell r="C1569" t="str">
            <v>M15_EX00</v>
          </cell>
        </row>
        <row r="1570">
          <cell r="C1570" t="str">
            <v>M15_EX00</v>
          </cell>
        </row>
        <row r="1571">
          <cell r="C1571" t="str">
            <v>M15_EX00</v>
          </cell>
        </row>
        <row r="1572">
          <cell r="C1572" t="str">
            <v>M15_EX00</v>
          </cell>
        </row>
        <row r="1573">
          <cell r="C1573" t="str">
            <v>M15_EX00</v>
          </cell>
        </row>
        <row r="1574">
          <cell r="C1574" t="str">
            <v>M15_EX00</v>
          </cell>
        </row>
        <row r="1575">
          <cell r="C1575" t="str">
            <v>M15_EX00</v>
          </cell>
        </row>
        <row r="1576">
          <cell r="C1576" t="str">
            <v>M15_EX00</v>
          </cell>
        </row>
        <row r="1577">
          <cell r="C1577" t="str">
            <v>M15_EX00</v>
          </cell>
        </row>
        <row r="1578">
          <cell r="C1578" t="str">
            <v>M15_EX00</v>
          </cell>
        </row>
        <row r="1579">
          <cell r="C1579" t="str">
            <v>M15_EX00</v>
          </cell>
        </row>
        <row r="1580">
          <cell r="C1580" t="str">
            <v>M15_EX00</v>
          </cell>
        </row>
        <row r="1581">
          <cell r="C1581" t="str">
            <v>M15_EX00</v>
          </cell>
        </row>
        <row r="1582">
          <cell r="C1582" t="str">
            <v>M15_EX00</v>
          </cell>
        </row>
        <row r="1583">
          <cell r="C1583" t="str">
            <v>M15_EX00</v>
          </cell>
        </row>
        <row r="1584">
          <cell r="C1584" t="str">
            <v>M15_EX00</v>
          </cell>
        </row>
        <row r="1585">
          <cell r="C1585" t="str">
            <v>M15_EX00</v>
          </cell>
        </row>
        <row r="1586">
          <cell r="C1586" t="str">
            <v>M15_EX00</v>
          </cell>
        </row>
        <row r="1587">
          <cell r="C1587" t="str">
            <v>M15_EX00</v>
          </cell>
        </row>
        <row r="1588">
          <cell r="C1588" t="str">
            <v>M15_EX00</v>
          </cell>
        </row>
        <row r="1589">
          <cell r="C1589" t="str">
            <v>M15_EX00</v>
          </cell>
        </row>
        <row r="1590">
          <cell r="C1590" t="str">
            <v>M15_EX00</v>
          </cell>
        </row>
        <row r="1591">
          <cell r="C1591" t="str">
            <v>M15_EX00</v>
          </cell>
        </row>
        <row r="1592">
          <cell r="C1592" t="str">
            <v>M15_EX00</v>
          </cell>
        </row>
        <row r="1593">
          <cell r="C1593" t="str">
            <v>M15_EX00</v>
          </cell>
        </row>
        <row r="1594">
          <cell r="C1594" t="str">
            <v>M15_EX00</v>
          </cell>
        </row>
        <row r="1595">
          <cell r="C1595" t="str">
            <v>M15_EX00</v>
          </cell>
        </row>
        <row r="1596">
          <cell r="C1596" t="str">
            <v>M15_EX00</v>
          </cell>
        </row>
        <row r="1597">
          <cell r="C1597" t="str">
            <v>M15_EX00</v>
          </cell>
        </row>
        <row r="1598">
          <cell r="C1598" t="str">
            <v>M15_EX00</v>
          </cell>
        </row>
        <row r="1599">
          <cell r="C1599" t="str">
            <v>M15_EX00</v>
          </cell>
        </row>
        <row r="1600">
          <cell r="C1600" t="str">
            <v>M15_EX00</v>
          </cell>
        </row>
        <row r="1601">
          <cell r="C1601" t="str">
            <v>M15_EX00</v>
          </cell>
        </row>
        <row r="1602">
          <cell r="C1602" t="str">
            <v>M15_EX00</v>
          </cell>
        </row>
        <row r="1603">
          <cell r="C1603" t="str">
            <v>M15_EX00</v>
          </cell>
        </row>
        <row r="1604">
          <cell r="C1604" t="str">
            <v>M15_EX00</v>
          </cell>
        </row>
        <row r="1605">
          <cell r="C1605" t="str">
            <v>M15_EX00</v>
          </cell>
        </row>
        <row r="1606">
          <cell r="C1606" t="str">
            <v>M15_EX00</v>
          </cell>
        </row>
        <row r="1607">
          <cell r="C1607" t="str">
            <v>M15_EX00</v>
          </cell>
        </row>
        <row r="1608">
          <cell r="C1608" t="str">
            <v>M20_ME00</v>
          </cell>
        </row>
        <row r="1609">
          <cell r="C1609" t="str">
            <v>M10_CH00</v>
          </cell>
        </row>
        <row r="1610">
          <cell r="C1610" t="str">
            <v>M10_CH00</v>
          </cell>
        </row>
        <row r="1611">
          <cell r="C1611" t="str">
            <v>M10_CH00</v>
          </cell>
        </row>
        <row r="1612">
          <cell r="C1612" t="str">
            <v>M10_CH00</v>
          </cell>
        </row>
        <row r="1613">
          <cell r="C1613" t="str">
            <v>M10_CH00</v>
          </cell>
        </row>
        <row r="1614">
          <cell r="C1614" t="str">
            <v>M10_CH00</v>
          </cell>
        </row>
        <row r="1615">
          <cell r="C1615" t="str">
            <v>M10_CH00</v>
          </cell>
        </row>
        <row r="1616">
          <cell r="C1616" t="str">
            <v>M10_CH00</v>
          </cell>
        </row>
        <row r="1617">
          <cell r="C1617" t="str">
            <v>M10_CH00</v>
          </cell>
        </row>
        <row r="1618">
          <cell r="C1618" t="str">
            <v>M10_CH00</v>
          </cell>
        </row>
        <row r="1619">
          <cell r="C1619" t="str">
            <v>M10_CH00</v>
          </cell>
        </row>
        <row r="1620">
          <cell r="C1620" t="str">
            <v>M10_CH00</v>
          </cell>
        </row>
        <row r="1621">
          <cell r="C1621" t="str">
            <v>M10_CH00</v>
          </cell>
        </row>
        <row r="1622">
          <cell r="C1622" t="str">
            <v>M10_CH00</v>
          </cell>
        </row>
        <row r="1623">
          <cell r="C1623" t="str">
            <v>M10_CH00</v>
          </cell>
        </row>
        <row r="1624">
          <cell r="C1624" t="str">
            <v>M10_CH00</v>
          </cell>
        </row>
        <row r="1625">
          <cell r="C1625" t="str">
            <v>M10_CH00</v>
          </cell>
        </row>
        <row r="1626">
          <cell r="C1626" t="str">
            <v>M10_CH00</v>
          </cell>
        </row>
        <row r="1627">
          <cell r="C1627" t="str">
            <v>M10_CH00</v>
          </cell>
        </row>
        <row r="1628">
          <cell r="C1628" t="str">
            <v>M10_CH00</v>
          </cell>
        </row>
        <row r="1629">
          <cell r="C1629" t="str">
            <v>M10_CH00</v>
          </cell>
        </row>
        <row r="1630">
          <cell r="C1630" t="str">
            <v>M10_CH00</v>
          </cell>
        </row>
        <row r="1631">
          <cell r="C1631" t="str">
            <v>M10_CH00</v>
          </cell>
        </row>
        <row r="1632">
          <cell r="C1632" t="str">
            <v>M10_CH00</v>
          </cell>
        </row>
        <row r="1633">
          <cell r="C1633" t="str">
            <v>M10_CH00</v>
          </cell>
        </row>
        <row r="1634">
          <cell r="C1634" t="str">
            <v>M10_CH00</v>
          </cell>
        </row>
        <row r="1635">
          <cell r="C1635" t="str">
            <v>M10_CH00</v>
          </cell>
        </row>
        <row r="1636">
          <cell r="C1636" t="str">
            <v>M10_CH00</v>
          </cell>
        </row>
        <row r="1637">
          <cell r="C1637" t="str">
            <v>M10_CH00</v>
          </cell>
        </row>
        <row r="1638">
          <cell r="C1638" t="str">
            <v>M10_CH00</v>
          </cell>
        </row>
        <row r="1639">
          <cell r="C1639" t="str">
            <v>M10_CH00</v>
          </cell>
        </row>
        <row r="1640">
          <cell r="C1640" t="str">
            <v>M10_CH00</v>
          </cell>
        </row>
        <row r="1641">
          <cell r="C1641" t="str">
            <v>M10_CH00</v>
          </cell>
        </row>
        <row r="1642">
          <cell r="C1642" t="str">
            <v>M10_CH00</v>
          </cell>
        </row>
        <row r="1643">
          <cell r="C1643" t="str">
            <v>M10_CH00</v>
          </cell>
        </row>
        <row r="1644">
          <cell r="C1644" t="str">
            <v>M10_CH00</v>
          </cell>
        </row>
        <row r="1645">
          <cell r="C1645" t="str">
            <v>M10_CH00</v>
          </cell>
        </row>
        <row r="1646">
          <cell r="C1646" t="str">
            <v>M10_CH00</v>
          </cell>
        </row>
        <row r="1647">
          <cell r="C1647" t="str">
            <v>M10_CH00</v>
          </cell>
        </row>
        <row r="1648">
          <cell r="C1648" t="str">
            <v>M10_CH00</v>
          </cell>
        </row>
        <row r="1649">
          <cell r="C1649" t="str">
            <v>M30_EL00</v>
          </cell>
        </row>
        <row r="1650">
          <cell r="C1650" t="str">
            <v>M30_EL00</v>
          </cell>
        </row>
        <row r="1651">
          <cell r="C1651" t="str">
            <v>M30_EL00</v>
          </cell>
        </row>
        <row r="1652">
          <cell r="C1652" t="str">
            <v>M30_EL00</v>
          </cell>
        </row>
        <row r="1653">
          <cell r="C1653" t="str">
            <v>M30_EL00</v>
          </cell>
        </row>
        <row r="1654">
          <cell r="C1654" t="str">
            <v>M30_EL00</v>
          </cell>
        </row>
        <row r="1655">
          <cell r="C1655" t="str">
            <v>M30_EL00</v>
          </cell>
        </row>
        <row r="1656">
          <cell r="C1656" t="str">
            <v>M30_EL00</v>
          </cell>
        </row>
        <row r="1657">
          <cell r="C1657" t="str">
            <v>M30_EL00</v>
          </cell>
        </row>
        <row r="1658">
          <cell r="C1658" t="str">
            <v>M30_EL00</v>
          </cell>
        </row>
        <row r="1659">
          <cell r="C1659" t="str">
            <v>M30_EL00</v>
          </cell>
        </row>
        <row r="1660">
          <cell r="C1660" t="str">
            <v>M30_EL00</v>
          </cell>
        </row>
        <row r="1661">
          <cell r="C1661" t="str">
            <v>M30_EL00</v>
          </cell>
        </row>
        <row r="1662">
          <cell r="C1662" t="str">
            <v>M30_EL00</v>
          </cell>
        </row>
        <row r="1663">
          <cell r="C1663" t="str">
            <v>M30_EL00</v>
          </cell>
        </row>
        <row r="1664">
          <cell r="C1664" t="str">
            <v>M30_EL00</v>
          </cell>
        </row>
        <row r="1665">
          <cell r="C1665" t="str">
            <v>M30_EL00</v>
          </cell>
        </row>
        <row r="1666">
          <cell r="C1666" t="str">
            <v>M30_EL00</v>
          </cell>
        </row>
        <row r="1667">
          <cell r="C1667" t="str">
            <v>M30_EL00</v>
          </cell>
        </row>
        <row r="1668">
          <cell r="C1668" t="str">
            <v>M30_EL00</v>
          </cell>
        </row>
        <row r="1669">
          <cell r="C1669" t="str">
            <v>M30_EL00</v>
          </cell>
        </row>
        <row r="1670">
          <cell r="C1670" t="str">
            <v>M30_EL00</v>
          </cell>
        </row>
        <row r="1671">
          <cell r="C1671" t="str">
            <v>M30_EL00</v>
          </cell>
        </row>
        <row r="1672">
          <cell r="C1672" t="str">
            <v>M30_EL00</v>
          </cell>
        </row>
        <row r="1673">
          <cell r="C1673" t="str">
            <v>M15_EX00</v>
          </cell>
        </row>
        <row r="1674">
          <cell r="C1674" t="str">
            <v>M15_EX00</v>
          </cell>
        </row>
        <row r="1675">
          <cell r="C1675" t="str">
            <v>M15_EX00</v>
          </cell>
        </row>
        <row r="1676">
          <cell r="C1676" t="str">
            <v>M15_EX00</v>
          </cell>
        </row>
        <row r="1677">
          <cell r="C1677" t="str">
            <v>M15_EX00</v>
          </cell>
        </row>
        <row r="1678">
          <cell r="C1678" t="str">
            <v>M15_EX00</v>
          </cell>
        </row>
        <row r="1679">
          <cell r="C1679" t="str">
            <v>M15_EX00</v>
          </cell>
        </row>
        <row r="1680">
          <cell r="C1680" t="str">
            <v>M15_EX00</v>
          </cell>
        </row>
        <row r="1681">
          <cell r="C1681" t="str">
            <v>M15_EX00</v>
          </cell>
        </row>
        <row r="1682">
          <cell r="C1682" t="str">
            <v>M15_EX00</v>
          </cell>
        </row>
        <row r="1683">
          <cell r="C1683" t="str">
            <v>M15_EX00</v>
          </cell>
        </row>
        <row r="1684">
          <cell r="C1684" t="str">
            <v>M15_EX00</v>
          </cell>
        </row>
        <row r="1685">
          <cell r="C1685" t="str">
            <v>M15_EX00</v>
          </cell>
        </row>
        <row r="1686">
          <cell r="C1686" t="str">
            <v>M15_EX00</v>
          </cell>
        </row>
        <row r="1687">
          <cell r="C1687" t="str">
            <v>M15_EX00</v>
          </cell>
        </row>
        <row r="1688">
          <cell r="C1688" t="str">
            <v>M15_EX00</v>
          </cell>
        </row>
        <row r="1689">
          <cell r="C1689" t="str">
            <v>M15_EX00</v>
          </cell>
        </row>
        <row r="1690">
          <cell r="C1690" t="str">
            <v>M15_EX00</v>
          </cell>
        </row>
        <row r="1691">
          <cell r="C1691" t="str">
            <v>M15_EX00</v>
          </cell>
        </row>
        <row r="1692">
          <cell r="C1692" t="str">
            <v>M15_EX00</v>
          </cell>
        </row>
        <row r="1693">
          <cell r="C1693" t="str">
            <v>M15_EX00</v>
          </cell>
        </row>
        <row r="1694">
          <cell r="C1694" t="str">
            <v>M15_EX00</v>
          </cell>
        </row>
        <row r="1695">
          <cell r="C1695" t="str">
            <v>M15_EX00</v>
          </cell>
        </row>
        <row r="1696">
          <cell r="C1696" t="str">
            <v>M15_EX00</v>
          </cell>
        </row>
        <row r="1697">
          <cell r="C1697" t="str">
            <v>M15_EX00</v>
          </cell>
        </row>
        <row r="1698">
          <cell r="C1698" t="str">
            <v>M15_EX00</v>
          </cell>
        </row>
        <row r="1699">
          <cell r="C1699" t="str">
            <v>M15_EX00</v>
          </cell>
        </row>
        <row r="1700">
          <cell r="C1700" t="str">
            <v>M15_EX00</v>
          </cell>
        </row>
        <row r="1701">
          <cell r="C1701" t="str">
            <v>M15_EX00</v>
          </cell>
        </row>
        <row r="1702">
          <cell r="C1702" t="str">
            <v>M15_EX00</v>
          </cell>
        </row>
        <row r="1703">
          <cell r="C1703" t="str">
            <v>M15_EX00</v>
          </cell>
        </row>
        <row r="1704">
          <cell r="C1704" t="str">
            <v>M15_EX00</v>
          </cell>
        </row>
        <row r="1705">
          <cell r="C1705" t="str">
            <v>M15_EX00</v>
          </cell>
        </row>
        <row r="1706">
          <cell r="C1706" t="str">
            <v>M15_EX00</v>
          </cell>
        </row>
        <row r="1707">
          <cell r="C1707" t="str">
            <v>M40_RE00</v>
          </cell>
        </row>
        <row r="1708">
          <cell r="C1708" t="str">
            <v>M40_RE00</v>
          </cell>
        </row>
        <row r="1709">
          <cell r="C1709" t="str">
            <v>M40_RE00</v>
          </cell>
        </row>
        <row r="1710">
          <cell r="C1710" t="str">
            <v>M40_RE00</v>
          </cell>
        </row>
        <row r="1711">
          <cell r="C1711" t="str">
            <v>M40_RE00</v>
          </cell>
        </row>
        <row r="1712">
          <cell r="C1712" t="str">
            <v>M40_RE00</v>
          </cell>
        </row>
        <row r="1713">
          <cell r="C1713" t="str">
            <v>M40_RE00</v>
          </cell>
        </row>
        <row r="1714">
          <cell r="C1714" t="str">
            <v>M40_RE00</v>
          </cell>
        </row>
        <row r="1715">
          <cell r="C1715" t="str">
            <v>M40_RE00</v>
          </cell>
        </row>
        <row r="1716">
          <cell r="C1716" t="str">
            <v>M40_RE00</v>
          </cell>
        </row>
        <row r="1717">
          <cell r="C1717" t="str">
            <v>M50_US00</v>
          </cell>
        </row>
        <row r="1718">
          <cell r="C1718" t="str">
            <v>M50_US00</v>
          </cell>
        </row>
        <row r="1719">
          <cell r="C1719" t="str">
            <v>M50_US00</v>
          </cell>
        </row>
        <row r="1720">
          <cell r="C1720" t="str">
            <v>M50_US00</v>
          </cell>
        </row>
        <row r="1721">
          <cell r="C1721" t="str">
            <v>M50_US00</v>
          </cell>
        </row>
        <row r="1722">
          <cell r="C1722" t="str">
            <v>M50_US00</v>
          </cell>
        </row>
        <row r="1723">
          <cell r="C1723" t="str">
            <v>M50_US00</v>
          </cell>
        </row>
        <row r="1724">
          <cell r="C1724" t="str">
            <v>M50_US00</v>
          </cell>
        </row>
        <row r="1725">
          <cell r="C1725" t="str">
            <v>M50_US00</v>
          </cell>
        </row>
        <row r="1726">
          <cell r="C1726" t="str">
            <v>M50_US00</v>
          </cell>
        </row>
        <row r="1727">
          <cell r="C1727" t="str">
            <v>M50_US00</v>
          </cell>
        </row>
        <row r="1728">
          <cell r="C1728" t="str">
            <v>M50_US00</v>
          </cell>
        </row>
        <row r="1729">
          <cell r="C1729" t="str">
            <v>M50_US00</v>
          </cell>
        </row>
        <row r="1730">
          <cell r="C1730" t="str">
            <v>M50_US00</v>
          </cell>
        </row>
        <row r="1731">
          <cell r="C1731" t="str">
            <v>M50_US00</v>
          </cell>
        </row>
        <row r="1732">
          <cell r="C1732" t="str">
            <v>M50_US00</v>
          </cell>
        </row>
        <row r="1733">
          <cell r="C1733" t="str">
            <v>M50_US00</v>
          </cell>
        </row>
        <row r="1734">
          <cell r="C1734" t="str">
            <v>M15_EX00</v>
          </cell>
        </row>
        <row r="1735">
          <cell r="C1735" t="str">
            <v>M15_EX00</v>
          </cell>
        </row>
        <row r="1736">
          <cell r="C1736" t="str">
            <v>M15_EX00</v>
          </cell>
        </row>
        <row r="1737">
          <cell r="C1737" t="str">
            <v>M15_EX00</v>
          </cell>
        </row>
        <row r="1738">
          <cell r="C1738" t="str">
            <v>M15_EX00</v>
          </cell>
        </row>
        <row r="1739">
          <cell r="C1739" t="str">
            <v>M15_EX00</v>
          </cell>
        </row>
        <row r="1740">
          <cell r="C1740" t="str">
            <v>M15_EX00</v>
          </cell>
        </row>
        <row r="1741">
          <cell r="C1741" t="str">
            <v>M15_EX00</v>
          </cell>
        </row>
        <row r="1742">
          <cell r="C1742" t="str">
            <v>M15_EX00</v>
          </cell>
        </row>
        <row r="1743">
          <cell r="C1743" t="str">
            <v>M15_EX00</v>
          </cell>
        </row>
        <row r="1744">
          <cell r="C1744" t="str">
            <v>M15_EX00</v>
          </cell>
        </row>
        <row r="1745">
          <cell r="C1745" t="str">
            <v>M15_EX00</v>
          </cell>
        </row>
        <row r="1746">
          <cell r="C1746" t="str">
            <v>M15_EX00</v>
          </cell>
        </row>
        <row r="1747">
          <cell r="C1747" t="str">
            <v>M15_EX00</v>
          </cell>
        </row>
        <row r="1748">
          <cell r="C1748" t="str">
            <v>M15_EX00</v>
          </cell>
        </row>
        <row r="1749">
          <cell r="C1749" t="str">
            <v>M15_EX00</v>
          </cell>
        </row>
        <row r="1750">
          <cell r="C1750" t="str">
            <v>M15_EX00</v>
          </cell>
        </row>
        <row r="1751">
          <cell r="C1751" t="str">
            <v>M15_EX00</v>
          </cell>
        </row>
        <row r="1752">
          <cell r="C1752" t="str">
            <v>M15_EX00</v>
          </cell>
        </row>
        <row r="1753">
          <cell r="C1753" t="str">
            <v>M10_CH00</v>
          </cell>
        </row>
        <row r="1754">
          <cell r="C1754" t="str">
            <v>M20_ME00</v>
          </cell>
        </row>
        <row r="1755">
          <cell r="C1755" t="str">
            <v>M20_ME00</v>
          </cell>
        </row>
        <row r="1756">
          <cell r="C1756" t="str">
            <v>M40_RE00</v>
          </cell>
        </row>
        <row r="1757">
          <cell r="C1757" t="str">
            <v>M10_CH00</v>
          </cell>
        </row>
        <row r="1758">
          <cell r="C1758" t="str">
            <v>M10_CH00</v>
          </cell>
        </row>
        <row r="1759">
          <cell r="C1759" t="str">
            <v>M10_CH00</v>
          </cell>
        </row>
        <row r="1760">
          <cell r="C1760" t="str">
            <v>M30_EL00</v>
          </cell>
        </row>
        <row r="1761">
          <cell r="C1761" t="str">
            <v>M15_EX00</v>
          </cell>
        </row>
        <row r="1762">
          <cell r="C1762" t="str">
            <v>M15_EX00</v>
          </cell>
        </row>
        <row r="1763">
          <cell r="C1763" t="str">
            <v>M15_EX00</v>
          </cell>
        </row>
        <row r="1764">
          <cell r="C1764" t="str">
            <v>M15_EX00</v>
          </cell>
        </row>
        <row r="1765">
          <cell r="C1765" t="str">
            <v>M15_EX00</v>
          </cell>
        </row>
        <row r="1766">
          <cell r="C1766" t="str">
            <v>M15_EX00</v>
          </cell>
        </row>
        <row r="1767">
          <cell r="C1767" t="str">
            <v>M15_EX00</v>
          </cell>
        </row>
        <row r="1768">
          <cell r="C1768" t="str">
            <v>M15_EX00</v>
          </cell>
        </row>
        <row r="1769">
          <cell r="C1769" t="str">
            <v>M20_ME00</v>
          </cell>
        </row>
        <row r="1770">
          <cell r="C1770" t="str">
            <v>M20_ME00</v>
          </cell>
        </row>
        <row r="1771">
          <cell r="C1771" t="str">
            <v>M20_ME00</v>
          </cell>
        </row>
        <row r="1772">
          <cell r="C1772" t="str">
            <v>M20_ME00</v>
          </cell>
        </row>
        <row r="1773">
          <cell r="C1773" t="str">
            <v>M40_RE00</v>
          </cell>
        </row>
        <row r="1774">
          <cell r="C1774" t="str">
            <v>M40_RE00</v>
          </cell>
        </row>
        <row r="1775">
          <cell r="C1775" t="str">
            <v>M20_ME00</v>
          </cell>
        </row>
        <row r="1776">
          <cell r="C1776" t="str">
            <v>M10_CH00</v>
          </cell>
        </row>
        <row r="1777">
          <cell r="C1777" t="str">
            <v>M10_CH00</v>
          </cell>
        </row>
        <row r="1778">
          <cell r="C1778" t="str">
            <v>M10_CH00</v>
          </cell>
        </row>
        <row r="1779">
          <cell r="C1779" t="str">
            <v>M30_EL00</v>
          </cell>
        </row>
        <row r="1780">
          <cell r="C1780" t="str">
            <v>M10_CH00</v>
          </cell>
        </row>
        <row r="1781">
          <cell r="C1781" t="str">
            <v>M10_CH00</v>
          </cell>
        </row>
        <row r="1782">
          <cell r="C1782" t="str">
            <v>M30_EL00</v>
          </cell>
        </row>
        <row r="1783">
          <cell r="C1783" t="str">
            <v>M15_EX00</v>
          </cell>
        </row>
        <row r="1784">
          <cell r="C1784" t="str">
            <v>M15_EX00</v>
          </cell>
        </row>
        <row r="1785">
          <cell r="C1785" t="str">
            <v>M15_EX00</v>
          </cell>
        </row>
        <row r="1786">
          <cell r="C1786" t="str">
            <v>M20_ME00</v>
          </cell>
        </row>
        <row r="1787">
          <cell r="C1787" t="str">
            <v>M20_ME00</v>
          </cell>
        </row>
        <row r="1788">
          <cell r="C1788" t="str">
            <v>M20_ME00</v>
          </cell>
        </row>
        <row r="1789">
          <cell r="C1789" t="str">
            <v>M20_ME00</v>
          </cell>
        </row>
        <row r="1790">
          <cell r="C1790" t="str">
            <v>M30_EL00</v>
          </cell>
        </row>
        <row r="1791">
          <cell r="C1791" t="str">
            <v>M10_CH00</v>
          </cell>
        </row>
        <row r="1792">
          <cell r="C1792" t="str">
            <v>M10_CH00</v>
          </cell>
        </row>
        <row r="1793">
          <cell r="C1793" t="str">
            <v>M10_CH00</v>
          </cell>
        </row>
        <row r="1794">
          <cell r="C1794" t="str">
            <v>M20_ME00</v>
          </cell>
        </row>
        <row r="1795">
          <cell r="C1795" t="str">
            <v>M30_EL00</v>
          </cell>
        </row>
        <row r="1796">
          <cell r="C1796" t="str">
            <v>M50_US00</v>
          </cell>
        </row>
        <row r="1797">
          <cell r="C1797" t="str">
            <v>M30_EL00</v>
          </cell>
        </row>
        <row r="1798">
          <cell r="C1798" t="str">
            <v>M20_ME00</v>
          </cell>
        </row>
        <row r="1799">
          <cell r="C1799" t="str">
            <v>M20_ME00</v>
          </cell>
        </row>
        <row r="1800">
          <cell r="C1800" t="str">
            <v>M20_ME00</v>
          </cell>
        </row>
        <row r="1801">
          <cell r="C1801" t="str">
            <v>M20_ME00</v>
          </cell>
        </row>
        <row r="1802">
          <cell r="C1802" t="str">
            <v>M20_ME00</v>
          </cell>
        </row>
        <row r="1803">
          <cell r="C1803" t="str">
            <v>M20_ME00</v>
          </cell>
        </row>
        <row r="1804">
          <cell r="C1804" t="str">
            <v>M20_ME00</v>
          </cell>
        </row>
        <row r="1805">
          <cell r="C1805" t="str">
            <v>M10_CH00</v>
          </cell>
        </row>
        <row r="1806">
          <cell r="C1806" t="str">
            <v>M15_EX00</v>
          </cell>
        </row>
        <row r="1807">
          <cell r="C1807" t="str">
            <v>M20_ME00</v>
          </cell>
        </row>
        <row r="1808">
          <cell r="C1808" t="str">
            <v>M10_CH00</v>
          </cell>
        </row>
        <row r="1809">
          <cell r="C1809" t="str">
            <v>M50_BE00</v>
          </cell>
        </row>
        <row r="1810">
          <cell r="C1810" t="str">
            <v>M30_EL00</v>
          </cell>
        </row>
        <row r="1811">
          <cell r="C1811" t="str">
            <v>M10_CH00</v>
          </cell>
        </row>
        <row r="1812">
          <cell r="C1812" t="str">
            <v>M50_US00</v>
          </cell>
        </row>
        <row r="1813">
          <cell r="C1813" t="str">
            <v>M50_US00</v>
          </cell>
        </row>
        <row r="1814">
          <cell r="C1814" t="str">
            <v>M10_CH00</v>
          </cell>
        </row>
        <row r="1815">
          <cell r="C1815" t="str">
            <v>M10_CH00</v>
          </cell>
        </row>
        <row r="1816">
          <cell r="C1816" t="str">
            <v>M20_ME00</v>
          </cell>
        </row>
        <row r="1817">
          <cell r="C1817" t="str">
            <v>M20_ME00</v>
          </cell>
        </row>
        <row r="1818">
          <cell r="C1818" t="str">
            <v>M50_US00</v>
          </cell>
        </row>
        <row r="1819">
          <cell r="C1819" t="str">
            <v>M50_US00</v>
          </cell>
        </row>
        <row r="1820">
          <cell r="C1820" t="str">
            <v>M50_US00</v>
          </cell>
        </row>
        <row r="1821">
          <cell r="C1821" t="str">
            <v>M50_US00</v>
          </cell>
        </row>
        <row r="1822">
          <cell r="C1822" t="str">
            <v>M50_US00</v>
          </cell>
        </row>
        <row r="1823">
          <cell r="C1823" t="str">
            <v>M50_US00</v>
          </cell>
        </row>
        <row r="1824">
          <cell r="C1824" t="str">
            <v>M50_US00</v>
          </cell>
        </row>
        <row r="1825">
          <cell r="C1825" t="str">
            <v>M50_US00</v>
          </cell>
        </row>
        <row r="1826">
          <cell r="C1826" t="str">
            <v>M15_EX00</v>
          </cell>
        </row>
        <row r="1827">
          <cell r="C1827" t="str">
            <v>M15_EX00</v>
          </cell>
        </row>
        <row r="1828">
          <cell r="C1828" t="str">
            <v>M15_EX00</v>
          </cell>
        </row>
        <row r="1829">
          <cell r="C1829" t="str">
            <v>M15_EX00</v>
          </cell>
        </row>
        <row r="1830">
          <cell r="C1830" t="str">
            <v>M10_CH00</v>
          </cell>
        </row>
        <row r="1831">
          <cell r="C1831" t="str">
            <v>M10_CH00</v>
          </cell>
        </row>
        <row r="1832">
          <cell r="C1832" t="str">
            <v>M10_CH00</v>
          </cell>
        </row>
        <row r="1833">
          <cell r="C1833" t="str">
            <v>M20_ME00</v>
          </cell>
        </row>
        <row r="1834">
          <cell r="C1834" t="str">
            <v>M10_CH00</v>
          </cell>
        </row>
        <row r="1835">
          <cell r="C1835" t="str">
            <v>M10_CH00</v>
          </cell>
        </row>
        <row r="1836">
          <cell r="C1836" t="str">
            <v>M10_CH00</v>
          </cell>
        </row>
        <row r="1837">
          <cell r="C1837" t="str">
            <v>M30_EL00</v>
          </cell>
        </row>
        <row r="1838">
          <cell r="C1838" t="str">
            <v>M10_CH00</v>
          </cell>
        </row>
        <row r="1839">
          <cell r="C1839" t="str">
            <v>M30_EL00</v>
          </cell>
        </row>
        <row r="1840">
          <cell r="C1840" t="str">
            <v>M30_EL00</v>
          </cell>
        </row>
        <row r="1841">
          <cell r="C1841" t="str">
            <v>M30_EL00</v>
          </cell>
        </row>
        <row r="1842">
          <cell r="C1842" t="str">
            <v>M30_EL00</v>
          </cell>
        </row>
        <row r="1843">
          <cell r="C1843" t="str">
            <v>M30_EL00</v>
          </cell>
        </row>
        <row r="1844">
          <cell r="C1844" t="str">
            <v>M30_EL00</v>
          </cell>
        </row>
        <row r="1845">
          <cell r="C1845" t="str">
            <v>M30_EL00</v>
          </cell>
        </row>
        <row r="1846">
          <cell r="C1846" t="str">
            <v>M10_CH00</v>
          </cell>
        </row>
        <row r="1847">
          <cell r="C1847" t="str">
            <v>M10_CH00</v>
          </cell>
        </row>
        <row r="1848">
          <cell r="C1848" t="str">
            <v>M20_ME00</v>
          </cell>
        </row>
        <row r="1849">
          <cell r="C1849" t="str">
            <v>M20_ME00</v>
          </cell>
        </row>
        <row r="1850">
          <cell r="C1850" t="str">
            <v>M20_ME00</v>
          </cell>
        </row>
        <row r="1851">
          <cell r="C1851" t="str">
            <v>M20_ME00</v>
          </cell>
        </row>
        <row r="1852">
          <cell r="C1852" t="str">
            <v>M15_EX00</v>
          </cell>
        </row>
        <row r="1853">
          <cell r="C1853" t="str">
            <v>M15_EX00</v>
          </cell>
        </row>
        <row r="1854">
          <cell r="C1854" t="str">
            <v>M20_ME00</v>
          </cell>
        </row>
        <row r="1855">
          <cell r="C1855" t="str">
            <v>M30_EL00</v>
          </cell>
        </row>
        <row r="1856">
          <cell r="C1856" t="str">
            <v>M50_US00</v>
          </cell>
        </row>
        <row r="1857">
          <cell r="C1857" t="str">
            <v>M10_CH00</v>
          </cell>
        </row>
        <row r="1858">
          <cell r="C1858" t="str">
            <v>M30_EL00</v>
          </cell>
        </row>
        <row r="1859">
          <cell r="C1859" t="str">
            <v>M20_ME00</v>
          </cell>
        </row>
        <row r="1860">
          <cell r="C1860" t="str">
            <v>M10_CH00</v>
          </cell>
        </row>
        <row r="1861">
          <cell r="C1861" t="str">
            <v>M10_CH00</v>
          </cell>
        </row>
        <row r="1862">
          <cell r="C1862" t="str">
            <v>M20_ME00</v>
          </cell>
        </row>
        <row r="1863">
          <cell r="C1863" t="str">
            <v>M10_CH00</v>
          </cell>
        </row>
        <row r="1864">
          <cell r="C1864" t="str">
            <v>M10_CH00</v>
          </cell>
        </row>
        <row r="1865">
          <cell r="C1865" t="str">
            <v>M20_ME00</v>
          </cell>
        </row>
        <row r="1866">
          <cell r="C1866" t="str">
            <v>M20_ME00</v>
          </cell>
        </row>
        <row r="1867">
          <cell r="C1867" t="str">
            <v>M20_ME00</v>
          </cell>
        </row>
        <row r="1868">
          <cell r="C1868" t="str">
            <v>M20_ME00</v>
          </cell>
        </row>
        <row r="1869">
          <cell r="C1869" t="str">
            <v>M50_US00</v>
          </cell>
        </row>
        <row r="1870">
          <cell r="C1870" t="str">
            <v>M50_US00</v>
          </cell>
        </row>
        <row r="1871">
          <cell r="C1871" t="str">
            <v>M50_US00</v>
          </cell>
        </row>
        <row r="1872">
          <cell r="C1872" t="str">
            <v>M50_US00</v>
          </cell>
        </row>
        <row r="1873">
          <cell r="C1873" t="str">
            <v>M50_US00</v>
          </cell>
        </row>
        <row r="1874">
          <cell r="C1874" t="str">
            <v>M50_US00</v>
          </cell>
        </row>
        <row r="1875">
          <cell r="C1875" t="str">
            <v>M20_ME00</v>
          </cell>
        </row>
        <row r="1876">
          <cell r="C1876" t="str">
            <v>M20_ME00</v>
          </cell>
        </row>
        <row r="1877">
          <cell r="C1877" t="str">
            <v>M30_EL00</v>
          </cell>
        </row>
        <row r="1878">
          <cell r="C1878" t="str">
            <v>M20_ME00</v>
          </cell>
        </row>
        <row r="1879">
          <cell r="C1879" t="str">
            <v>M20_ME00</v>
          </cell>
        </row>
        <row r="1880">
          <cell r="C1880" t="str">
            <v>M50_US00</v>
          </cell>
        </row>
        <row r="1881">
          <cell r="C1881" t="str">
            <v>M50_US00</v>
          </cell>
        </row>
        <row r="1882">
          <cell r="C1882" t="str">
            <v>M30_EL00</v>
          </cell>
        </row>
        <row r="1883">
          <cell r="C1883" t="str">
            <v>M30_EL00</v>
          </cell>
        </row>
        <row r="1884">
          <cell r="C1884" t="str">
            <v>M30_EL00</v>
          </cell>
        </row>
        <row r="1885">
          <cell r="C1885" t="str">
            <v>M10_CH00</v>
          </cell>
        </row>
        <row r="1886">
          <cell r="C1886" t="str">
            <v>M20_ME00</v>
          </cell>
        </row>
        <row r="1887">
          <cell r="C1887" t="str">
            <v>M15_EX00</v>
          </cell>
        </row>
        <row r="1888">
          <cell r="C1888" t="str">
            <v>M15_EX00</v>
          </cell>
        </row>
        <row r="1889">
          <cell r="C1889" t="str">
            <v>M30_EL00</v>
          </cell>
        </row>
        <row r="1890">
          <cell r="C1890" t="str">
            <v>M20_ME00</v>
          </cell>
        </row>
        <row r="1891">
          <cell r="C1891" t="str">
            <v>M15_EX00</v>
          </cell>
        </row>
        <row r="1892">
          <cell r="C1892" t="str">
            <v>M15_EX00</v>
          </cell>
        </row>
        <row r="1893">
          <cell r="C1893" t="str">
            <v>M15_EX00</v>
          </cell>
        </row>
        <row r="1894">
          <cell r="C1894" t="str">
            <v>M15_EX00</v>
          </cell>
        </row>
        <row r="1895">
          <cell r="C1895" t="str">
            <v>M15_EX00</v>
          </cell>
        </row>
        <row r="1896">
          <cell r="C1896" t="str">
            <v>M15_EX00</v>
          </cell>
        </row>
        <row r="1897">
          <cell r="C1897" t="str">
            <v>M10_CH00</v>
          </cell>
        </row>
        <row r="1898">
          <cell r="C1898" t="str">
            <v>M10_CH00</v>
          </cell>
        </row>
        <row r="1899">
          <cell r="C1899" t="str">
            <v>M30_EL00</v>
          </cell>
        </row>
        <row r="1900">
          <cell r="C1900" t="str">
            <v>M10_CH00</v>
          </cell>
        </row>
        <row r="1901">
          <cell r="C1901" t="str">
            <v>M10_CH00</v>
          </cell>
        </row>
        <row r="1902">
          <cell r="C1902" t="str">
            <v>M30_EL00</v>
          </cell>
        </row>
        <row r="1903">
          <cell r="C1903" t="str">
            <v>M10_CH00</v>
          </cell>
        </row>
        <row r="1904">
          <cell r="C1904" t="str">
            <v>M30_EL00</v>
          </cell>
        </row>
        <row r="1905">
          <cell r="C1905" t="str">
            <v>M50_US00</v>
          </cell>
        </row>
        <row r="1906">
          <cell r="C1906" t="str">
            <v>M30_EL00</v>
          </cell>
        </row>
        <row r="1907">
          <cell r="C1907" t="str">
            <v>M10_CH00</v>
          </cell>
        </row>
        <row r="1908">
          <cell r="C1908" t="str">
            <v>M10_CH00</v>
          </cell>
        </row>
        <row r="1909">
          <cell r="C1909" t="str">
            <v>M30_EL00</v>
          </cell>
        </row>
        <row r="1910">
          <cell r="C1910" t="str">
            <v>M10_CH00</v>
          </cell>
        </row>
        <row r="1911">
          <cell r="C1911" t="str">
            <v>M20_ME00</v>
          </cell>
        </row>
        <row r="1912">
          <cell r="C1912" t="str">
            <v>M50_US00</v>
          </cell>
        </row>
        <row r="1913">
          <cell r="C1913" t="str">
            <v>M15_EX00</v>
          </cell>
        </row>
        <row r="1914">
          <cell r="C1914" t="str">
            <v>M30_EL00</v>
          </cell>
        </row>
        <row r="1915">
          <cell r="C1915" t="str">
            <v>M20_ME00</v>
          </cell>
        </row>
        <row r="1916">
          <cell r="C1916" t="str">
            <v>M30_EL00</v>
          </cell>
        </row>
        <row r="1917">
          <cell r="C1917" t="str">
            <v>M50_US00</v>
          </cell>
        </row>
        <row r="1918">
          <cell r="C1918" t="str">
            <v>M50_US00</v>
          </cell>
        </row>
        <row r="1919">
          <cell r="C1919" t="str">
            <v>M50_US00</v>
          </cell>
        </row>
        <row r="1920">
          <cell r="C1920" t="str">
            <v>M15_EX00</v>
          </cell>
        </row>
        <row r="1921">
          <cell r="C1921" t="str">
            <v>M20_ME00</v>
          </cell>
        </row>
        <row r="1922">
          <cell r="C1922" t="str">
            <v>M20_ME00</v>
          </cell>
        </row>
        <row r="1923">
          <cell r="C1923" t="str">
            <v>M30_EL00</v>
          </cell>
        </row>
        <row r="1924">
          <cell r="C1924" t="str">
            <v>M30_EL00</v>
          </cell>
        </row>
        <row r="1925">
          <cell r="C1925" t="str">
            <v>M50_US00</v>
          </cell>
        </row>
        <row r="1926">
          <cell r="C1926" t="str">
            <v>M50_BE00</v>
          </cell>
        </row>
        <row r="1927">
          <cell r="C1927" t="str">
            <v>M10_CH00</v>
          </cell>
        </row>
        <row r="1928">
          <cell r="C1928" t="str">
            <v>M10_CH00</v>
          </cell>
        </row>
        <row r="1929">
          <cell r="C1929" t="str">
            <v>M10_CH00</v>
          </cell>
        </row>
        <row r="1930">
          <cell r="C1930" t="str">
            <v>M30_EL00</v>
          </cell>
        </row>
        <row r="1931">
          <cell r="C1931" t="str">
            <v>M30_EL00</v>
          </cell>
        </row>
        <row r="1932">
          <cell r="C1932" t="str">
            <v>M50_US00</v>
          </cell>
        </row>
        <row r="1933">
          <cell r="C1933" t="str">
            <v>M20_ME00</v>
          </cell>
        </row>
        <row r="1934">
          <cell r="C1934" t="str">
            <v>M10_CH00</v>
          </cell>
        </row>
        <row r="1935">
          <cell r="C1935" t="str">
            <v>M10_CH00</v>
          </cell>
        </row>
        <row r="1936">
          <cell r="C1936" t="str">
            <v>M50_US00</v>
          </cell>
        </row>
        <row r="1937">
          <cell r="C1937" t="str">
            <v>M50_BE00</v>
          </cell>
        </row>
        <row r="1938">
          <cell r="C1938" t="str">
            <v>M50_US00</v>
          </cell>
        </row>
        <row r="1939">
          <cell r="C1939" t="str">
            <v>M10_CH00</v>
          </cell>
        </row>
        <row r="1940">
          <cell r="C1940" t="str">
            <v>M30_EL00</v>
          </cell>
        </row>
        <row r="1941">
          <cell r="C1941" t="str">
            <v>M15_EX00</v>
          </cell>
        </row>
        <row r="1942">
          <cell r="C1942" t="str">
            <v>M15_EX00</v>
          </cell>
        </row>
        <row r="1943">
          <cell r="C1943" t="str">
            <v>M20_ME00</v>
          </cell>
        </row>
        <row r="1944">
          <cell r="C1944" t="str">
            <v>M10_CH00</v>
          </cell>
        </row>
        <row r="1945">
          <cell r="C1945" t="str">
            <v>M20_ME00</v>
          </cell>
        </row>
        <row r="1946">
          <cell r="C1946" t="str">
            <v>M20_ME00</v>
          </cell>
        </row>
        <row r="1947">
          <cell r="C1947" t="str">
            <v>M10_CH00</v>
          </cell>
        </row>
        <row r="1948">
          <cell r="C1948" t="str">
            <v>M10_CH00</v>
          </cell>
        </row>
        <row r="1949">
          <cell r="C1949" t="str">
            <v>M10_CH00</v>
          </cell>
        </row>
        <row r="1950">
          <cell r="C1950" t="str">
            <v>M50_US00</v>
          </cell>
        </row>
        <row r="1951">
          <cell r="C1951" t="str">
            <v>M50_BE00</v>
          </cell>
        </row>
        <row r="1952">
          <cell r="C1952" t="str">
            <v>M50_US00</v>
          </cell>
        </row>
        <row r="1953">
          <cell r="C1953" t="str">
            <v>M10_CH00</v>
          </cell>
        </row>
        <row r="1954">
          <cell r="C1954" t="str">
            <v>M10_CH00</v>
          </cell>
        </row>
        <row r="1955">
          <cell r="C1955" t="str">
            <v>M30_EL00</v>
          </cell>
        </row>
        <row r="1956">
          <cell r="C1956" t="str">
            <v>M30_EL00</v>
          </cell>
        </row>
        <row r="1957">
          <cell r="C1957" t="str">
            <v>M30_EL00</v>
          </cell>
        </row>
        <row r="1958">
          <cell r="C1958" t="str">
            <v>M50_US00</v>
          </cell>
        </row>
        <row r="1959">
          <cell r="C1959" t="str">
            <v>M30_EL00</v>
          </cell>
        </row>
        <row r="1960">
          <cell r="C1960" t="str">
            <v>M10_CH00</v>
          </cell>
        </row>
        <row r="1961">
          <cell r="C1961" t="str">
            <v>M10_CH00</v>
          </cell>
        </row>
        <row r="1962">
          <cell r="C1962" t="str">
            <v>M10_CH00</v>
          </cell>
        </row>
        <row r="1963">
          <cell r="C1963" t="str">
            <v>M40_RE00</v>
          </cell>
        </row>
        <row r="1964">
          <cell r="C1964" t="str">
            <v>M40_RE00</v>
          </cell>
        </row>
        <row r="1965">
          <cell r="C1965" t="str">
            <v>M30_EL00</v>
          </cell>
        </row>
        <row r="1966">
          <cell r="C1966" t="str">
            <v>M50_US00</v>
          </cell>
        </row>
        <row r="1967">
          <cell r="C1967" t="str">
            <v>M10_CH00</v>
          </cell>
        </row>
        <row r="1968">
          <cell r="C1968" t="str">
            <v>M10_CH00</v>
          </cell>
        </row>
        <row r="1969">
          <cell r="C1969" t="str">
            <v>M50_US00</v>
          </cell>
        </row>
        <row r="1970">
          <cell r="C1970" t="str">
            <v>M10_CH00</v>
          </cell>
        </row>
        <row r="1971">
          <cell r="C1971" t="str">
            <v>M10_CH00</v>
          </cell>
        </row>
        <row r="1972">
          <cell r="C1972" t="str">
            <v>M10_CH00</v>
          </cell>
        </row>
        <row r="1973">
          <cell r="C1973" t="str">
            <v>M10_CH00</v>
          </cell>
        </row>
        <row r="1974">
          <cell r="C1974" t="str">
            <v>M30_EL00</v>
          </cell>
        </row>
        <row r="1975">
          <cell r="C1975" t="str">
            <v>M20_ME00</v>
          </cell>
        </row>
        <row r="1976">
          <cell r="C1976" t="str">
            <v>M40_RE00</v>
          </cell>
        </row>
        <row r="1977">
          <cell r="C1977" t="str">
            <v>M30_EL00</v>
          </cell>
        </row>
        <row r="1978">
          <cell r="C1978" t="str">
            <v>M20_ME00</v>
          </cell>
        </row>
        <row r="1979">
          <cell r="C1979" t="str">
            <v>M10_CH00</v>
          </cell>
        </row>
        <row r="1980">
          <cell r="C1980" t="str">
            <v>M10_CH00</v>
          </cell>
        </row>
        <row r="1981">
          <cell r="C1981" t="str">
            <v>M10_CH00</v>
          </cell>
        </row>
        <row r="1982">
          <cell r="C1982" t="str">
            <v>M10_CH00</v>
          </cell>
        </row>
        <row r="1983">
          <cell r="C1983" t="str">
            <v>M20_ME00</v>
          </cell>
        </row>
        <row r="1984">
          <cell r="C1984" t="str">
            <v>M10_CH00</v>
          </cell>
        </row>
        <row r="1985">
          <cell r="C1985" t="str">
            <v>M10_CH00</v>
          </cell>
        </row>
        <row r="1986">
          <cell r="C1986" t="str">
            <v>M30_EL00</v>
          </cell>
        </row>
        <row r="1987">
          <cell r="C1987" t="str">
            <v>M10_CH00</v>
          </cell>
        </row>
        <row r="1988">
          <cell r="C1988" t="str">
            <v>M50_US00</v>
          </cell>
        </row>
        <row r="1989">
          <cell r="C1989" t="str">
            <v>M50_US00</v>
          </cell>
        </row>
        <row r="1990">
          <cell r="C1990" t="str">
            <v>M20_ME00</v>
          </cell>
        </row>
        <row r="1991">
          <cell r="C1991" t="str">
            <v>M10_CH00</v>
          </cell>
        </row>
        <row r="1992">
          <cell r="C1992" t="str">
            <v>M10_CH00</v>
          </cell>
        </row>
        <row r="1993">
          <cell r="C1993" t="str">
            <v>M30_EL00</v>
          </cell>
        </row>
        <row r="1994">
          <cell r="C1994" t="str">
            <v>M30_EL00</v>
          </cell>
        </row>
        <row r="1995">
          <cell r="C1995" t="str">
            <v>M30_EL00</v>
          </cell>
        </row>
        <row r="1996">
          <cell r="C1996" t="str">
            <v>M30_EL00</v>
          </cell>
        </row>
        <row r="1997">
          <cell r="C1997" t="str">
            <v>M30_EL00</v>
          </cell>
        </row>
        <row r="1998">
          <cell r="C1998" t="str">
            <v>M20_ME00</v>
          </cell>
        </row>
        <row r="1999">
          <cell r="C1999" t="str">
            <v>M10_CH00</v>
          </cell>
        </row>
        <row r="2000">
          <cell r="C2000" t="str">
            <v>M30_EL00</v>
          </cell>
        </row>
        <row r="2001">
          <cell r="C2001" t="str">
            <v>M10_CH00</v>
          </cell>
        </row>
        <row r="2002">
          <cell r="C2002" t="str">
            <v>M10_CH00</v>
          </cell>
        </row>
        <row r="2003">
          <cell r="C2003" t="str">
            <v>M10_CH00</v>
          </cell>
        </row>
        <row r="2004">
          <cell r="C2004" t="str">
            <v>M30_EL00</v>
          </cell>
        </row>
        <row r="2005">
          <cell r="C2005" t="str">
            <v>M50_US00</v>
          </cell>
        </row>
        <row r="2006">
          <cell r="C2006" t="str">
            <v>M50_US00</v>
          </cell>
        </row>
        <row r="2007">
          <cell r="C2007" t="str">
            <v>M30_EL00</v>
          </cell>
        </row>
        <row r="2008">
          <cell r="C2008" t="str">
            <v>M30_EL00</v>
          </cell>
        </row>
        <row r="2009">
          <cell r="C2009" t="str">
            <v>M50_US00</v>
          </cell>
        </row>
        <row r="2010">
          <cell r="C2010" t="str">
            <v>M20_ME00</v>
          </cell>
        </row>
        <row r="2011">
          <cell r="C2011" t="str">
            <v>M20_ME00</v>
          </cell>
        </row>
        <row r="2012">
          <cell r="C2012" t="str">
            <v>M30_EL00</v>
          </cell>
        </row>
        <row r="2013">
          <cell r="C2013" t="str">
            <v>M10_CH00</v>
          </cell>
        </row>
        <row r="2014">
          <cell r="C2014" t="str">
            <v>M10_CH00</v>
          </cell>
        </row>
        <row r="2015">
          <cell r="C2015" t="str">
            <v>M15_EX00</v>
          </cell>
        </row>
        <row r="2016">
          <cell r="C2016" t="str">
            <v>M20_ME00</v>
          </cell>
        </row>
        <row r="2017">
          <cell r="C2017" t="str">
            <v>M20_ME00</v>
          </cell>
        </row>
        <row r="2018">
          <cell r="C2018" t="str">
            <v>M50_US00</v>
          </cell>
        </row>
        <row r="2019">
          <cell r="C2019" t="str">
            <v>M10_CH00</v>
          </cell>
        </row>
        <row r="2020">
          <cell r="C2020" t="str">
            <v>M10_CH00</v>
          </cell>
        </row>
        <row r="2021">
          <cell r="C2021" t="str">
            <v>M10_CH00</v>
          </cell>
        </row>
        <row r="2022">
          <cell r="C2022" t="str">
            <v>M10_CH00</v>
          </cell>
        </row>
        <row r="2023">
          <cell r="C2023" t="str">
            <v>M10_CH00</v>
          </cell>
        </row>
        <row r="2024">
          <cell r="C2024" t="str">
            <v>M10_CH00</v>
          </cell>
        </row>
        <row r="2025">
          <cell r="C2025" t="str">
            <v>M10_CH00</v>
          </cell>
        </row>
        <row r="2026">
          <cell r="C2026" t="str">
            <v>M15_EX00</v>
          </cell>
        </row>
        <row r="2027">
          <cell r="C2027" t="str">
            <v>M10_CH00</v>
          </cell>
        </row>
        <row r="2028">
          <cell r="C2028" t="str">
            <v>M10_CH00</v>
          </cell>
        </row>
        <row r="2029">
          <cell r="C2029" t="str">
            <v>M10_CH00</v>
          </cell>
        </row>
        <row r="2030">
          <cell r="C2030" t="str">
            <v>M10_CH00</v>
          </cell>
        </row>
        <row r="2031">
          <cell r="C2031" t="str">
            <v>M30_EL00</v>
          </cell>
        </row>
        <row r="2032">
          <cell r="C2032" t="str">
            <v>M30_EL00</v>
          </cell>
        </row>
        <row r="2033">
          <cell r="C2033" t="str">
            <v>M30_EL00</v>
          </cell>
        </row>
        <row r="2034">
          <cell r="C2034" t="str">
            <v>M30_EL00</v>
          </cell>
        </row>
        <row r="2035">
          <cell r="C2035" t="str">
            <v>M30_EL00</v>
          </cell>
        </row>
        <row r="2036">
          <cell r="C2036" t="str">
            <v>M40_RE00</v>
          </cell>
        </row>
        <row r="2037">
          <cell r="C2037" t="str">
            <v>M10_CH00</v>
          </cell>
        </row>
        <row r="2038">
          <cell r="C2038" t="str">
            <v>M15_EX00</v>
          </cell>
        </row>
        <row r="2039">
          <cell r="C2039" t="str">
            <v>M15_EX00</v>
          </cell>
        </row>
        <row r="2040">
          <cell r="C2040" t="str">
            <v>M30_EL00</v>
          </cell>
        </row>
        <row r="2041">
          <cell r="C2041" t="str">
            <v>M30_EL00</v>
          </cell>
        </row>
        <row r="2042">
          <cell r="C2042" t="str">
            <v>M20_ME00</v>
          </cell>
        </row>
        <row r="2043">
          <cell r="C2043" t="str">
            <v>M20_ME00</v>
          </cell>
        </row>
        <row r="2044">
          <cell r="C2044" t="str">
            <v>M20_ME00</v>
          </cell>
        </row>
        <row r="2045">
          <cell r="C2045" t="str">
            <v>M20_ME00</v>
          </cell>
        </row>
        <row r="2046">
          <cell r="C2046" t="str">
            <v>M10_CH00</v>
          </cell>
        </row>
        <row r="2047">
          <cell r="C2047" t="str">
            <v>M10_CH00</v>
          </cell>
        </row>
        <row r="2048">
          <cell r="C2048" t="str">
            <v>M50_US00</v>
          </cell>
        </row>
        <row r="2049">
          <cell r="C2049" t="str">
            <v>M10_CH00</v>
          </cell>
        </row>
        <row r="2050">
          <cell r="C2050" t="str">
            <v>M30_EL00</v>
          </cell>
        </row>
        <row r="2051">
          <cell r="C2051" t="str">
            <v>M10_CH00</v>
          </cell>
        </row>
        <row r="2052">
          <cell r="C2052" t="str">
            <v>M30_EL00</v>
          </cell>
        </row>
        <row r="2053">
          <cell r="C2053" t="str">
            <v>M30_EL00</v>
          </cell>
        </row>
        <row r="2054">
          <cell r="C2054" t="str">
            <v>M30_EL00</v>
          </cell>
        </row>
        <row r="2055">
          <cell r="C2055" t="str">
            <v>M40_RE00</v>
          </cell>
        </row>
        <row r="2056">
          <cell r="C2056" t="str">
            <v>M30_EL00</v>
          </cell>
        </row>
        <row r="2057">
          <cell r="C2057" t="str">
            <v>M30_EL00</v>
          </cell>
        </row>
        <row r="2058">
          <cell r="C2058" t="str">
            <v>M30_EL00</v>
          </cell>
        </row>
        <row r="2059">
          <cell r="C2059" t="str">
            <v>M30_EL00</v>
          </cell>
        </row>
        <row r="2060">
          <cell r="C2060" t="str">
            <v>M30_EL00</v>
          </cell>
        </row>
        <row r="2061">
          <cell r="C2061" t="str">
            <v>M20_ME00</v>
          </cell>
        </row>
        <row r="2062">
          <cell r="C2062" t="str">
            <v>M20_ME00</v>
          </cell>
        </row>
        <row r="2063">
          <cell r="C2063" t="str">
            <v>M10_CH00</v>
          </cell>
        </row>
        <row r="2064">
          <cell r="C2064" t="str">
            <v>M10_CH00</v>
          </cell>
        </row>
        <row r="2065">
          <cell r="C2065" t="str">
            <v>M15_EX00</v>
          </cell>
        </row>
        <row r="2066">
          <cell r="C2066" t="str">
            <v>M10_CH00</v>
          </cell>
        </row>
        <row r="2067">
          <cell r="C2067" t="str">
            <v>M10_CH00</v>
          </cell>
        </row>
        <row r="2068">
          <cell r="C2068" t="str">
            <v>M10_CH00</v>
          </cell>
        </row>
        <row r="2069">
          <cell r="C2069" t="str">
            <v>M10_CH00</v>
          </cell>
        </row>
        <row r="2070">
          <cell r="C2070" t="str">
            <v>M10_CH00</v>
          </cell>
        </row>
        <row r="2071">
          <cell r="C2071" t="str">
            <v>M10_CH00</v>
          </cell>
        </row>
        <row r="2072">
          <cell r="C2072" t="str">
            <v>M20_ME00</v>
          </cell>
        </row>
        <row r="2073">
          <cell r="C2073" t="str">
            <v>M10_CH00</v>
          </cell>
        </row>
        <row r="2074">
          <cell r="C2074" t="str">
            <v>M10_CH00</v>
          </cell>
        </row>
        <row r="2075">
          <cell r="C2075" t="str">
            <v>M10_CH00</v>
          </cell>
        </row>
        <row r="2076">
          <cell r="C2076" t="str">
            <v>M10_CH00</v>
          </cell>
        </row>
        <row r="2077">
          <cell r="C2077" t="str">
            <v>M10_CH00</v>
          </cell>
        </row>
        <row r="2078">
          <cell r="C2078" t="str">
            <v>M10_CH00</v>
          </cell>
        </row>
        <row r="2079">
          <cell r="C2079" t="str">
            <v>M10_CH00</v>
          </cell>
        </row>
        <row r="2080">
          <cell r="C2080" t="str">
            <v>M10_CH00</v>
          </cell>
        </row>
        <row r="2081">
          <cell r="C2081" t="str">
            <v>M10_CH00</v>
          </cell>
        </row>
        <row r="2082">
          <cell r="C2082" t="str">
            <v>M10_CH00</v>
          </cell>
        </row>
        <row r="2083">
          <cell r="C2083" t="str">
            <v>M15_EX00</v>
          </cell>
        </row>
        <row r="2084">
          <cell r="C2084" t="str">
            <v>M15_EX00</v>
          </cell>
        </row>
        <row r="2085">
          <cell r="C2085" t="str">
            <v>M15_EX00</v>
          </cell>
        </row>
        <row r="2086">
          <cell r="C2086" t="str">
            <v>M20_ME00</v>
          </cell>
        </row>
        <row r="2087">
          <cell r="C2087" t="str">
            <v>M20_ME00</v>
          </cell>
        </row>
        <row r="2088">
          <cell r="C2088" t="str">
            <v>M20_ME00</v>
          </cell>
        </row>
        <row r="2089">
          <cell r="C2089" t="str">
            <v>M20_ME00</v>
          </cell>
        </row>
        <row r="2090">
          <cell r="C2090" t="str">
            <v>M20_ME00</v>
          </cell>
        </row>
        <row r="2091">
          <cell r="C2091" t="str">
            <v>M20_ME00</v>
          </cell>
        </row>
        <row r="2092">
          <cell r="C2092" t="str">
            <v>M50_US00</v>
          </cell>
        </row>
        <row r="2093">
          <cell r="C2093" t="str">
            <v>M20_ME00</v>
          </cell>
        </row>
        <row r="2094">
          <cell r="C2094" t="str">
            <v>M10_CH00</v>
          </cell>
        </row>
        <row r="2095">
          <cell r="C2095" t="str">
            <v>M10_CH00</v>
          </cell>
        </row>
        <row r="2096">
          <cell r="C2096" t="str">
            <v>M10_CH00</v>
          </cell>
        </row>
        <row r="2097">
          <cell r="C2097" t="str">
            <v>M10_CH00</v>
          </cell>
        </row>
        <row r="2098">
          <cell r="C2098" t="str">
            <v>M20_ME00</v>
          </cell>
        </row>
        <row r="2099">
          <cell r="C2099" t="str">
            <v>M20_ME00</v>
          </cell>
        </row>
        <row r="2100">
          <cell r="C2100" t="str">
            <v>M10_CH00</v>
          </cell>
        </row>
        <row r="2101">
          <cell r="C2101" t="str">
            <v>M30_EL00</v>
          </cell>
        </row>
        <row r="2102">
          <cell r="C2102" t="str">
            <v>M20_ME00</v>
          </cell>
        </row>
        <row r="2103">
          <cell r="C2103" t="str">
            <v>M10_CH00</v>
          </cell>
        </row>
        <row r="2104">
          <cell r="C2104" t="str">
            <v>M10_CH00</v>
          </cell>
        </row>
        <row r="2105">
          <cell r="C2105" t="str">
            <v>M50_BE00</v>
          </cell>
        </row>
        <row r="2106">
          <cell r="C2106" t="str">
            <v>M10_CH00</v>
          </cell>
        </row>
        <row r="2107">
          <cell r="C2107" t="str">
            <v>M50_US00</v>
          </cell>
        </row>
        <row r="2108">
          <cell r="C2108" t="str">
            <v>M50_US00</v>
          </cell>
        </row>
        <row r="2109">
          <cell r="C2109" t="str">
            <v>M50_US00</v>
          </cell>
        </row>
        <row r="2110">
          <cell r="C2110" t="str">
            <v>M10_CH00</v>
          </cell>
        </row>
        <row r="2111">
          <cell r="C2111" t="str">
            <v>M10_CH00</v>
          </cell>
        </row>
        <row r="2112">
          <cell r="C2112" t="str">
            <v>M50_US00</v>
          </cell>
        </row>
        <row r="2113">
          <cell r="C2113" t="str">
            <v>M30_EL00</v>
          </cell>
        </row>
        <row r="2114">
          <cell r="C2114" t="str">
            <v>M10_CH00</v>
          </cell>
        </row>
        <row r="2115">
          <cell r="C2115" t="str">
            <v>M10_CH00</v>
          </cell>
        </row>
        <row r="2116">
          <cell r="C2116" t="str">
            <v>M10_CH00</v>
          </cell>
        </row>
        <row r="2117">
          <cell r="C2117" t="str">
            <v>M10_CH00</v>
          </cell>
        </row>
        <row r="2118">
          <cell r="C2118" t="str">
            <v>M20_ME00</v>
          </cell>
        </row>
        <row r="2119">
          <cell r="C2119" t="str">
            <v>M20_ME00</v>
          </cell>
        </row>
        <row r="2120">
          <cell r="C2120" t="str">
            <v>M20_ME00</v>
          </cell>
        </row>
        <row r="2121">
          <cell r="C2121" t="str">
            <v>M20_ME00</v>
          </cell>
        </row>
        <row r="2122">
          <cell r="C2122" t="str">
            <v>M20_ME00</v>
          </cell>
        </row>
        <row r="2123">
          <cell r="C2123" t="str">
            <v>M20_ME00</v>
          </cell>
        </row>
        <row r="2124">
          <cell r="C2124" t="str">
            <v>M20_ME00</v>
          </cell>
        </row>
        <row r="2125">
          <cell r="C2125" t="str">
            <v>M10_CH00</v>
          </cell>
        </row>
        <row r="2126">
          <cell r="C2126" t="str">
            <v>M10_CH00</v>
          </cell>
        </row>
        <row r="2127">
          <cell r="C2127" t="str">
            <v>M20_ME00</v>
          </cell>
        </row>
        <row r="2128">
          <cell r="C2128" t="str">
            <v>M30_EL00</v>
          </cell>
        </row>
        <row r="2129">
          <cell r="C2129" t="str">
            <v>M20_ME00</v>
          </cell>
        </row>
        <row r="2130">
          <cell r="C2130" t="str">
            <v>M10_CH00</v>
          </cell>
        </row>
        <row r="2131">
          <cell r="C2131" t="str">
            <v>M10_CH00</v>
          </cell>
        </row>
        <row r="2132">
          <cell r="C2132" t="str">
            <v>M50_US00</v>
          </cell>
        </row>
        <row r="2133">
          <cell r="C2133" t="str">
            <v>M30_EL00</v>
          </cell>
        </row>
        <row r="2134">
          <cell r="C2134" t="str">
            <v>M20_ME00</v>
          </cell>
        </row>
        <row r="2135">
          <cell r="C2135" t="str">
            <v>M30_EL00</v>
          </cell>
        </row>
        <row r="2136">
          <cell r="C2136" t="str">
            <v>M30_EL00</v>
          </cell>
        </row>
        <row r="2137">
          <cell r="C2137" t="str">
            <v>M10_CH00</v>
          </cell>
        </row>
        <row r="2138">
          <cell r="C2138" t="str">
            <v>M30_EL00</v>
          </cell>
        </row>
        <row r="2139">
          <cell r="C2139" t="str">
            <v>M30_EL00</v>
          </cell>
        </row>
        <row r="2140">
          <cell r="C2140" t="str">
            <v>M30_EL00</v>
          </cell>
        </row>
        <row r="2141">
          <cell r="C2141" t="str">
            <v>M30_EL00</v>
          </cell>
        </row>
        <row r="2142">
          <cell r="C2142" t="str">
            <v>M20_ME00</v>
          </cell>
        </row>
        <row r="2143">
          <cell r="C2143" t="str">
            <v>M20_ME00</v>
          </cell>
        </row>
        <row r="2144">
          <cell r="C2144" t="str">
            <v>M50_US00</v>
          </cell>
        </row>
        <row r="2145">
          <cell r="C2145" t="str">
            <v>M20_ME00</v>
          </cell>
        </row>
        <row r="2146">
          <cell r="C2146" t="str">
            <v>M20_ME00</v>
          </cell>
        </row>
        <row r="2147">
          <cell r="C2147" t="str">
            <v>M20_ME00</v>
          </cell>
        </row>
        <row r="2148">
          <cell r="C2148" t="str">
            <v>M20_ME00</v>
          </cell>
        </row>
        <row r="2149">
          <cell r="C2149" t="str">
            <v>M10_CH00</v>
          </cell>
        </row>
        <row r="2150">
          <cell r="C2150" t="str">
            <v>M10_CH00</v>
          </cell>
        </row>
        <row r="2151">
          <cell r="C2151" t="str">
            <v>M15_EX00</v>
          </cell>
        </row>
        <row r="2152">
          <cell r="C2152" t="str">
            <v>M30_EL00</v>
          </cell>
        </row>
        <row r="2153">
          <cell r="C2153" t="str">
            <v>M10_CH00</v>
          </cell>
        </row>
        <row r="2154">
          <cell r="C2154" t="str">
            <v>M30_EL00</v>
          </cell>
        </row>
        <row r="2155">
          <cell r="C2155" t="str">
            <v>M20_ME00</v>
          </cell>
        </row>
        <row r="2156">
          <cell r="C2156" t="str">
            <v>M40_RE00</v>
          </cell>
        </row>
        <row r="2157">
          <cell r="C2157" t="str">
            <v>M40_RE00</v>
          </cell>
        </row>
        <row r="2158">
          <cell r="C2158" t="str">
            <v>M50_US00</v>
          </cell>
        </row>
        <row r="2159">
          <cell r="C2159" t="str">
            <v>M50_US00</v>
          </cell>
        </row>
        <row r="2160">
          <cell r="C2160" t="str">
            <v>M50_US00</v>
          </cell>
        </row>
        <row r="2161">
          <cell r="C2161" t="str">
            <v>M50_US00</v>
          </cell>
        </row>
        <row r="2162">
          <cell r="C2162" t="str">
            <v>M50_US00</v>
          </cell>
        </row>
        <row r="2163">
          <cell r="C2163" t="str">
            <v>M30_EL00</v>
          </cell>
        </row>
        <row r="2164">
          <cell r="C2164" t="str">
            <v>M50_US00</v>
          </cell>
        </row>
        <row r="2165">
          <cell r="C2165" t="str">
            <v>M50_US00</v>
          </cell>
        </row>
        <row r="2166">
          <cell r="C2166" t="str">
            <v>M10_CH00</v>
          </cell>
        </row>
        <row r="2167">
          <cell r="C2167" t="str">
            <v>M30_EL00</v>
          </cell>
        </row>
        <row r="2168">
          <cell r="C2168" t="str">
            <v>M20_ME00</v>
          </cell>
        </row>
        <row r="2169">
          <cell r="C2169" t="str">
            <v>M20_ME00</v>
          </cell>
        </row>
        <row r="2170">
          <cell r="C2170" t="str">
            <v>M10_CH00</v>
          </cell>
        </row>
        <row r="2171">
          <cell r="C2171" t="str">
            <v>M10_CH00</v>
          </cell>
        </row>
        <row r="2172">
          <cell r="C2172" t="str">
            <v>M10_CH00</v>
          </cell>
        </row>
        <row r="2173">
          <cell r="C2173" t="str">
            <v>M10_CH00</v>
          </cell>
        </row>
        <row r="2174">
          <cell r="C2174" t="str">
            <v>M30_EL00</v>
          </cell>
        </row>
        <row r="2175">
          <cell r="C2175" t="str">
            <v>M10_CH00</v>
          </cell>
        </row>
        <row r="2176">
          <cell r="C2176" t="str">
            <v>M30_EL00</v>
          </cell>
        </row>
        <row r="2177">
          <cell r="C2177" t="str">
            <v>M30_EL00</v>
          </cell>
        </row>
        <row r="2178">
          <cell r="C2178" t="str">
            <v>M30_EL00</v>
          </cell>
        </row>
        <row r="2179">
          <cell r="C2179" t="str">
            <v>M30_EL00</v>
          </cell>
        </row>
        <row r="2180">
          <cell r="C2180" t="str">
            <v>M10_CH00</v>
          </cell>
        </row>
        <row r="2181">
          <cell r="C2181" t="str">
            <v>M10_CH00</v>
          </cell>
        </row>
        <row r="2182">
          <cell r="C2182" t="str">
            <v>M10_CH00</v>
          </cell>
        </row>
        <row r="2183">
          <cell r="C2183" t="str">
            <v>M10_CH00</v>
          </cell>
        </row>
        <row r="2184">
          <cell r="C2184" t="str">
            <v>M10_CH00</v>
          </cell>
        </row>
        <row r="2185">
          <cell r="C2185" t="str">
            <v>M10_CH00</v>
          </cell>
        </row>
        <row r="2186">
          <cell r="C2186" t="str">
            <v>M10_CH00</v>
          </cell>
        </row>
        <row r="2187">
          <cell r="C2187" t="str">
            <v>M10_CH00</v>
          </cell>
        </row>
        <row r="2188">
          <cell r="C2188" t="str">
            <v>M10_CH00</v>
          </cell>
        </row>
        <row r="2189">
          <cell r="C2189" t="str">
            <v>M40_RE00</v>
          </cell>
        </row>
        <row r="2190">
          <cell r="C2190" t="str">
            <v>M10_CH00</v>
          </cell>
        </row>
        <row r="2191">
          <cell r="C2191" t="str">
            <v>M10_CH00</v>
          </cell>
        </row>
        <row r="2192">
          <cell r="C2192" t="str">
            <v>M50_US00</v>
          </cell>
        </row>
        <row r="2193">
          <cell r="C2193" t="str">
            <v>M50_US00</v>
          </cell>
        </row>
        <row r="2194">
          <cell r="C2194" t="str">
            <v>M10_CH00</v>
          </cell>
        </row>
        <row r="2195">
          <cell r="C2195" t="str">
            <v>M30_EL00</v>
          </cell>
        </row>
        <row r="2196">
          <cell r="C2196" t="str">
            <v>M30_EL00</v>
          </cell>
        </row>
        <row r="2197">
          <cell r="C2197" t="str">
            <v>M30_EL00</v>
          </cell>
        </row>
        <row r="2198">
          <cell r="C2198" t="str">
            <v>M30_EL00</v>
          </cell>
        </row>
        <row r="2199">
          <cell r="C2199" t="str">
            <v>M20_ME00</v>
          </cell>
        </row>
        <row r="2200">
          <cell r="C2200" t="str">
            <v>M30_EL00</v>
          </cell>
        </row>
        <row r="2201">
          <cell r="C2201" t="str">
            <v>M50_US00</v>
          </cell>
        </row>
        <row r="2202">
          <cell r="C2202" t="str">
            <v>M30_EL00</v>
          </cell>
        </row>
        <row r="2203">
          <cell r="C2203" t="str">
            <v>M30_EL00</v>
          </cell>
        </row>
        <row r="2204">
          <cell r="C2204" t="str">
            <v>M30_EL00</v>
          </cell>
        </row>
        <row r="2205">
          <cell r="C2205" t="str">
            <v>M30_EL00</v>
          </cell>
        </row>
        <row r="2206">
          <cell r="C2206" t="str">
            <v>M15_EX00</v>
          </cell>
        </row>
        <row r="2207">
          <cell r="C2207" t="str">
            <v>M15_EX00</v>
          </cell>
        </row>
        <row r="2208">
          <cell r="C2208" t="str">
            <v>M20_ME00</v>
          </cell>
        </row>
        <row r="2209">
          <cell r="C2209" t="str">
            <v>M30_EL00</v>
          </cell>
        </row>
        <row r="2210">
          <cell r="C2210" t="str">
            <v>M10_CH00</v>
          </cell>
        </row>
        <row r="2211">
          <cell r="C2211" t="str">
            <v>M10_CH00</v>
          </cell>
        </row>
        <row r="2212">
          <cell r="C2212" t="str">
            <v>M15_EX00</v>
          </cell>
        </row>
        <row r="2213">
          <cell r="C2213" t="str">
            <v>M15_EX00</v>
          </cell>
        </row>
        <row r="2214">
          <cell r="C2214" t="str">
            <v>M15_EX00</v>
          </cell>
        </row>
        <row r="2215">
          <cell r="C2215" t="str">
            <v>M40_RE00</v>
          </cell>
        </row>
        <row r="2216">
          <cell r="C2216" t="str">
            <v>M50_US00</v>
          </cell>
        </row>
        <row r="2217">
          <cell r="C2217" t="str">
            <v>M50_US00</v>
          </cell>
        </row>
        <row r="2218">
          <cell r="C2218" t="str">
            <v>M50_US00</v>
          </cell>
        </row>
        <row r="2219">
          <cell r="C2219" t="str">
            <v>M15_EX00</v>
          </cell>
        </row>
        <row r="2220">
          <cell r="C2220" t="str">
            <v>M10_CH00</v>
          </cell>
        </row>
        <row r="2221">
          <cell r="C2221" t="str">
            <v>M30_EL00</v>
          </cell>
        </row>
        <row r="2222">
          <cell r="C2222" t="str">
            <v>M30_EL00</v>
          </cell>
        </row>
        <row r="2223">
          <cell r="C2223" t="str">
            <v>M30_EL00</v>
          </cell>
        </row>
        <row r="2224">
          <cell r="C2224" t="str">
            <v>M20_ME00</v>
          </cell>
        </row>
        <row r="2225">
          <cell r="C2225" t="str">
            <v>M50_US00</v>
          </cell>
        </row>
        <row r="2226">
          <cell r="C2226" t="str">
            <v>M30_EL00</v>
          </cell>
        </row>
        <row r="2227">
          <cell r="C2227" t="str">
            <v>M20_ME00</v>
          </cell>
        </row>
        <row r="2228">
          <cell r="C2228" t="str">
            <v>M30_EL00</v>
          </cell>
        </row>
        <row r="2229">
          <cell r="C2229" t="str">
            <v>M20_ME00</v>
          </cell>
        </row>
        <row r="2230">
          <cell r="C2230" t="str">
            <v>M10_CH00</v>
          </cell>
        </row>
        <row r="2231">
          <cell r="C2231" t="str">
            <v>M30_EL00</v>
          </cell>
        </row>
        <row r="2232">
          <cell r="C2232" t="str">
            <v>M50_US00</v>
          </cell>
        </row>
        <row r="2233">
          <cell r="C2233" t="str">
            <v>M10_CH00</v>
          </cell>
        </row>
        <row r="2234">
          <cell r="C2234" t="str">
            <v>M10_CH00</v>
          </cell>
        </row>
        <row r="2235">
          <cell r="C2235" t="str">
            <v>M10_CH00</v>
          </cell>
        </row>
        <row r="2236">
          <cell r="C2236" t="str">
            <v>M10_CH00</v>
          </cell>
        </row>
        <row r="2237">
          <cell r="C2237" t="str">
            <v>M50_US00</v>
          </cell>
        </row>
        <row r="2238">
          <cell r="C2238" t="str">
            <v>M30_EL00</v>
          </cell>
        </row>
        <row r="2239">
          <cell r="C2239" t="str">
            <v>M30_EL00</v>
          </cell>
        </row>
        <row r="2240">
          <cell r="C2240" t="str">
            <v>M10_CH00</v>
          </cell>
        </row>
        <row r="2241">
          <cell r="C2241" t="str">
            <v>M10_CH00</v>
          </cell>
        </row>
        <row r="2242">
          <cell r="C2242" t="str">
            <v>M10_CH00</v>
          </cell>
        </row>
        <row r="2243">
          <cell r="C2243" t="str">
            <v>M10_CH00</v>
          </cell>
        </row>
        <row r="2244">
          <cell r="C2244" t="str">
            <v>M10_CH00</v>
          </cell>
        </row>
        <row r="2245">
          <cell r="C2245" t="str">
            <v>M10_CH00</v>
          </cell>
        </row>
        <row r="2246">
          <cell r="C2246" t="str">
            <v>M10_CH00</v>
          </cell>
        </row>
        <row r="2247">
          <cell r="C2247" t="str">
            <v>M30_EL00</v>
          </cell>
        </row>
        <row r="2248">
          <cell r="C2248" t="str">
            <v>M30_EL00</v>
          </cell>
        </row>
        <row r="2249">
          <cell r="C2249" t="str">
            <v>M30_EL00</v>
          </cell>
        </row>
        <row r="2250">
          <cell r="C2250" t="str">
            <v>M10_CH00</v>
          </cell>
        </row>
        <row r="2251">
          <cell r="C2251" t="str">
            <v>M10_CH00</v>
          </cell>
        </row>
        <row r="2252">
          <cell r="C2252" t="str">
            <v>M10_CH00</v>
          </cell>
        </row>
        <row r="2253">
          <cell r="C2253" t="str">
            <v>M30_EL00</v>
          </cell>
        </row>
        <row r="2254">
          <cell r="C2254" t="str">
            <v>M30_EL00</v>
          </cell>
        </row>
        <row r="2255">
          <cell r="C2255" t="str">
            <v>M40_RE00</v>
          </cell>
        </row>
        <row r="2256">
          <cell r="C2256" t="str">
            <v>M36_EL00</v>
          </cell>
        </row>
        <row r="2257">
          <cell r="C2257" t="str">
            <v>M50_US00</v>
          </cell>
        </row>
        <row r="2258">
          <cell r="C2258" t="str">
            <v>M50_US00</v>
          </cell>
        </row>
        <row r="2259">
          <cell r="C2259" t="str">
            <v>M50_US00</v>
          </cell>
        </row>
        <row r="2260">
          <cell r="C2260" t="str">
            <v>M50_US00</v>
          </cell>
        </row>
        <row r="2261">
          <cell r="C2261" t="str">
            <v>M20_ME00</v>
          </cell>
        </row>
        <row r="2262">
          <cell r="C2262" t="str">
            <v>M20_ME00</v>
          </cell>
        </row>
        <row r="2263">
          <cell r="C2263" t="str">
            <v>M40_RE00</v>
          </cell>
        </row>
        <row r="2264">
          <cell r="C2264" t="str">
            <v>M10_CH00</v>
          </cell>
        </row>
        <row r="2265">
          <cell r="C2265" t="str">
            <v>M10_CH00</v>
          </cell>
        </row>
        <row r="2266">
          <cell r="C2266" t="str">
            <v>M40_RE00</v>
          </cell>
        </row>
        <row r="2267">
          <cell r="C2267" t="str">
            <v>M30_EL00</v>
          </cell>
        </row>
        <row r="2268">
          <cell r="C2268" t="str">
            <v>M50_US00</v>
          </cell>
        </row>
        <row r="2269">
          <cell r="C2269" t="str">
            <v>M20_ME00</v>
          </cell>
        </row>
        <row r="2270">
          <cell r="C2270" t="str">
            <v>M10_CH00</v>
          </cell>
        </row>
        <row r="2271">
          <cell r="C2271" t="str">
            <v>M20_ME00</v>
          </cell>
        </row>
        <row r="2272">
          <cell r="C2272" t="str">
            <v>M10_CH00</v>
          </cell>
        </row>
        <row r="2273">
          <cell r="C2273" t="str">
            <v>M10_CH00</v>
          </cell>
        </row>
        <row r="2274">
          <cell r="C2274" t="str">
            <v>M15_EX00</v>
          </cell>
        </row>
        <row r="2275">
          <cell r="C2275" t="str">
            <v>M15_EX00</v>
          </cell>
        </row>
        <row r="2276">
          <cell r="C2276" t="str">
            <v>M20_ME00</v>
          </cell>
        </row>
        <row r="2277">
          <cell r="C2277" t="str">
            <v>M50_US00</v>
          </cell>
        </row>
        <row r="2278">
          <cell r="C2278" t="str">
            <v>M40_RE00</v>
          </cell>
        </row>
        <row r="2279">
          <cell r="C2279" t="str">
            <v>M10_CH00</v>
          </cell>
        </row>
        <row r="2280">
          <cell r="C2280" t="str">
            <v>M30_EL00</v>
          </cell>
        </row>
        <row r="2281">
          <cell r="C2281" t="str">
            <v>M30_EL00</v>
          </cell>
        </row>
        <row r="2282">
          <cell r="C2282" t="str">
            <v>M10_CH00</v>
          </cell>
        </row>
        <row r="2283">
          <cell r="C2283" t="str">
            <v>M10_CH00</v>
          </cell>
        </row>
        <row r="2284">
          <cell r="C2284" t="str">
            <v>M20_ME00</v>
          </cell>
        </row>
        <row r="2285">
          <cell r="C2285" t="str">
            <v>M15_EX00</v>
          </cell>
        </row>
        <row r="2286">
          <cell r="C2286" t="str">
            <v>M50_BE00</v>
          </cell>
        </row>
        <row r="2287">
          <cell r="C2287" t="str">
            <v>M20_ME00</v>
          </cell>
        </row>
        <row r="2288">
          <cell r="C2288" t="str">
            <v>M20_ME00</v>
          </cell>
        </row>
        <row r="2289">
          <cell r="C2289" t="str">
            <v>M20_ME00</v>
          </cell>
        </row>
        <row r="2290">
          <cell r="C2290" t="str">
            <v>M20_ME00</v>
          </cell>
        </row>
        <row r="2291">
          <cell r="C2291" t="str">
            <v>M20_ME00</v>
          </cell>
        </row>
        <row r="2292">
          <cell r="C2292" t="str">
            <v>M20_ME00</v>
          </cell>
        </row>
        <row r="2293">
          <cell r="C2293" t="str">
            <v>M20_ME00</v>
          </cell>
        </row>
        <row r="2294">
          <cell r="C2294" t="str">
            <v>M20_ME00</v>
          </cell>
        </row>
        <row r="2295">
          <cell r="C2295" t="str">
            <v>M20_ME00</v>
          </cell>
        </row>
        <row r="2296">
          <cell r="C2296" t="str">
            <v>M20_ME00</v>
          </cell>
        </row>
        <row r="2297">
          <cell r="C2297" t="str">
            <v>M20_ME00</v>
          </cell>
        </row>
        <row r="2298">
          <cell r="C2298" t="str">
            <v>M20_ME00</v>
          </cell>
        </row>
        <row r="2299">
          <cell r="C2299" t="str">
            <v>M20_ME00</v>
          </cell>
        </row>
        <row r="2300">
          <cell r="C2300" t="str">
            <v>M20_ME00</v>
          </cell>
        </row>
        <row r="2301">
          <cell r="C2301" t="str">
            <v>M30_EL00</v>
          </cell>
        </row>
        <row r="2302">
          <cell r="C2302" t="str">
            <v>M40_RE00</v>
          </cell>
        </row>
        <row r="2303">
          <cell r="C2303" t="str">
            <v>M10_CH00</v>
          </cell>
        </row>
        <row r="2304">
          <cell r="C2304" t="str">
            <v>M50_US00</v>
          </cell>
        </row>
        <row r="2305">
          <cell r="C2305" t="str">
            <v>M50_US00</v>
          </cell>
        </row>
        <row r="2306">
          <cell r="C2306" t="str">
            <v>M50_US00</v>
          </cell>
        </row>
        <row r="2307">
          <cell r="C2307" t="str">
            <v>M50_US00</v>
          </cell>
        </row>
        <row r="2308">
          <cell r="C2308" t="str">
            <v>M10_CH00</v>
          </cell>
        </row>
        <row r="2309">
          <cell r="C2309" t="str">
            <v>M10_CH00</v>
          </cell>
        </row>
        <row r="2310">
          <cell r="C2310" t="str">
            <v>M20_ME00</v>
          </cell>
        </row>
        <row r="2311">
          <cell r="C2311" t="str">
            <v>M10_CH00</v>
          </cell>
        </row>
        <row r="2312">
          <cell r="C2312" t="str">
            <v>M10_CH00</v>
          </cell>
        </row>
        <row r="2313">
          <cell r="C2313" t="str">
            <v>M50_US00</v>
          </cell>
        </row>
        <row r="2314">
          <cell r="C2314" t="str">
            <v>M40_RE00</v>
          </cell>
        </row>
        <row r="2315">
          <cell r="C2315" t="str">
            <v>M10_CH00</v>
          </cell>
        </row>
        <row r="2316">
          <cell r="C2316" t="str">
            <v>M10_CH00</v>
          </cell>
        </row>
        <row r="2317">
          <cell r="C2317" t="str">
            <v>M10_CH00</v>
          </cell>
        </row>
        <row r="2318">
          <cell r="C2318" t="str">
            <v>M50_US00</v>
          </cell>
        </row>
        <row r="2319">
          <cell r="C2319" t="str">
            <v>M10_CH00</v>
          </cell>
        </row>
        <row r="2320">
          <cell r="C2320" t="str">
            <v>M20_ME00</v>
          </cell>
        </row>
        <row r="2321">
          <cell r="C2321" t="str">
            <v>M50_US00</v>
          </cell>
        </row>
        <row r="2322">
          <cell r="C2322" t="str">
            <v>M50_US00</v>
          </cell>
        </row>
        <row r="2323">
          <cell r="C2323" t="str">
            <v>M20_ME00</v>
          </cell>
        </row>
        <row r="2324">
          <cell r="C2324" t="str">
            <v>M15_EX00</v>
          </cell>
        </row>
        <row r="2325">
          <cell r="C2325" t="str">
            <v>M40_RE00</v>
          </cell>
        </row>
        <row r="2326">
          <cell r="C2326" t="str">
            <v>M30_EL00</v>
          </cell>
        </row>
        <row r="2327">
          <cell r="C2327" t="str">
            <v>M10_CH00</v>
          </cell>
        </row>
        <row r="2328">
          <cell r="C2328" t="str">
            <v>M30_EL00</v>
          </cell>
        </row>
        <row r="2329">
          <cell r="C2329" t="str">
            <v>M10_CH00</v>
          </cell>
        </row>
        <row r="2330">
          <cell r="C2330" t="str">
            <v>M50_US00</v>
          </cell>
        </row>
        <row r="2331">
          <cell r="C2331" t="str">
            <v>M20_ME00</v>
          </cell>
        </row>
        <row r="2332">
          <cell r="C2332" t="str">
            <v>M20_ME00</v>
          </cell>
        </row>
        <row r="2333">
          <cell r="C2333" t="str">
            <v>M20_ME00</v>
          </cell>
        </row>
        <row r="2334">
          <cell r="C2334" t="str">
            <v>M20_ME00</v>
          </cell>
        </row>
        <row r="2335">
          <cell r="C2335" t="str">
            <v>M50_US00</v>
          </cell>
        </row>
        <row r="2336">
          <cell r="C2336" t="str">
            <v>M10_CH00</v>
          </cell>
        </row>
        <row r="2337">
          <cell r="C2337" t="str">
            <v>M10_CH00</v>
          </cell>
        </row>
        <row r="2338">
          <cell r="C2338" t="str">
            <v>M10_CH00</v>
          </cell>
        </row>
        <row r="2339">
          <cell r="C2339" t="str">
            <v>M10_CH00</v>
          </cell>
        </row>
        <row r="2340">
          <cell r="C2340" t="str">
            <v>M20_ME00</v>
          </cell>
        </row>
        <row r="2341">
          <cell r="C2341" t="str">
            <v>M20_ME00</v>
          </cell>
        </row>
        <row r="2342">
          <cell r="C2342" t="str">
            <v>M20_ME00</v>
          </cell>
        </row>
        <row r="2343">
          <cell r="C2343" t="str">
            <v>M20_ME00</v>
          </cell>
        </row>
        <row r="2344">
          <cell r="C2344" t="str">
            <v>M20_ME00</v>
          </cell>
        </row>
        <row r="2345">
          <cell r="C2345" t="str">
            <v>M20_ME00</v>
          </cell>
        </row>
        <row r="2346">
          <cell r="C2346" t="str">
            <v>M30_EL00</v>
          </cell>
        </row>
        <row r="2347">
          <cell r="C2347" t="str">
            <v>M30_EL00</v>
          </cell>
        </row>
        <row r="2348">
          <cell r="C2348" t="str">
            <v>M20_ME00</v>
          </cell>
        </row>
        <row r="2349">
          <cell r="C2349" t="str">
            <v>M20_ME00</v>
          </cell>
        </row>
        <row r="2350">
          <cell r="C2350" t="str">
            <v>M10_CH00</v>
          </cell>
        </row>
        <row r="2351">
          <cell r="C2351" t="str">
            <v>M30_EL00</v>
          </cell>
        </row>
        <row r="2352">
          <cell r="C2352" t="str">
            <v>M30_EL00</v>
          </cell>
        </row>
        <row r="2353">
          <cell r="C2353" t="str">
            <v>M30_EL00</v>
          </cell>
        </row>
        <row r="2354">
          <cell r="C2354" t="str">
            <v>M10_CH00</v>
          </cell>
        </row>
        <row r="2355">
          <cell r="C2355" t="str">
            <v>M10_CH00</v>
          </cell>
        </row>
        <row r="2356">
          <cell r="C2356" t="str">
            <v>M50_US00</v>
          </cell>
        </row>
        <row r="2357">
          <cell r="C2357" t="str">
            <v>M10_CH00</v>
          </cell>
        </row>
        <row r="2358">
          <cell r="C2358" t="str">
            <v>M10_CH00</v>
          </cell>
        </row>
        <row r="2359">
          <cell r="C2359" t="str">
            <v>M40_RE00</v>
          </cell>
        </row>
        <row r="2360">
          <cell r="C2360" t="str">
            <v>M30_EL00</v>
          </cell>
        </row>
        <row r="2361">
          <cell r="C2361" t="str">
            <v>M30_EL00</v>
          </cell>
        </row>
        <row r="2362">
          <cell r="C2362" t="str">
            <v>M30_EL00</v>
          </cell>
        </row>
        <row r="2363">
          <cell r="C2363" t="str">
            <v>M10_CH00</v>
          </cell>
        </row>
        <row r="2364">
          <cell r="C2364" t="str">
            <v>M10_CH00</v>
          </cell>
        </row>
        <row r="2365">
          <cell r="C2365" t="str">
            <v>M30_EL00</v>
          </cell>
        </row>
        <row r="2366">
          <cell r="C2366" t="str">
            <v>M50_US00</v>
          </cell>
        </row>
        <row r="2367">
          <cell r="C2367" t="str">
            <v>M50_US00</v>
          </cell>
        </row>
        <row r="2368">
          <cell r="C2368" t="str">
            <v>M30_EL00</v>
          </cell>
        </row>
        <row r="2369">
          <cell r="C2369" t="str">
            <v>M30_EL00</v>
          </cell>
        </row>
        <row r="2370">
          <cell r="C2370" t="str">
            <v>M10_CH00</v>
          </cell>
        </row>
        <row r="2371">
          <cell r="C2371" t="str">
            <v>M30_EL00</v>
          </cell>
        </row>
        <row r="2372">
          <cell r="C2372" t="str">
            <v>M30_EL00</v>
          </cell>
        </row>
        <row r="2373">
          <cell r="C2373" t="str">
            <v>M50_US00</v>
          </cell>
        </row>
        <row r="2374">
          <cell r="C2374" t="str">
            <v>M10_CH00</v>
          </cell>
        </row>
        <row r="2375">
          <cell r="C2375" t="str">
            <v>M10_CH00</v>
          </cell>
        </row>
        <row r="2376">
          <cell r="C2376" t="str">
            <v>M30_EL00</v>
          </cell>
        </row>
        <row r="2377">
          <cell r="C2377" t="str">
            <v>M10_CH00</v>
          </cell>
        </row>
        <row r="2378">
          <cell r="C2378" t="str">
            <v>M10_CH00</v>
          </cell>
        </row>
        <row r="2379">
          <cell r="C2379" t="str">
            <v>M10_CH00</v>
          </cell>
        </row>
        <row r="2380">
          <cell r="C2380" t="str">
            <v>M30_EL00</v>
          </cell>
        </row>
        <row r="2381">
          <cell r="C2381" t="str">
            <v>M30_EL00</v>
          </cell>
        </row>
        <row r="2382">
          <cell r="C2382" t="str">
            <v>M30_EL00</v>
          </cell>
        </row>
        <row r="2383">
          <cell r="C2383" t="str">
            <v>M30_EL00</v>
          </cell>
        </row>
        <row r="2384">
          <cell r="C2384" t="str">
            <v>M10_CH00</v>
          </cell>
        </row>
        <row r="2385">
          <cell r="C2385" t="str">
            <v>M30_EL00</v>
          </cell>
        </row>
        <row r="2386">
          <cell r="C2386" t="str">
            <v>M30_EL00</v>
          </cell>
        </row>
        <row r="2387">
          <cell r="C2387" t="str">
            <v>M10_CH00</v>
          </cell>
        </row>
        <row r="2388">
          <cell r="C2388" t="str">
            <v>M10_CH00</v>
          </cell>
        </row>
        <row r="2389">
          <cell r="C2389" t="str">
            <v>M10_CH00</v>
          </cell>
        </row>
        <row r="2390">
          <cell r="C2390" t="str">
            <v>M10_CH00</v>
          </cell>
        </row>
        <row r="2391">
          <cell r="C2391" t="str">
            <v>M10_CH00</v>
          </cell>
        </row>
        <row r="2392">
          <cell r="C2392" t="str">
            <v>M10_CH00</v>
          </cell>
        </row>
        <row r="2393">
          <cell r="C2393" t="str">
            <v>M50_US00</v>
          </cell>
        </row>
        <row r="2394">
          <cell r="C2394" t="str">
            <v>M20_ME00</v>
          </cell>
        </row>
        <row r="2395">
          <cell r="C2395" t="str">
            <v>M30_EL00</v>
          </cell>
        </row>
        <row r="2396">
          <cell r="C2396" t="str">
            <v>M10_CH00</v>
          </cell>
        </row>
        <row r="2397">
          <cell r="C2397" t="str">
            <v>M10_CH00</v>
          </cell>
        </row>
        <row r="2398">
          <cell r="C2398" t="str">
            <v>M10_CH00</v>
          </cell>
        </row>
        <row r="2399">
          <cell r="C2399" t="str">
            <v>M10_CH00</v>
          </cell>
        </row>
        <row r="2400">
          <cell r="C2400" t="str">
            <v>M10_CH00</v>
          </cell>
        </row>
        <row r="2401">
          <cell r="C2401" t="str">
            <v>M20_ME00</v>
          </cell>
        </row>
        <row r="2402">
          <cell r="C2402" t="str">
            <v>M10_CH00</v>
          </cell>
        </row>
        <row r="2403">
          <cell r="C2403" t="str">
            <v>M30_EL00</v>
          </cell>
        </row>
        <row r="2404">
          <cell r="C2404" t="str">
            <v>M10_CH00</v>
          </cell>
        </row>
        <row r="2405">
          <cell r="C2405" t="str">
            <v>M10_CH00</v>
          </cell>
        </row>
        <row r="2406">
          <cell r="C2406" t="str">
            <v>M20_ME00</v>
          </cell>
        </row>
        <row r="2407">
          <cell r="C2407" t="str">
            <v>M10_CH00</v>
          </cell>
        </row>
        <row r="2408">
          <cell r="C2408" t="str">
            <v>M10_CH00</v>
          </cell>
        </row>
        <row r="2409">
          <cell r="C2409" t="str">
            <v>M30_EL00</v>
          </cell>
        </row>
        <row r="2410">
          <cell r="C2410" t="str">
            <v>M10_CH00</v>
          </cell>
        </row>
        <row r="2411">
          <cell r="C2411" t="str">
            <v>M10_CH00</v>
          </cell>
        </row>
        <row r="2412">
          <cell r="C2412" t="str">
            <v>M10_CH00</v>
          </cell>
        </row>
        <row r="2413">
          <cell r="C2413" t="str">
            <v>M10_CH00</v>
          </cell>
        </row>
        <row r="2414">
          <cell r="C2414" t="str">
            <v>M10_CH00</v>
          </cell>
        </row>
        <row r="2415">
          <cell r="C2415" t="str">
            <v>M10_CH00</v>
          </cell>
        </row>
        <row r="2416">
          <cell r="C2416" t="str">
            <v>M50_US00</v>
          </cell>
        </row>
        <row r="2417">
          <cell r="C2417" t="str">
            <v>M10_CH00</v>
          </cell>
        </row>
        <row r="2418">
          <cell r="C2418" t="str">
            <v>M20_ME00</v>
          </cell>
        </row>
        <row r="2419">
          <cell r="C2419" t="str">
            <v>M15_EX00</v>
          </cell>
        </row>
        <row r="2420">
          <cell r="C2420" t="str">
            <v>M30_EL00</v>
          </cell>
        </row>
        <row r="2421">
          <cell r="C2421" t="str">
            <v>M30_EL00</v>
          </cell>
        </row>
        <row r="2422">
          <cell r="C2422" t="str">
            <v>M30_EL00</v>
          </cell>
        </row>
        <row r="2423">
          <cell r="C2423" t="str">
            <v>M10_CH00</v>
          </cell>
        </row>
        <row r="2424">
          <cell r="C2424" t="str">
            <v>M10_CH00</v>
          </cell>
        </row>
        <row r="2425">
          <cell r="C2425" t="str">
            <v>M10_CH00</v>
          </cell>
        </row>
        <row r="2426">
          <cell r="C2426" t="str">
            <v>M50_US00</v>
          </cell>
        </row>
        <row r="2427">
          <cell r="C2427" t="str">
            <v>M50_US00</v>
          </cell>
        </row>
        <row r="2428">
          <cell r="C2428" t="str">
            <v>M50_US00</v>
          </cell>
        </row>
        <row r="2429">
          <cell r="C2429" t="str">
            <v>M50_US00</v>
          </cell>
        </row>
        <row r="2430">
          <cell r="C2430" t="str">
            <v>M50_US00</v>
          </cell>
        </row>
        <row r="2431">
          <cell r="C2431" t="str">
            <v>M50_US00</v>
          </cell>
        </row>
        <row r="2432">
          <cell r="C2432" t="str">
            <v>M50_US00</v>
          </cell>
        </row>
        <row r="2433">
          <cell r="C2433" t="str">
            <v>M50_US00</v>
          </cell>
        </row>
        <row r="2434">
          <cell r="C2434" t="str">
            <v>M50_US00</v>
          </cell>
        </row>
        <row r="2435">
          <cell r="C2435" t="str">
            <v>M50_US00</v>
          </cell>
        </row>
        <row r="2436">
          <cell r="C2436" t="str">
            <v>M50_US00</v>
          </cell>
        </row>
        <row r="2437">
          <cell r="C2437" t="str">
            <v>M50_US00</v>
          </cell>
        </row>
        <row r="2438">
          <cell r="C2438" t="str">
            <v>M50_US00</v>
          </cell>
        </row>
        <row r="2439">
          <cell r="C2439" t="str">
            <v>M50_US00</v>
          </cell>
        </row>
        <row r="2440">
          <cell r="C2440" t="str">
            <v>M50_US00</v>
          </cell>
        </row>
        <row r="2441">
          <cell r="C2441" t="str">
            <v>M50_US00</v>
          </cell>
        </row>
        <row r="2442">
          <cell r="C2442" t="str">
            <v>M50_US00</v>
          </cell>
        </row>
        <row r="2443">
          <cell r="C2443" t="str">
            <v>M50_US00</v>
          </cell>
        </row>
        <row r="2444">
          <cell r="C2444" t="str">
            <v>M50_US00</v>
          </cell>
        </row>
        <row r="2445">
          <cell r="C2445" t="str">
            <v>M50_US00</v>
          </cell>
        </row>
        <row r="2446">
          <cell r="C2446" t="str">
            <v>M50_US00</v>
          </cell>
        </row>
        <row r="2447">
          <cell r="C2447" t="str">
            <v>M50_US00</v>
          </cell>
        </row>
        <row r="2448">
          <cell r="C2448" t="str">
            <v>M50_US00</v>
          </cell>
        </row>
        <row r="2449">
          <cell r="C2449" t="str">
            <v>M50_US00</v>
          </cell>
        </row>
        <row r="2450">
          <cell r="C2450" t="str">
            <v>M50_US00</v>
          </cell>
        </row>
        <row r="2451">
          <cell r="C2451" t="str">
            <v>M50_US00</v>
          </cell>
        </row>
        <row r="2452">
          <cell r="C2452" t="str">
            <v>M50_US00</v>
          </cell>
        </row>
        <row r="2453">
          <cell r="C2453" t="str">
            <v>M50_US00</v>
          </cell>
        </row>
        <row r="2454">
          <cell r="C2454" t="str">
            <v>M50_US00</v>
          </cell>
        </row>
        <row r="2455">
          <cell r="C2455" t="str">
            <v>M50_US00</v>
          </cell>
        </row>
        <row r="2456">
          <cell r="C2456" t="str">
            <v>M50_US00</v>
          </cell>
        </row>
        <row r="2457">
          <cell r="C2457" t="str">
            <v>M50_US00</v>
          </cell>
        </row>
        <row r="2458">
          <cell r="C2458" t="str">
            <v>M50_US00</v>
          </cell>
        </row>
        <row r="2459">
          <cell r="C2459" t="str">
            <v>M50_US00</v>
          </cell>
        </row>
        <row r="2460">
          <cell r="C2460" t="str">
            <v>M50_US00</v>
          </cell>
        </row>
        <row r="2461">
          <cell r="C2461" t="str">
            <v>M50_US00</v>
          </cell>
        </row>
        <row r="2462">
          <cell r="C2462" t="str">
            <v>M50_US00</v>
          </cell>
        </row>
        <row r="2463">
          <cell r="C2463" t="str">
            <v>M50_US00</v>
          </cell>
        </row>
        <row r="2464">
          <cell r="C2464" t="str">
            <v>M50_US00</v>
          </cell>
        </row>
        <row r="2465">
          <cell r="C2465" t="str">
            <v>M50_US00</v>
          </cell>
        </row>
        <row r="2466">
          <cell r="C2466" t="str">
            <v>M50_US00</v>
          </cell>
        </row>
        <row r="2467">
          <cell r="C2467" t="str">
            <v>M30_EL00</v>
          </cell>
        </row>
        <row r="2468">
          <cell r="C2468" t="str">
            <v>M50_US00</v>
          </cell>
        </row>
        <row r="2469">
          <cell r="C2469" t="str">
            <v>M50_US00</v>
          </cell>
        </row>
        <row r="2470">
          <cell r="C2470" t="str">
            <v>M50_US00</v>
          </cell>
        </row>
        <row r="2471">
          <cell r="C2471" t="str">
            <v>M30_EL00</v>
          </cell>
        </row>
        <row r="2472">
          <cell r="C2472" t="str">
            <v>M10_CH00</v>
          </cell>
        </row>
        <row r="2473">
          <cell r="C2473" t="str">
            <v>M10_CH00</v>
          </cell>
        </row>
        <row r="2474">
          <cell r="C2474" t="str">
            <v>M30_EL00</v>
          </cell>
        </row>
        <row r="2475">
          <cell r="C2475" t="str">
            <v>M10_CH00</v>
          </cell>
        </row>
        <row r="2476">
          <cell r="C2476" t="str">
            <v>M10_CH00</v>
          </cell>
        </row>
        <row r="2477">
          <cell r="C2477" t="str">
            <v>M10_CH00</v>
          </cell>
        </row>
        <row r="2478">
          <cell r="C2478" t="str">
            <v>M10_CH00</v>
          </cell>
        </row>
        <row r="2479">
          <cell r="C2479" t="str">
            <v>M10_CH00</v>
          </cell>
        </row>
        <row r="2480">
          <cell r="C2480" t="str">
            <v>M20_ME00</v>
          </cell>
        </row>
        <row r="2481">
          <cell r="C2481" t="str">
            <v>M20_ME00</v>
          </cell>
        </row>
        <row r="2482">
          <cell r="C2482" t="str">
            <v>M10_CH00</v>
          </cell>
        </row>
        <row r="2483">
          <cell r="C2483" t="str">
            <v>M30_EL00</v>
          </cell>
        </row>
        <row r="2484">
          <cell r="C2484" t="str">
            <v>M10_CH00</v>
          </cell>
        </row>
        <row r="2485">
          <cell r="C2485" t="str">
            <v>M10_CH00</v>
          </cell>
        </row>
        <row r="2486">
          <cell r="C2486" t="str">
            <v>M20_ME00</v>
          </cell>
        </row>
        <row r="2487">
          <cell r="C2487" t="str">
            <v>M30_EL00</v>
          </cell>
        </row>
        <row r="2488">
          <cell r="C2488" t="str">
            <v>M30_EL00</v>
          </cell>
        </row>
        <row r="2489">
          <cell r="C2489" t="str">
            <v>M30_EL00</v>
          </cell>
        </row>
        <row r="2490">
          <cell r="C2490" t="str">
            <v>M30_EL00</v>
          </cell>
        </row>
        <row r="2491">
          <cell r="C2491" t="str">
            <v>M30_EL00</v>
          </cell>
        </row>
        <row r="2492">
          <cell r="C2492" t="str">
            <v>M30_EL00</v>
          </cell>
        </row>
        <row r="2493">
          <cell r="C2493" t="str">
            <v>M10_CH00</v>
          </cell>
        </row>
        <row r="2494">
          <cell r="C2494" t="str">
            <v>M10_CH00</v>
          </cell>
        </row>
        <row r="2495">
          <cell r="C2495" t="str">
            <v>M30_EL00</v>
          </cell>
        </row>
        <row r="2496">
          <cell r="C2496" t="str">
            <v>M30_EL00</v>
          </cell>
        </row>
        <row r="2497">
          <cell r="C2497" t="str">
            <v>M30_EL00</v>
          </cell>
        </row>
        <row r="2498">
          <cell r="C2498" t="str">
            <v>M30_EL00</v>
          </cell>
        </row>
        <row r="2499">
          <cell r="C2499" t="str">
            <v>M20_ME00</v>
          </cell>
        </row>
        <row r="2500">
          <cell r="C2500" t="str">
            <v>M10_CH00</v>
          </cell>
        </row>
        <row r="2501">
          <cell r="C2501" t="str">
            <v>M30_EL00</v>
          </cell>
        </row>
        <row r="2502">
          <cell r="C2502" t="str">
            <v>M40_RE00</v>
          </cell>
        </row>
        <row r="2503">
          <cell r="C2503" t="str">
            <v>M10_CH00</v>
          </cell>
        </row>
        <row r="2504">
          <cell r="C2504" t="str">
            <v>M20_ME00</v>
          </cell>
        </row>
        <row r="2505">
          <cell r="C2505" t="str">
            <v>M10_CH00</v>
          </cell>
        </row>
        <row r="2506">
          <cell r="C2506" t="str">
            <v>M10_CH00</v>
          </cell>
        </row>
        <row r="2507">
          <cell r="C2507" t="str">
            <v>M10_CH00</v>
          </cell>
        </row>
        <row r="2508">
          <cell r="C2508" t="str">
            <v>M36_EL00</v>
          </cell>
        </row>
        <row r="2509">
          <cell r="C2509" t="str">
            <v>M26_ME00</v>
          </cell>
        </row>
        <row r="2510">
          <cell r="C2510" t="str">
            <v>M26_ME00</v>
          </cell>
        </row>
        <row r="2511">
          <cell r="C2511" t="str">
            <v>M20_ME00</v>
          </cell>
        </row>
        <row r="2512">
          <cell r="C2512" t="str">
            <v>M20_ME00</v>
          </cell>
        </row>
        <row r="2513">
          <cell r="C2513" t="str">
            <v>M20_ME00</v>
          </cell>
        </row>
        <row r="2514">
          <cell r="C2514" t="str">
            <v>M36_EL00</v>
          </cell>
        </row>
        <row r="2515">
          <cell r="C2515" t="str">
            <v>M10_CH00</v>
          </cell>
        </row>
        <row r="2516">
          <cell r="C2516" t="str">
            <v>M30_EL00</v>
          </cell>
        </row>
        <row r="2517">
          <cell r="C2517" t="str">
            <v>M20_ME00</v>
          </cell>
        </row>
        <row r="2518">
          <cell r="C2518" t="str">
            <v>M20_ME00</v>
          </cell>
        </row>
        <row r="2519">
          <cell r="C2519" t="str">
            <v>M40_RE00</v>
          </cell>
        </row>
        <row r="2520">
          <cell r="C2520" t="str">
            <v>M20_ME00</v>
          </cell>
        </row>
        <row r="2521">
          <cell r="C2521" t="str">
            <v>M26_ME00</v>
          </cell>
        </row>
        <row r="2522">
          <cell r="C2522" t="str">
            <v>M10_CH00</v>
          </cell>
        </row>
        <row r="2523">
          <cell r="C2523" t="str">
            <v>M10_CH00</v>
          </cell>
        </row>
        <row r="2524">
          <cell r="C2524" t="str">
            <v>M20_ME00</v>
          </cell>
        </row>
        <row r="2525">
          <cell r="C2525" t="str">
            <v>M30_EL00</v>
          </cell>
        </row>
        <row r="2526">
          <cell r="C2526" t="str">
            <v>M30_EL00</v>
          </cell>
        </row>
        <row r="2527">
          <cell r="C2527" t="str">
            <v>M30_EL00</v>
          </cell>
        </row>
        <row r="2528">
          <cell r="C2528" t="str">
            <v>M10_CH00</v>
          </cell>
        </row>
        <row r="2529">
          <cell r="C2529" t="str">
            <v>M15_EX00</v>
          </cell>
        </row>
        <row r="2530">
          <cell r="C2530" t="str">
            <v>M10_CH00</v>
          </cell>
        </row>
        <row r="2531">
          <cell r="C2531" t="str">
            <v>M10_CH00</v>
          </cell>
        </row>
        <row r="2532">
          <cell r="C2532" t="str">
            <v>M10_CH00</v>
          </cell>
        </row>
        <row r="2533">
          <cell r="C2533" t="str">
            <v>M10_CH00</v>
          </cell>
        </row>
        <row r="2534">
          <cell r="C2534" t="str">
            <v>M10_CH00</v>
          </cell>
        </row>
        <row r="2535">
          <cell r="C2535" t="str">
            <v>M10_CH00</v>
          </cell>
        </row>
        <row r="2536">
          <cell r="C2536" t="str">
            <v>M10_CH00</v>
          </cell>
        </row>
        <row r="2537">
          <cell r="C2537" t="str">
            <v>M20_ME00</v>
          </cell>
        </row>
        <row r="2538">
          <cell r="C2538" t="str">
            <v>M40_RE00</v>
          </cell>
        </row>
        <row r="2539">
          <cell r="C2539" t="str">
            <v>M40_RE00</v>
          </cell>
        </row>
        <row r="2540">
          <cell r="C2540" t="str">
            <v>M40_RE00</v>
          </cell>
        </row>
        <row r="2541">
          <cell r="C2541" t="str">
            <v>M40_RE00</v>
          </cell>
        </row>
        <row r="2542">
          <cell r="C2542" t="str">
            <v>M10_CH00</v>
          </cell>
        </row>
        <row r="2543">
          <cell r="C2543" t="str">
            <v>M10_CH00</v>
          </cell>
        </row>
        <row r="2544">
          <cell r="C2544" t="str">
            <v>M26_ME00</v>
          </cell>
        </row>
        <row r="2545">
          <cell r="C2545" t="str">
            <v>M10_CH00</v>
          </cell>
        </row>
        <row r="2546">
          <cell r="C2546" t="str">
            <v>M10_CH00</v>
          </cell>
        </row>
        <row r="2547">
          <cell r="C2547" t="str">
            <v>M10_CH00</v>
          </cell>
        </row>
        <row r="2548">
          <cell r="C2548" t="str">
            <v>M26_ME00</v>
          </cell>
        </row>
        <row r="2549">
          <cell r="C2549" t="str">
            <v>M20_ME00</v>
          </cell>
        </row>
        <row r="2550">
          <cell r="C2550" t="str">
            <v>M20_ME00</v>
          </cell>
        </row>
        <row r="2551">
          <cell r="C2551" t="str">
            <v>M10_CH00</v>
          </cell>
        </row>
        <row r="2552">
          <cell r="C2552" t="str">
            <v>M10_CH00</v>
          </cell>
        </row>
        <row r="2553">
          <cell r="C2553" t="str">
            <v>M10_CH00</v>
          </cell>
        </row>
        <row r="2554">
          <cell r="C2554" t="str">
            <v>M20_ME00</v>
          </cell>
        </row>
        <row r="2555">
          <cell r="C2555" t="str">
            <v>M10_CH00</v>
          </cell>
        </row>
        <row r="2556">
          <cell r="C2556" t="str">
            <v>M40_RE00</v>
          </cell>
        </row>
        <row r="2557">
          <cell r="C2557" t="str">
            <v>M26_ME00</v>
          </cell>
        </row>
        <row r="2558">
          <cell r="C2558" t="str">
            <v>M40_RE00</v>
          </cell>
        </row>
        <row r="2559">
          <cell r="C2559" t="str">
            <v>M10_CH00</v>
          </cell>
        </row>
        <row r="2560">
          <cell r="C2560" t="str">
            <v>M10_CH00</v>
          </cell>
        </row>
        <row r="2561">
          <cell r="C2561" t="str">
            <v>M25_ME00</v>
          </cell>
        </row>
        <row r="2562">
          <cell r="C2562" t="str">
            <v>M20_ME00</v>
          </cell>
        </row>
        <row r="2563">
          <cell r="C2563" t="str">
            <v>M20_ME00</v>
          </cell>
        </row>
        <row r="2564">
          <cell r="C2564" t="str">
            <v>M20_ME00</v>
          </cell>
        </row>
        <row r="2565">
          <cell r="C2565" t="str">
            <v>M26_ME00</v>
          </cell>
        </row>
        <row r="2566">
          <cell r="C2566" t="str">
            <v>M10_CH00</v>
          </cell>
        </row>
        <row r="2567">
          <cell r="C2567" t="str">
            <v>M10_CH00</v>
          </cell>
        </row>
        <row r="2568">
          <cell r="C2568" t="str">
            <v>M20_ME00</v>
          </cell>
        </row>
        <row r="2569">
          <cell r="C2569" t="str">
            <v>M20_ME00</v>
          </cell>
        </row>
        <row r="2570">
          <cell r="C2570" t="str">
            <v>M30_EL00</v>
          </cell>
        </row>
        <row r="2571">
          <cell r="C2571" t="str">
            <v>M36_EL00</v>
          </cell>
        </row>
        <row r="2572">
          <cell r="C2572" t="str">
            <v>M20_ME00</v>
          </cell>
        </row>
        <row r="2573">
          <cell r="C2573" t="str">
            <v>M26_ME00</v>
          </cell>
        </row>
        <row r="2574">
          <cell r="C2574" t="str">
            <v>M25_ME00</v>
          </cell>
        </row>
        <row r="2575">
          <cell r="C2575" t="str">
            <v>M26_ME00</v>
          </cell>
        </row>
        <row r="2576">
          <cell r="C2576" t="str">
            <v>M10_CH00</v>
          </cell>
        </row>
        <row r="2577">
          <cell r="C2577" t="str">
            <v>M20_ME00</v>
          </cell>
        </row>
        <row r="2578">
          <cell r="C2578" t="str">
            <v>M26_ME00</v>
          </cell>
        </row>
        <row r="2579">
          <cell r="C2579" t="str">
            <v>M10_CH00</v>
          </cell>
        </row>
        <row r="2580">
          <cell r="C2580" t="str">
            <v>M10_CH00</v>
          </cell>
        </row>
        <row r="2581">
          <cell r="C2581" t="str">
            <v>M20_ME00</v>
          </cell>
        </row>
        <row r="2582">
          <cell r="C2582" t="str">
            <v>M40_RE00</v>
          </cell>
        </row>
        <row r="2583">
          <cell r="C2583" t="str">
            <v>M25_ME00</v>
          </cell>
        </row>
        <row r="2584">
          <cell r="C2584" t="str">
            <v>M26_ME00</v>
          </cell>
        </row>
        <row r="2585">
          <cell r="C2585" t="str">
            <v>M26_ME00</v>
          </cell>
        </row>
        <row r="2586">
          <cell r="C2586" t="str">
            <v>M25_ME00</v>
          </cell>
        </row>
        <row r="2587">
          <cell r="C2587" t="str">
            <v>M20_ME00</v>
          </cell>
        </row>
        <row r="2588">
          <cell r="C2588" t="str">
            <v>M26_ME00</v>
          </cell>
        </row>
        <row r="2589">
          <cell r="C2589" t="str">
            <v>M50_US00</v>
          </cell>
        </row>
        <row r="2590">
          <cell r="C2590" t="str">
            <v>M10_CH00</v>
          </cell>
        </row>
        <row r="2591">
          <cell r="C2591" t="str">
            <v>M40_RE00</v>
          </cell>
        </row>
        <row r="2592">
          <cell r="C2592" t="str">
            <v>M20_ME00</v>
          </cell>
        </row>
        <row r="2593">
          <cell r="C2593" t="str">
            <v>M40_RE00</v>
          </cell>
        </row>
        <row r="2594">
          <cell r="C2594" t="str">
            <v>M40_RE00</v>
          </cell>
        </row>
        <row r="2595">
          <cell r="C2595" t="str">
            <v>M10_CH00</v>
          </cell>
        </row>
        <row r="2596">
          <cell r="C2596" t="str">
            <v>M50_US00</v>
          </cell>
        </row>
        <row r="2597">
          <cell r="C2597" t="str">
            <v>M50_US00</v>
          </cell>
        </row>
        <row r="2598">
          <cell r="C2598" t="str">
            <v>M50_US00</v>
          </cell>
        </row>
        <row r="2599">
          <cell r="C2599" t="str">
            <v>M26_ME00</v>
          </cell>
        </row>
        <row r="2600">
          <cell r="C2600" t="str">
            <v>M30_EL00</v>
          </cell>
        </row>
        <row r="2601">
          <cell r="C2601" t="str">
            <v>M40_RE00</v>
          </cell>
        </row>
        <row r="2602">
          <cell r="C2602" t="str">
            <v>M30_EL00</v>
          </cell>
        </row>
        <row r="2603">
          <cell r="C2603" t="str">
            <v>M20_ME00</v>
          </cell>
        </row>
        <row r="2604">
          <cell r="C2604" t="str">
            <v>M20_ME00</v>
          </cell>
        </row>
        <row r="2605">
          <cell r="C2605" t="str">
            <v>M20_ME00</v>
          </cell>
        </row>
        <row r="2606">
          <cell r="C2606" t="str">
            <v>M20_ME00</v>
          </cell>
        </row>
        <row r="2607">
          <cell r="C2607" t="str">
            <v>M10_CH00</v>
          </cell>
        </row>
        <row r="2608">
          <cell r="C2608" t="str">
            <v>M20_ME00</v>
          </cell>
        </row>
        <row r="2609">
          <cell r="C2609" t="str">
            <v>M20_ME00</v>
          </cell>
        </row>
        <row r="2610">
          <cell r="C2610" t="str">
            <v>M10_CH00</v>
          </cell>
        </row>
        <row r="2611">
          <cell r="C2611" t="str">
            <v>M25_ME00</v>
          </cell>
        </row>
        <row r="2612">
          <cell r="C2612" t="str">
            <v>M10_CH00</v>
          </cell>
        </row>
        <row r="2613">
          <cell r="C2613" t="str">
            <v>M10_CH00</v>
          </cell>
        </row>
        <row r="2614">
          <cell r="C2614" t="str">
            <v>M25_ME00</v>
          </cell>
        </row>
        <row r="2615">
          <cell r="C2615" t="str">
            <v>M46_RE00</v>
          </cell>
        </row>
        <row r="2616">
          <cell r="C2616" t="str">
            <v>M30_EL00</v>
          </cell>
        </row>
        <row r="2617">
          <cell r="C2617" t="str">
            <v>M20_ME00</v>
          </cell>
        </row>
        <row r="2618">
          <cell r="C2618" t="str">
            <v>M40_RE00</v>
          </cell>
        </row>
        <row r="2619">
          <cell r="C2619" t="str">
            <v>M20_ME00</v>
          </cell>
        </row>
        <row r="2620">
          <cell r="C2620" t="str">
            <v>M20_ME00</v>
          </cell>
        </row>
        <row r="2621">
          <cell r="C2621" t="str">
            <v>M30_EL00</v>
          </cell>
        </row>
        <row r="2622">
          <cell r="C2622" t="str">
            <v>M10_CH00</v>
          </cell>
        </row>
        <row r="2623">
          <cell r="C2623" t="str">
            <v>M20_ME00</v>
          </cell>
        </row>
        <row r="2624">
          <cell r="C2624" t="str">
            <v>M20_ME00</v>
          </cell>
        </row>
        <row r="2625">
          <cell r="C2625" t="str">
            <v>M46_RE00</v>
          </cell>
        </row>
        <row r="2626">
          <cell r="C2626" t="str">
            <v>M10_CH00</v>
          </cell>
        </row>
        <row r="2627">
          <cell r="C2627" t="str">
            <v>M10_CH00</v>
          </cell>
        </row>
        <row r="2628">
          <cell r="C2628" t="str">
            <v>M10_CH00</v>
          </cell>
        </row>
        <row r="2629">
          <cell r="C2629" t="str">
            <v>M20_ME00</v>
          </cell>
        </row>
        <row r="2630">
          <cell r="C2630" t="str">
            <v>M20_ME00</v>
          </cell>
        </row>
        <row r="2631">
          <cell r="C2631" t="str">
            <v>M30_EL00</v>
          </cell>
        </row>
        <row r="2632">
          <cell r="C2632" t="str">
            <v>M40_RE00</v>
          </cell>
        </row>
        <row r="2633">
          <cell r="C2633" t="str">
            <v>M40_RE00</v>
          </cell>
        </row>
        <row r="2634">
          <cell r="C2634" t="str">
            <v>M26_ME00</v>
          </cell>
        </row>
        <row r="2635">
          <cell r="C2635" t="str">
            <v>M40_RE00</v>
          </cell>
        </row>
        <row r="2636">
          <cell r="C2636" t="str">
            <v>M30_EL00</v>
          </cell>
        </row>
        <row r="2637">
          <cell r="C2637" t="str">
            <v>M50_US00</v>
          </cell>
        </row>
        <row r="2638">
          <cell r="C2638" t="str">
            <v>M26_ME00</v>
          </cell>
        </row>
        <row r="2639">
          <cell r="C2639" t="str">
            <v>M30_EL00</v>
          </cell>
        </row>
        <row r="2640">
          <cell r="C2640" t="str">
            <v>M10_CH00</v>
          </cell>
        </row>
        <row r="2641">
          <cell r="C2641" t="str">
            <v>M50_US00</v>
          </cell>
        </row>
        <row r="2642">
          <cell r="C2642" t="str">
            <v>M10_CH00</v>
          </cell>
        </row>
        <row r="2643">
          <cell r="C2643" t="str">
            <v>M10_CH00</v>
          </cell>
        </row>
        <row r="2644">
          <cell r="C2644" t="str">
            <v>M26_ME00</v>
          </cell>
        </row>
        <row r="2645">
          <cell r="C2645" t="str">
            <v>M10_CH00</v>
          </cell>
        </row>
        <row r="2646">
          <cell r="C2646" t="str">
            <v>M10_CH00</v>
          </cell>
        </row>
        <row r="2647">
          <cell r="C2647" t="str">
            <v>M20_ME00</v>
          </cell>
        </row>
        <row r="2648">
          <cell r="C2648" t="str">
            <v>M20_ME00</v>
          </cell>
        </row>
        <row r="2649">
          <cell r="C2649" t="str">
            <v>M26_ME00</v>
          </cell>
        </row>
        <row r="2650">
          <cell r="C2650" t="str">
            <v>M20_ME00</v>
          </cell>
        </row>
        <row r="2651">
          <cell r="C2651" t="str">
            <v>M30_EL00</v>
          </cell>
        </row>
        <row r="2652">
          <cell r="C2652" t="str">
            <v>M30_EL00</v>
          </cell>
        </row>
        <row r="2653">
          <cell r="C2653" t="str">
            <v>M20_ME00</v>
          </cell>
        </row>
        <row r="2654">
          <cell r="C2654" t="str">
            <v>M26_ME00</v>
          </cell>
        </row>
        <row r="2655">
          <cell r="C2655" t="str">
            <v>M26_ME00</v>
          </cell>
        </row>
        <row r="2656">
          <cell r="C2656" t="str">
            <v>M10_CH00</v>
          </cell>
        </row>
        <row r="2657">
          <cell r="C2657" t="str">
            <v>M46_RE00</v>
          </cell>
        </row>
        <row r="2658">
          <cell r="C2658" t="str">
            <v>M26_ME00</v>
          </cell>
        </row>
        <row r="2659">
          <cell r="C2659" t="str">
            <v>M20_ME00</v>
          </cell>
        </row>
        <row r="2660">
          <cell r="C2660" t="str">
            <v>M15_EX00</v>
          </cell>
        </row>
        <row r="2661">
          <cell r="C2661" t="str">
            <v>M26_ME00</v>
          </cell>
        </row>
        <row r="2662">
          <cell r="C2662" t="str">
            <v>M40_RE00</v>
          </cell>
        </row>
        <row r="2663">
          <cell r="C2663" t="str">
            <v>M10_CH00</v>
          </cell>
        </row>
        <row r="2664">
          <cell r="C2664" t="str">
            <v>M25_ME00</v>
          </cell>
        </row>
        <row r="2665">
          <cell r="C2665" t="str">
            <v>M26_ME00</v>
          </cell>
        </row>
        <row r="2666">
          <cell r="C2666" t="str">
            <v>M10_CH00</v>
          </cell>
        </row>
        <row r="2667">
          <cell r="C2667" t="str">
            <v>M10_CH00</v>
          </cell>
        </row>
        <row r="2668">
          <cell r="C2668" t="str">
            <v>M25_ME00</v>
          </cell>
        </row>
        <row r="2669">
          <cell r="C2669" t="str">
            <v>M26_ME00</v>
          </cell>
        </row>
        <row r="2670">
          <cell r="C2670" t="str">
            <v>M20_ME00</v>
          </cell>
        </row>
        <row r="2671">
          <cell r="C2671" t="str">
            <v>M20_ME00</v>
          </cell>
        </row>
        <row r="2672">
          <cell r="C2672" t="str">
            <v>M20_ME00</v>
          </cell>
        </row>
        <row r="2673">
          <cell r="C2673" t="str">
            <v>M20_ME00</v>
          </cell>
        </row>
        <row r="2674">
          <cell r="C2674" t="str">
            <v>M20_ME00</v>
          </cell>
        </row>
        <row r="2675">
          <cell r="C2675" t="str">
            <v>M20_ME00</v>
          </cell>
        </row>
        <row r="2676">
          <cell r="C2676" t="str">
            <v>M25_ME00</v>
          </cell>
        </row>
        <row r="2677">
          <cell r="C2677" t="str">
            <v>M50_US00</v>
          </cell>
        </row>
        <row r="2678">
          <cell r="C2678" t="str">
            <v>M20_ME00</v>
          </cell>
        </row>
        <row r="2679">
          <cell r="C2679" t="str">
            <v>M50_US00</v>
          </cell>
        </row>
        <row r="2680">
          <cell r="C2680" t="str">
            <v>M20_ME00</v>
          </cell>
        </row>
        <row r="2681">
          <cell r="C2681" t="str">
            <v>M10_CH00</v>
          </cell>
        </row>
        <row r="2682">
          <cell r="C2682" t="str">
            <v>M10_CH00</v>
          </cell>
        </row>
        <row r="2683">
          <cell r="C2683" t="str">
            <v>M20_ME00</v>
          </cell>
        </row>
        <row r="2684">
          <cell r="C2684" t="str">
            <v>M20_ME00</v>
          </cell>
        </row>
        <row r="2685">
          <cell r="C2685" t="str">
            <v>M20_ME00</v>
          </cell>
        </row>
        <row r="2686">
          <cell r="C2686" t="str">
            <v>M20_ME00</v>
          </cell>
        </row>
        <row r="2687">
          <cell r="C2687" t="str">
            <v>M20_ME00</v>
          </cell>
        </row>
        <row r="2688">
          <cell r="C2688" t="str">
            <v>M10_CH00</v>
          </cell>
        </row>
        <row r="2689">
          <cell r="C2689" t="str">
            <v>M20_ME00</v>
          </cell>
        </row>
        <row r="2690">
          <cell r="C2690" t="str">
            <v>M20_ME00</v>
          </cell>
        </row>
        <row r="2691">
          <cell r="C2691" t="str">
            <v>M10_CH00</v>
          </cell>
        </row>
        <row r="2692">
          <cell r="C2692" t="str">
            <v>M20_ME00</v>
          </cell>
        </row>
        <row r="2693">
          <cell r="C2693" t="str">
            <v>M10_CH00</v>
          </cell>
        </row>
        <row r="2694">
          <cell r="C2694" t="str">
            <v>M20_ME00</v>
          </cell>
        </row>
        <row r="2695">
          <cell r="C2695" t="str">
            <v>M20_ME00</v>
          </cell>
        </row>
        <row r="2696">
          <cell r="C2696" t="str">
            <v>M40_RE00</v>
          </cell>
        </row>
        <row r="2697">
          <cell r="C2697" t="str">
            <v>M30_EL00</v>
          </cell>
        </row>
        <row r="2698">
          <cell r="C2698" t="str">
            <v>M20_ME00</v>
          </cell>
        </row>
        <row r="2699">
          <cell r="C2699" t="str">
            <v>M10_CH00</v>
          </cell>
        </row>
        <row r="2700">
          <cell r="C2700" t="str">
            <v>M10_CH00</v>
          </cell>
        </row>
        <row r="2701">
          <cell r="C2701" t="str">
            <v>M36_EL00</v>
          </cell>
        </row>
        <row r="2702">
          <cell r="C2702" t="str">
            <v>M10_CH00</v>
          </cell>
        </row>
        <row r="2703">
          <cell r="C2703" t="str">
            <v>M10_CH00</v>
          </cell>
        </row>
        <row r="2704">
          <cell r="C2704" t="str">
            <v>M10_CH00</v>
          </cell>
        </row>
        <row r="2705">
          <cell r="C2705" t="str">
            <v>M10_CH00</v>
          </cell>
        </row>
        <row r="2706">
          <cell r="C2706" t="str">
            <v>M26_ME00</v>
          </cell>
        </row>
        <row r="2707">
          <cell r="C2707" t="str">
            <v>M26_ME00</v>
          </cell>
        </row>
        <row r="2708">
          <cell r="C2708" t="str">
            <v>M10_CH00</v>
          </cell>
        </row>
        <row r="2709">
          <cell r="C2709" t="str">
            <v>M10_CH00</v>
          </cell>
        </row>
        <row r="2710">
          <cell r="C2710" t="str">
            <v>M20_ME00</v>
          </cell>
        </row>
        <row r="2711">
          <cell r="C2711" t="str">
            <v>M26_ME00</v>
          </cell>
        </row>
        <row r="2712">
          <cell r="C2712" t="str">
            <v>M25_ME00</v>
          </cell>
        </row>
        <row r="2713">
          <cell r="C2713" t="str">
            <v>M50_US00</v>
          </cell>
        </row>
        <row r="2714">
          <cell r="C2714" t="str">
            <v>M25_ME00</v>
          </cell>
        </row>
        <row r="2715">
          <cell r="C2715" t="str">
            <v>M25_ME00</v>
          </cell>
        </row>
        <row r="2716">
          <cell r="C2716" t="str">
            <v>M10_CH00</v>
          </cell>
        </row>
        <row r="2717">
          <cell r="C2717" t="str">
            <v>M50_US00</v>
          </cell>
        </row>
        <row r="2718">
          <cell r="C2718" t="str">
            <v>M40_RE00</v>
          </cell>
        </row>
        <row r="2719">
          <cell r="C2719" t="str">
            <v>M10_CH00</v>
          </cell>
        </row>
        <row r="2720">
          <cell r="C2720" t="str">
            <v>M40_RE00</v>
          </cell>
        </row>
        <row r="2721">
          <cell r="C2721" t="str">
            <v>M20_ME00</v>
          </cell>
        </row>
        <row r="2722">
          <cell r="C2722" t="str">
            <v>M10_CH00</v>
          </cell>
        </row>
        <row r="2723">
          <cell r="C2723" t="str">
            <v>M10_CH00</v>
          </cell>
        </row>
        <row r="2724">
          <cell r="C2724" t="str">
            <v>M10_CH00</v>
          </cell>
        </row>
        <row r="2725">
          <cell r="C2725" t="str">
            <v>M10_CH00</v>
          </cell>
        </row>
        <row r="2726">
          <cell r="C2726" t="str">
            <v>M10_CH00</v>
          </cell>
        </row>
        <row r="2727">
          <cell r="C2727" t="str">
            <v>M10_CH00</v>
          </cell>
        </row>
        <row r="2728">
          <cell r="C2728" t="str">
            <v>M10_CH00</v>
          </cell>
        </row>
        <row r="2729">
          <cell r="C2729" t="str">
            <v>M40_RE00</v>
          </cell>
        </row>
        <row r="2730">
          <cell r="C2730" t="str">
            <v>M10_CH00</v>
          </cell>
        </row>
        <row r="2731">
          <cell r="C2731" t="str">
            <v>M10_CH00</v>
          </cell>
        </row>
        <row r="2732">
          <cell r="C2732" t="str">
            <v>M20_ME00</v>
          </cell>
        </row>
        <row r="2733">
          <cell r="C2733" t="str">
            <v>M20_ME00</v>
          </cell>
        </row>
        <row r="2734">
          <cell r="C2734" t="str">
            <v>M30_EL00</v>
          </cell>
        </row>
        <row r="2735">
          <cell r="C2735" t="str">
            <v>M20_ME00</v>
          </cell>
        </row>
        <row r="2736">
          <cell r="C2736" t="str">
            <v>M20_ME00</v>
          </cell>
        </row>
        <row r="2737">
          <cell r="C2737" t="str">
            <v>M20_ME00</v>
          </cell>
        </row>
        <row r="2738">
          <cell r="C2738" t="str">
            <v>M20_ME00</v>
          </cell>
        </row>
        <row r="2739">
          <cell r="C2739" t="str">
            <v>M25_ME00</v>
          </cell>
        </row>
        <row r="2740">
          <cell r="C2740" t="str">
            <v>M10_CH00</v>
          </cell>
        </row>
        <row r="2741">
          <cell r="C2741" t="str">
            <v>M26_ME00</v>
          </cell>
        </row>
        <row r="2742">
          <cell r="C2742" t="str">
            <v>M20_ME00</v>
          </cell>
        </row>
        <row r="2743">
          <cell r="C2743" t="str">
            <v>M30_EL00</v>
          </cell>
        </row>
        <row r="2744">
          <cell r="C2744" t="str">
            <v>M30_EL00</v>
          </cell>
        </row>
        <row r="2745">
          <cell r="C2745" t="str">
            <v>M20_ME00</v>
          </cell>
        </row>
        <row r="2746">
          <cell r="C2746" t="str">
            <v>M20_ME00</v>
          </cell>
        </row>
        <row r="2747">
          <cell r="C2747" t="str">
            <v>M20_ME00</v>
          </cell>
        </row>
        <row r="2748">
          <cell r="C2748" t="str">
            <v>M30_EL00</v>
          </cell>
        </row>
        <row r="2749">
          <cell r="C2749" t="str">
            <v>M20_ME00</v>
          </cell>
        </row>
        <row r="2750">
          <cell r="C2750" t="str">
            <v>M25_ME00</v>
          </cell>
        </row>
        <row r="2751">
          <cell r="C2751" t="str">
            <v>M26_ME00</v>
          </cell>
        </row>
        <row r="2752">
          <cell r="C2752" t="str">
            <v>M30_EL00</v>
          </cell>
        </row>
        <row r="2753">
          <cell r="C2753" t="str">
            <v>M50_US00</v>
          </cell>
        </row>
        <row r="2754">
          <cell r="C2754" t="str">
            <v>M40_RE00</v>
          </cell>
        </row>
        <row r="2755">
          <cell r="C2755" t="str">
            <v>M50_US00</v>
          </cell>
        </row>
        <row r="2756">
          <cell r="C2756" t="str">
            <v>M10_CH00</v>
          </cell>
        </row>
        <row r="2757">
          <cell r="C2757" t="str">
            <v>M50_US00</v>
          </cell>
        </row>
        <row r="2758">
          <cell r="C2758" t="str">
            <v>M40_RE00</v>
          </cell>
        </row>
        <row r="2759">
          <cell r="C2759" t="str">
            <v>M20_ME00</v>
          </cell>
        </row>
        <row r="2760">
          <cell r="C2760" t="str">
            <v>M50_US00</v>
          </cell>
        </row>
        <row r="2761">
          <cell r="C2761" t="str">
            <v>M20_ME00</v>
          </cell>
        </row>
        <row r="2762">
          <cell r="C2762" t="str">
            <v>M40_RE00</v>
          </cell>
        </row>
        <row r="2763">
          <cell r="C2763" t="str">
            <v>M20_ME00</v>
          </cell>
        </row>
        <row r="2764">
          <cell r="C2764" t="str">
            <v>M30_EL00</v>
          </cell>
        </row>
        <row r="2765">
          <cell r="C2765" t="str">
            <v>M40_RE00</v>
          </cell>
        </row>
        <row r="2766">
          <cell r="C2766" t="str">
            <v>M40_RE00</v>
          </cell>
        </row>
        <row r="2767">
          <cell r="C2767" t="str">
            <v>M30_EL00</v>
          </cell>
        </row>
        <row r="2768">
          <cell r="C2768" t="str">
            <v>M40_RE00</v>
          </cell>
        </row>
        <row r="2769">
          <cell r="C2769" t="str">
            <v>M20_ME00</v>
          </cell>
        </row>
        <row r="2770">
          <cell r="C2770" t="str">
            <v>M20_ME00</v>
          </cell>
        </row>
        <row r="2771">
          <cell r="C2771" t="str">
            <v>M40_RE00</v>
          </cell>
        </row>
        <row r="2772">
          <cell r="C2772" t="str">
            <v>M40_RE00</v>
          </cell>
        </row>
        <row r="2773">
          <cell r="C2773" t="str">
            <v>M40_RE00</v>
          </cell>
        </row>
        <row r="2774">
          <cell r="C2774" t="str">
            <v>M40_RE00</v>
          </cell>
        </row>
        <row r="2775">
          <cell r="C2775" t="str">
            <v>M40_RE00</v>
          </cell>
        </row>
        <row r="2776">
          <cell r="C2776" t="str">
            <v>M40_RE00</v>
          </cell>
        </row>
        <row r="2777">
          <cell r="C2777" t="str">
            <v>M25_ME00</v>
          </cell>
        </row>
        <row r="2778">
          <cell r="C2778" t="str">
            <v>M30_EL00</v>
          </cell>
        </row>
        <row r="2779">
          <cell r="C2779" t="str">
            <v>M50_US00</v>
          </cell>
        </row>
        <row r="2780">
          <cell r="C2780" t="str">
            <v>M10_CH00</v>
          </cell>
        </row>
        <row r="2781">
          <cell r="C2781" t="str">
            <v>M10_CH00</v>
          </cell>
        </row>
        <row r="2782">
          <cell r="C2782" t="str">
            <v>M26_ME00</v>
          </cell>
        </row>
        <row r="2783">
          <cell r="C2783" t="str">
            <v>M26_ME00</v>
          </cell>
        </row>
        <row r="2784">
          <cell r="C2784" t="str">
            <v>M10_CH00</v>
          </cell>
        </row>
        <row r="2785">
          <cell r="C2785" t="str">
            <v>M26_ME00</v>
          </cell>
        </row>
        <row r="2786">
          <cell r="C2786" t="str">
            <v>M46_RE00</v>
          </cell>
        </row>
        <row r="2787">
          <cell r="C2787" t="str">
            <v>M10_CH00</v>
          </cell>
        </row>
        <row r="2788">
          <cell r="C2788" t="str">
            <v>M25_ME00</v>
          </cell>
        </row>
        <row r="2789">
          <cell r="C2789" t="str">
            <v>M46_RE00</v>
          </cell>
        </row>
        <row r="2790">
          <cell r="C2790" t="str">
            <v>M46_RE00</v>
          </cell>
        </row>
        <row r="2791">
          <cell r="C2791" t="str">
            <v>M10_CH00</v>
          </cell>
        </row>
        <row r="2792">
          <cell r="C2792" t="str">
            <v>M10_CH00</v>
          </cell>
        </row>
        <row r="2793">
          <cell r="C2793" t="str">
            <v>M10_CH00</v>
          </cell>
        </row>
        <row r="2794">
          <cell r="C2794" t="str">
            <v>M10_CH00</v>
          </cell>
        </row>
        <row r="2795">
          <cell r="C2795" t="str">
            <v>M10_CH00</v>
          </cell>
        </row>
        <row r="2796">
          <cell r="C2796" t="str">
            <v>M10_CH00</v>
          </cell>
        </row>
        <row r="2797">
          <cell r="C2797" t="str">
            <v>M10_CH00</v>
          </cell>
        </row>
        <row r="2798">
          <cell r="C2798" t="str">
            <v>M20_ME00</v>
          </cell>
        </row>
        <row r="2799">
          <cell r="C2799" t="str">
            <v>M10_CH00</v>
          </cell>
        </row>
        <row r="2800">
          <cell r="C2800" t="str">
            <v>M10_CH00</v>
          </cell>
        </row>
        <row r="2801">
          <cell r="C2801" t="str">
            <v>M20_ME00</v>
          </cell>
        </row>
        <row r="2802">
          <cell r="C2802" t="str">
            <v>M20_ME00</v>
          </cell>
        </row>
        <row r="2803">
          <cell r="C2803" t="str">
            <v>M20_ME00</v>
          </cell>
        </row>
        <row r="2804">
          <cell r="C2804" t="str">
            <v>M10_CH00</v>
          </cell>
        </row>
        <row r="2805">
          <cell r="C2805" t="str">
            <v>M20_ME00</v>
          </cell>
        </row>
        <row r="2806">
          <cell r="C2806" t="str">
            <v>M30_EL00</v>
          </cell>
        </row>
        <row r="2807">
          <cell r="C2807" t="str">
            <v>M20_ME00</v>
          </cell>
        </row>
        <row r="2808">
          <cell r="C2808" t="str">
            <v>M20_ME00</v>
          </cell>
        </row>
        <row r="2809">
          <cell r="C2809" t="str">
            <v>M30_EL00</v>
          </cell>
        </row>
        <row r="2810">
          <cell r="C2810" t="str">
            <v>M30_EL00</v>
          </cell>
        </row>
        <row r="2811">
          <cell r="C2811" t="str">
            <v>M10_CH00</v>
          </cell>
        </row>
        <row r="2812">
          <cell r="C2812" t="str">
            <v>M20_ME00</v>
          </cell>
        </row>
        <row r="2813">
          <cell r="C2813" t="str">
            <v>M30_EL00</v>
          </cell>
        </row>
        <row r="2814">
          <cell r="C2814" t="str">
            <v>M30_EL00</v>
          </cell>
        </row>
        <row r="2815">
          <cell r="C2815" t="str">
            <v>M30_EL00</v>
          </cell>
        </row>
        <row r="2816">
          <cell r="C2816" t="str">
            <v>M30_EL00</v>
          </cell>
        </row>
        <row r="2817">
          <cell r="C2817" t="str">
            <v>M30_EL00</v>
          </cell>
        </row>
        <row r="2818">
          <cell r="C2818" t="str">
            <v>M40_RE00</v>
          </cell>
        </row>
        <row r="2819">
          <cell r="C2819" t="str">
            <v>M20_ME00</v>
          </cell>
        </row>
        <row r="2820">
          <cell r="C2820" t="str">
            <v>M30_EL00</v>
          </cell>
        </row>
        <row r="2821">
          <cell r="C2821" t="str">
            <v>M20_ME00</v>
          </cell>
        </row>
        <row r="2822">
          <cell r="C2822" t="str">
            <v>M10_CH00</v>
          </cell>
        </row>
        <row r="2823">
          <cell r="C2823" t="str">
            <v>M40_RE00</v>
          </cell>
        </row>
        <row r="2824">
          <cell r="C2824" t="str">
            <v>M20_ME00</v>
          </cell>
        </row>
        <row r="2825">
          <cell r="C2825" t="str">
            <v>M20_ME00</v>
          </cell>
        </row>
        <row r="2826">
          <cell r="C2826" t="str">
            <v>M20_ME00</v>
          </cell>
        </row>
        <row r="2827">
          <cell r="C2827" t="str">
            <v>M20_ME00</v>
          </cell>
        </row>
        <row r="2828">
          <cell r="C2828" t="str">
            <v>M20_ME00</v>
          </cell>
        </row>
        <row r="2829">
          <cell r="C2829" t="str">
            <v>M20_ME00</v>
          </cell>
        </row>
        <row r="2830">
          <cell r="C2830" t="str">
            <v>M20_ME00</v>
          </cell>
        </row>
        <row r="2831">
          <cell r="C2831" t="str">
            <v>M20_ME00</v>
          </cell>
        </row>
        <row r="2832">
          <cell r="C2832" t="str">
            <v>M30_EL00</v>
          </cell>
        </row>
        <row r="2833">
          <cell r="C2833" t="str">
            <v>M20_ME00</v>
          </cell>
        </row>
        <row r="2834">
          <cell r="C2834" t="str">
            <v>M40_RE00</v>
          </cell>
        </row>
        <row r="2835">
          <cell r="C2835" t="str">
            <v>M25_ME00</v>
          </cell>
        </row>
        <row r="2836">
          <cell r="C2836" t="str">
            <v>M30_EL00</v>
          </cell>
        </row>
        <row r="2837">
          <cell r="C2837" t="str">
            <v>M10_CH00</v>
          </cell>
        </row>
        <row r="2838">
          <cell r="C2838" t="str">
            <v>M10_CH00</v>
          </cell>
        </row>
        <row r="2839">
          <cell r="C2839" t="str">
            <v>M25_ME00</v>
          </cell>
        </row>
        <row r="2840">
          <cell r="C2840" t="str">
            <v>M10_CH00</v>
          </cell>
        </row>
        <row r="2841">
          <cell r="C2841" t="str">
            <v>M10_CH00</v>
          </cell>
        </row>
        <row r="2842">
          <cell r="C2842" t="str">
            <v>M25_ME00</v>
          </cell>
        </row>
        <row r="2843">
          <cell r="C2843" t="str">
            <v>M26_ME00</v>
          </cell>
        </row>
        <row r="2844">
          <cell r="C2844" t="str">
            <v>M46_RE00</v>
          </cell>
        </row>
        <row r="2845">
          <cell r="C2845" t="str">
            <v>M40_RE00</v>
          </cell>
        </row>
        <row r="2846">
          <cell r="C2846" t="str">
            <v>M20_ME00</v>
          </cell>
        </row>
        <row r="2847">
          <cell r="C2847" t="str">
            <v>M20_ME00</v>
          </cell>
        </row>
        <row r="2848">
          <cell r="C2848" t="str">
            <v>M20_ME00</v>
          </cell>
        </row>
        <row r="2849">
          <cell r="C2849" t="str">
            <v>M20_ME00</v>
          </cell>
        </row>
        <row r="2850">
          <cell r="C2850" t="str">
            <v>M10_CH00</v>
          </cell>
        </row>
        <row r="2851">
          <cell r="C2851" t="str">
            <v>M25_ME00</v>
          </cell>
        </row>
        <row r="2852">
          <cell r="C2852" t="str">
            <v>M36_EL00</v>
          </cell>
        </row>
        <row r="2853">
          <cell r="C2853" t="str">
            <v>M30_EL00</v>
          </cell>
        </row>
        <row r="2854">
          <cell r="C2854" t="str">
            <v>M30_EL00</v>
          </cell>
        </row>
        <row r="2855">
          <cell r="C2855" t="str">
            <v>M30_EL00</v>
          </cell>
        </row>
        <row r="2856">
          <cell r="C2856" t="str">
            <v>M10_CH00</v>
          </cell>
        </row>
        <row r="2857">
          <cell r="C2857" t="str">
            <v>M40_RE00</v>
          </cell>
        </row>
        <row r="2858">
          <cell r="C2858" t="str">
            <v>M30_EL00</v>
          </cell>
        </row>
        <row r="2859">
          <cell r="C2859" t="str">
            <v>M30_EL00</v>
          </cell>
        </row>
        <row r="2860">
          <cell r="C2860" t="str">
            <v>M30_EL00</v>
          </cell>
        </row>
        <row r="2861">
          <cell r="C2861" t="str">
            <v>M30_EL00</v>
          </cell>
        </row>
        <row r="2862">
          <cell r="C2862" t="str">
            <v>M50_US00</v>
          </cell>
        </row>
        <row r="2863">
          <cell r="C2863" t="str">
            <v>M10_CH00</v>
          </cell>
        </row>
        <row r="2864">
          <cell r="C2864" t="str">
            <v>M20_ME00</v>
          </cell>
        </row>
        <row r="2865">
          <cell r="C2865" t="str">
            <v>M20_ME00</v>
          </cell>
        </row>
        <row r="2866">
          <cell r="C2866" t="str">
            <v>M20_ME00</v>
          </cell>
        </row>
        <row r="2867">
          <cell r="C2867" t="str">
            <v>M10_CH00</v>
          </cell>
        </row>
        <row r="2868">
          <cell r="C2868" t="str">
            <v>M10_CH00</v>
          </cell>
        </row>
        <row r="2869">
          <cell r="C2869" t="str">
            <v>M36_EL00</v>
          </cell>
        </row>
        <row r="2870">
          <cell r="C2870" t="str">
            <v>M10_CH00</v>
          </cell>
        </row>
        <row r="2871">
          <cell r="C2871" t="str">
            <v>M10_CH00</v>
          </cell>
        </row>
        <row r="2872">
          <cell r="C2872" t="str">
            <v>M10_CH00</v>
          </cell>
        </row>
        <row r="2873">
          <cell r="C2873" t="str">
            <v>M26_ME00</v>
          </cell>
        </row>
        <row r="2874">
          <cell r="C2874" t="str">
            <v>M10_CH00</v>
          </cell>
        </row>
        <row r="2875">
          <cell r="C2875" t="str">
            <v>M10_CH00</v>
          </cell>
        </row>
        <row r="2876">
          <cell r="C2876" t="str">
            <v>M26_ME00</v>
          </cell>
        </row>
        <row r="2877">
          <cell r="C2877" t="str">
            <v>M26_ME00</v>
          </cell>
        </row>
        <row r="2878">
          <cell r="C2878" t="str">
            <v>M20_ME00</v>
          </cell>
        </row>
        <row r="2879">
          <cell r="C2879" t="str">
            <v>M26_ME00</v>
          </cell>
        </row>
        <row r="2880">
          <cell r="C2880" t="str">
            <v>M30_EL00</v>
          </cell>
        </row>
        <row r="2881">
          <cell r="C2881" t="str">
            <v>M26_ME00</v>
          </cell>
        </row>
        <row r="2882">
          <cell r="C2882" t="str">
            <v>M30_EL00</v>
          </cell>
        </row>
        <row r="2883">
          <cell r="C2883" t="str">
            <v>M30_EL00</v>
          </cell>
        </row>
        <row r="2884">
          <cell r="C2884" t="str">
            <v>M25_ME00</v>
          </cell>
        </row>
        <row r="2885">
          <cell r="C2885" t="str">
            <v>M26_ME00</v>
          </cell>
        </row>
        <row r="2886">
          <cell r="C2886" t="str">
            <v>M40_RE00</v>
          </cell>
        </row>
        <row r="2887">
          <cell r="C2887" t="str">
            <v>M26_ME00</v>
          </cell>
        </row>
        <row r="2888">
          <cell r="C2888" t="str">
            <v>M25_ME00</v>
          </cell>
        </row>
        <row r="2889">
          <cell r="C2889" t="str">
            <v>M36_EL00</v>
          </cell>
        </row>
        <row r="2890">
          <cell r="C2890" t="str">
            <v>M10_CH00</v>
          </cell>
        </row>
        <row r="2891">
          <cell r="C2891" t="str">
            <v>M26_ME00</v>
          </cell>
        </row>
        <row r="2892">
          <cell r="C2892" t="str">
            <v>M10_CH00</v>
          </cell>
        </row>
        <row r="2893">
          <cell r="C2893" t="str">
            <v>M10_CH00</v>
          </cell>
        </row>
        <row r="2894">
          <cell r="C2894" t="str">
            <v>M10_CH00</v>
          </cell>
        </row>
        <row r="2895">
          <cell r="C2895" t="str">
            <v>M30_EL00</v>
          </cell>
        </row>
        <row r="2896">
          <cell r="C2896" t="str">
            <v>M10_CH00</v>
          </cell>
        </row>
        <row r="2897">
          <cell r="C2897" t="str">
            <v>M20_ME00</v>
          </cell>
        </row>
        <row r="2898">
          <cell r="C2898" t="str">
            <v>M50_US00</v>
          </cell>
        </row>
        <row r="2899">
          <cell r="C2899" t="str">
            <v>M50_US00</v>
          </cell>
        </row>
        <row r="2900">
          <cell r="C2900" t="str">
            <v>M50_US00</v>
          </cell>
        </row>
        <row r="2901">
          <cell r="C2901" t="str">
            <v>M10_CH00</v>
          </cell>
        </row>
        <row r="2902">
          <cell r="C2902" t="str">
            <v>M15_EX00</v>
          </cell>
        </row>
        <row r="2903">
          <cell r="C2903" t="str">
            <v>M20_ME00</v>
          </cell>
        </row>
        <row r="2904">
          <cell r="C2904" t="str">
            <v>M20_ME00</v>
          </cell>
        </row>
        <row r="2905">
          <cell r="C2905" t="str">
            <v>M10_CH00</v>
          </cell>
        </row>
        <row r="2906">
          <cell r="C2906" t="str">
            <v>M10_CH00</v>
          </cell>
        </row>
        <row r="2907">
          <cell r="C2907" t="str">
            <v>M10_CH00</v>
          </cell>
        </row>
        <row r="2908">
          <cell r="C2908" t="str">
            <v>M20_ME00</v>
          </cell>
        </row>
        <row r="2909">
          <cell r="C2909" t="str">
            <v>M20_ME00</v>
          </cell>
        </row>
        <row r="2910">
          <cell r="C2910" t="str">
            <v>M20_ME00</v>
          </cell>
        </row>
        <row r="2911">
          <cell r="C2911" t="str">
            <v>M30_EL00</v>
          </cell>
        </row>
        <row r="2912">
          <cell r="C2912" t="str">
            <v>M20_ME00</v>
          </cell>
        </row>
        <row r="2913">
          <cell r="C2913" t="str">
            <v>M20_ME00</v>
          </cell>
        </row>
        <row r="2914">
          <cell r="C2914" t="str">
            <v>M20_ME00</v>
          </cell>
        </row>
        <row r="2915">
          <cell r="C2915" t="str">
            <v>M36_EL00</v>
          </cell>
        </row>
        <row r="2916">
          <cell r="C2916" t="str">
            <v>M25_ME00</v>
          </cell>
        </row>
        <row r="2917">
          <cell r="C2917" t="str">
            <v>M20_ME00</v>
          </cell>
        </row>
        <row r="2918">
          <cell r="C2918" t="str">
            <v>M20_ME00</v>
          </cell>
        </row>
        <row r="2919">
          <cell r="C2919" t="str">
            <v>M10_CH00</v>
          </cell>
        </row>
        <row r="2920">
          <cell r="C2920" t="str">
            <v>M20_ME00</v>
          </cell>
        </row>
        <row r="2921">
          <cell r="C2921" t="str">
            <v>M20_ME00</v>
          </cell>
        </row>
        <row r="2922">
          <cell r="C2922" t="str">
            <v>M20_ME00</v>
          </cell>
        </row>
        <row r="2923">
          <cell r="C2923" t="str">
            <v>M20_ME00</v>
          </cell>
        </row>
        <row r="2924">
          <cell r="C2924" t="str">
            <v>M20_ME00</v>
          </cell>
        </row>
        <row r="2925">
          <cell r="C2925" t="str">
            <v>M20_ME00</v>
          </cell>
        </row>
        <row r="2926">
          <cell r="C2926" t="str">
            <v>M20_ME00</v>
          </cell>
        </row>
        <row r="2927">
          <cell r="C2927" t="str">
            <v>M20_ME00</v>
          </cell>
        </row>
        <row r="2928">
          <cell r="C2928" t="str">
            <v>M20_ME00</v>
          </cell>
        </row>
        <row r="2929">
          <cell r="C2929" t="str">
            <v>M20_ME00</v>
          </cell>
        </row>
        <row r="2930">
          <cell r="C2930" t="str">
            <v>M30_EL00</v>
          </cell>
        </row>
        <row r="2931">
          <cell r="C2931" t="str">
            <v>M30_EL00</v>
          </cell>
        </row>
        <row r="2932">
          <cell r="C2932" t="str">
            <v>M30_EL00</v>
          </cell>
        </row>
        <row r="2933">
          <cell r="C2933" t="str">
            <v>M26_ME00</v>
          </cell>
        </row>
        <row r="2934">
          <cell r="C2934" t="str">
            <v>M26_ME00</v>
          </cell>
        </row>
        <row r="2935">
          <cell r="C2935" t="str">
            <v>M26_ME00</v>
          </cell>
        </row>
        <row r="2936">
          <cell r="C2936" t="str">
            <v>M20_ME00</v>
          </cell>
        </row>
        <row r="2937">
          <cell r="C2937" t="str">
            <v>M20_ME00</v>
          </cell>
        </row>
        <row r="2938">
          <cell r="C2938" t="str">
            <v>M40_RE00</v>
          </cell>
        </row>
        <row r="2939">
          <cell r="C2939" t="str">
            <v>M20_ME00</v>
          </cell>
        </row>
        <row r="2940">
          <cell r="C2940" t="str">
            <v>M10_CH00</v>
          </cell>
        </row>
        <row r="2941">
          <cell r="C2941" t="str">
            <v>M25_ME00</v>
          </cell>
        </row>
        <row r="2942">
          <cell r="C2942" t="str">
            <v>M10_CH00</v>
          </cell>
        </row>
        <row r="2943">
          <cell r="C2943" t="str">
            <v>M25_ME00</v>
          </cell>
        </row>
        <row r="2944">
          <cell r="C2944" t="str">
            <v>M10_CH00</v>
          </cell>
        </row>
        <row r="2945">
          <cell r="C2945" t="str">
            <v>M10_CH00</v>
          </cell>
        </row>
        <row r="2946">
          <cell r="C2946" t="str">
            <v>M10_CH00</v>
          </cell>
        </row>
        <row r="2947">
          <cell r="C2947" t="str">
            <v>M30_EL00</v>
          </cell>
        </row>
        <row r="2948">
          <cell r="C2948" t="str">
            <v>M30_EL00</v>
          </cell>
        </row>
        <row r="2949">
          <cell r="C2949" t="str">
            <v>M30_EL00</v>
          </cell>
        </row>
        <row r="2950">
          <cell r="C2950" t="str">
            <v>M10_CH00</v>
          </cell>
        </row>
        <row r="2951">
          <cell r="C2951" t="str">
            <v>M26_ME00</v>
          </cell>
        </row>
        <row r="2952">
          <cell r="C2952" t="str">
            <v>M30_EL00</v>
          </cell>
        </row>
        <row r="2953">
          <cell r="C2953" t="str">
            <v>M25_ME00</v>
          </cell>
        </row>
        <row r="2954">
          <cell r="C2954" t="str">
            <v>M26_ME00</v>
          </cell>
        </row>
        <row r="2955">
          <cell r="C2955" t="str">
            <v>M25_ME00</v>
          </cell>
        </row>
        <row r="2956">
          <cell r="C2956" t="str">
            <v>M20_ME00</v>
          </cell>
        </row>
        <row r="2957">
          <cell r="C2957" t="str">
            <v>M36_EL00</v>
          </cell>
        </row>
        <row r="2958">
          <cell r="C2958" t="str">
            <v>M10_CH00</v>
          </cell>
        </row>
        <row r="2959">
          <cell r="C2959" t="str">
            <v>M20_ME00</v>
          </cell>
        </row>
        <row r="2960">
          <cell r="C2960" t="str">
            <v>M20_ME00</v>
          </cell>
        </row>
        <row r="2961">
          <cell r="C2961" t="str">
            <v>M20_ME00</v>
          </cell>
        </row>
        <row r="2962">
          <cell r="C2962" t="str">
            <v>M20_ME00</v>
          </cell>
        </row>
        <row r="2963">
          <cell r="C2963" t="str">
            <v>M20_ME00</v>
          </cell>
        </row>
        <row r="2964">
          <cell r="C2964" t="str">
            <v>M25_ME00</v>
          </cell>
        </row>
        <row r="2965">
          <cell r="C2965" t="str">
            <v>M10_CH00</v>
          </cell>
        </row>
        <row r="2966">
          <cell r="C2966" t="str">
            <v>M10_CH00</v>
          </cell>
        </row>
        <row r="2967">
          <cell r="C2967" t="str">
            <v>M10_CH00</v>
          </cell>
        </row>
        <row r="2968">
          <cell r="C2968" t="str">
            <v>M10_CH00</v>
          </cell>
        </row>
        <row r="2969">
          <cell r="C2969" t="str">
            <v>M20_ME00</v>
          </cell>
        </row>
        <row r="2970">
          <cell r="C2970" t="str">
            <v>M20_ME00</v>
          </cell>
        </row>
        <row r="2971">
          <cell r="C2971" t="str">
            <v>M20_ME00</v>
          </cell>
        </row>
        <row r="2972">
          <cell r="C2972" t="str">
            <v>M10_CH00</v>
          </cell>
        </row>
        <row r="2973">
          <cell r="C2973" t="str">
            <v>M30_EL00</v>
          </cell>
        </row>
        <row r="2974">
          <cell r="C2974" t="str">
            <v>M30_EL00</v>
          </cell>
        </row>
        <row r="2975">
          <cell r="C2975" t="str">
            <v>M50_US00</v>
          </cell>
        </row>
        <row r="2976">
          <cell r="C2976" t="str">
            <v>M10_CH00</v>
          </cell>
        </row>
        <row r="2977">
          <cell r="C2977" t="str">
            <v>M10_CH00</v>
          </cell>
        </row>
        <row r="2978">
          <cell r="C2978" t="str">
            <v>M25_ME00</v>
          </cell>
        </row>
        <row r="2979">
          <cell r="C2979" t="str">
            <v>M10_CH00</v>
          </cell>
        </row>
        <row r="2980">
          <cell r="C2980" t="str">
            <v>M10_CH00</v>
          </cell>
        </row>
        <row r="2981">
          <cell r="C2981" t="str">
            <v>M50_US00</v>
          </cell>
        </row>
        <row r="2982">
          <cell r="C2982" t="str">
            <v>M20_ME00</v>
          </cell>
        </row>
        <row r="2983">
          <cell r="C2983" t="str">
            <v>M10_CH00</v>
          </cell>
        </row>
        <row r="2984">
          <cell r="C2984" t="str">
            <v>M26_ME00</v>
          </cell>
        </row>
        <row r="2985">
          <cell r="C2985" t="str">
            <v>M10_CH00</v>
          </cell>
        </row>
        <row r="2986">
          <cell r="C2986" t="str">
            <v>M25_ME00</v>
          </cell>
        </row>
        <row r="2987">
          <cell r="C2987" t="str">
            <v>M10_CH00</v>
          </cell>
        </row>
        <row r="2988">
          <cell r="C2988" t="str">
            <v>M46_RE00</v>
          </cell>
        </row>
        <row r="2989">
          <cell r="C2989" t="str">
            <v>M26_ME00</v>
          </cell>
        </row>
        <row r="2990">
          <cell r="C2990" t="str">
            <v>M20_ME00</v>
          </cell>
        </row>
        <row r="2991">
          <cell r="C2991" t="str">
            <v>M10_CH00</v>
          </cell>
        </row>
        <row r="2992">
          <cell r="C2992" t="str">
            <v>M10_CH00</v>
          </cell>
        </row>
        <row r="2993">
          <cell r="C2993" t="str">
            <v>M26_ME00</v>
          </cell>
        </row>
        <row r="2994">
          <cell r="C2994" t="str">
            <v>M40_RE00</v>
          </cell>
        </row>
        <row r="2995">
          <cell r="C2995" t="str">
            <v>M10_CH00</v>
          </cell>
        </row>
        <row r="2996">
          <cell r="C2996" t="str">
            <v>M10_CH00</v>
          </cell>
        </row>
        <row r="2997">
          <cell r="C2997" t="str">
            <v>M10_CH00</v>
          </cell>
        </row>
        <row r="2998">
          <cell r="C2998" t="str">
            <v>M20_ME00</v>
          </cell>
        </row>
        <row r="2999">
          <cell r="C2999" t="str">
            <v>M10_CH00</v>
          </cell>
        </row>
        <row r="3000">
          <cell r="C3000" t="str">
            <v>M40_RE00</v>
          </cell>
        </row>
        <row r="3001">
          <cell r="C3001" t="str">
            <v>M40_RE00</v>
          </cell>
        </row>
        <row r="3002">
          <cell r="C3002" t="str">
            <v>M40_RE00</v>
          </cell>
        </row>
        <row r="3003">
          <cell r="C3003" t="str">
            <v>M40_RE00</v>
          </cell>
        </row>
        <row r="3004">
          <cell r="C3004" t="str">
            <v>M40_RE00</v>
          </cell>
        </row>
        <row r="3005">
          <cell r="C3005" t="str">
            <v>M10_CH00</v>
          </cell>
        </row>
        <row r="3006">
          <cell r="C3006" t="str">
            <v>M10_CH00</v>
          </cell>
        </row>
        <row r="3007">
          <cell r="C3007" t="str">
            <v>M10_CH00</v>
          </cell>
        </row>
        <row r="3008">
          <cell r="C3008" t="str">
            <v>M10_CH00</v>
          </cell>
        </row>
        <row r="3009">
          <cell r="C3009" t="str">
            <v>M10_CH00</v>
          </cell>
        </row>
        <row r="3010">
          <cell r="C3010" t="str">
            <v>M10_CH00</v>
          </cell>
        </row>
        <row r="3011">
          <cell r="C3011" t="str">
            <v>M10_CH00</v>
          </cell>
        </row>
        <row r="3012">
          <cell r="C3012" t="str">
            <v>M10_CH00</v>
          </cell>
        </row>
        <row r="3013">
          <cell r="C3013" t="str">
            <v>M20_ME00</v>
          </cell>
        </row>
        <row r="3014">
          <cell r="C3014" t="str">
            <v>M50_US00</v>
          </cell>
        </row>
        <row r="3015">
          <cell r="C3015" t="str">
            <v>M20_ME00</v>
          </cell>
        </row>
        <row r="3016">
          <cell r="C3016" t="str">
            <v>M20_ME00</v>
          </cell>
        </row>
        <row r="3017">
          <cell r="C3017" t="str">
            <v>M50_US00</v>
          </cell>
        </row>
        <row r="3018">
          <cell r="C3018" t="str">
            <v>M10_CH00</v>
          </cell>
        </row>
        <row r="3019">
          <cell r="C3019" t="str">
            <v>M10_CH00</v>
          </cell>
        </row>
        <row r="3020">
          <cell r="C3020" t="str">
            <v>M20_ME00</v>
          </cell>
        </row>
        <row r="3021">
          <cell r="C3021" t="str">
            <v>M26_ME00</v>
          </cell>
        </row>
        <row r="3022">
          <cell r="C3022" t="str">
            <v>M10_CH00</v>
          </cell>
        </row>
        <row r="3023">
          <cell r="C3023" t="str">
            <v>M26_ME00</v>
          </cell>
        </row>
        <row r="3024">
          <cell r="C3024" t="str">
            <v>M20_ME00</v>
          </cell>
        </row>
        <row r="3025">
          <cell r="C3025" t="str">
            <v>M10_CH00</v>
          </cell>
        </row>
        <row r="3026">
          <cell r="C3026" t="str">
            <v>M20_ME00</v>
          </cell>
        </row>
        <row r="3027">
          <cell r="C3027" t="str">
            <v>M30_EL00</v>
          </cell>
        </row>
        <row r="3028">
          <cell r="C3028" t="str">
            <v>M40_RE00</v>
          </cell>
        </row>
        <row r="3029">
          <cell r="C3029" t="str">
            <v>M20_ME00</v>
          </cell>
        </row>
        <row r="3030">
          <cell r="C3030" t="str">
            <v>M20_ME00</v>
          </cell>
        </row>
        <row r="3031">
          <cell r="C3031" t="str">
            <v>M20_ME00</v>
          </cell>
        </row>
        <row r="3032">
          <cell r="C3032" t="str">
            <v>M10_CH00</v>
          </cell>
        </row>
        <row r="3033">
          <cell r="C3033" t="str">
            <v>M10_CH00</v>
          </cell>
        </row>
        <row r="3034">
          <cell r="C3034" t="str">
            <v>M30_EL00</v>
          </cell>
        </row>
        <row r="3035">
          <cell r="C3035" t="str">
            <v>M30_EL00</v>
          </cell>
        </row>
        <row r="3036">
          <cell r="C3036" t="str">
            <v>M30_EL00</v>
          </cell>
        </row>
        <row r="3037">
          <cell r="C3037" t="str">
            <v>M30_EL00</v>
          </cell>
        </row>
        <row r="3038">
          <cell r="C3038" t="str">
            <v>M30_EL00</v>
          </cell>
        </row>
        <row r="3039">
          <cell r="C3039" t="str">
            <v>M30_EL00</v>
          </cell>
        </row>
        <row r="3040">
          <cell r="C3040" t="str">
            <v>M30_EL00</v>
          </cell>
        </row>
        <row r="3041">
          <cell r="C3041" t="str">
            <v>M10_CH00</v>
          </cell>
        </row>
        <row r="3042">
          <cell r="C3042" t="str">
            <v>M20_ME00</v>
          </cell>
        </row>
        <row r="3043">
          <cell r="C3043" t="str">
            <v>M20_ME00</v>
          </cell>
        </row>
        <row r="3044">
          <cell r="C3044" t="str">
            <v>M20_ME00</v>
          </cell>
        </row>
        <row r="3045">
          <cell r="C3045" t="str">
            <v>M20_ME00</v>
          </cell>
        </row>
        <row r="3046">
          <cell r="C3046" t="str">
            <v>M25_ME00</v>
          </cell>
        </row>
        <row r="3047">
          <cell r="C3047" t="str">
            <v>M10_CH00</v>
          </cell>
        </row>
        <row r="3048">
          <cell r="C3048" t="str">
            <v>M10_CH00</v>
          </cell>
        </row>
        <row r="3049">
          <cell r="C3049" t="str">
            <v>M40_RE00</v>
          </cell>
        </row>
        <row r="3050">
          <cell r="C3050" t="str">
            <v>M10_CH00</v>
          </cell>
        </row>
        <row r="3051">
          <cell r="C3051" t="str">
            <v>M50_US00</v>
          </cell>
        </row>
        <row r="3052">
          <cell r="C3052" t="str">
            <v>M10_CH00</v>
          </cell>
        </row>
        <row r="3053">
          <cell r="C3053" t="str">
            <v>M30_EL00</v>
          </cell>
        </row>
        <row r="3054">
          <cell r="C3054" t="str">
            <v>M20_ME00</v>
          </cell>
        </row>
        <row r="3055">
          <cell r="C3055" t="str">
            <v>M10_CH00</v>
          </cell>
        </row>
        <row r="3056">
          <cell r="C3056" t="str">
            <v>M10_CH00</v>
          </cell>
        </row>
        <row r="3057">
          <cell r="C3057" t="str">
            <v>M20_ME00</v>
          </cell>
        </row>
        <row r="3058">
          <cell r="C3058" t="str">
            <v>M20_ME00</v>
          </cell>
        </row>
        <row r="3059">
          <cell r="C3059" t="str">
            <v>M26_ME00</v>
          </cell>
        </row>
        <row r="3060">
          <cell r="C3060" t="str">
            <v>M46_RE00</v>
          </cell>
        </row>
        <row r="3061">
          <cell r="C3061" t="str">
            <v>M15_EX00</v>
          </cell>
        </row>
        <row r="3062">
          <cell r="C3062" t="str">
            <v>M30_EL00</v>
          </cell>
        </row>
        <row r="3063">
          <cell r="C3063" t="str">
            <v>M15_EX00</v>
          </cell>
        </row>
        <row r="3064">
          <cell r="C3064" t="str">
            <v>M15_EX00</v>
          </cell>
        </row>
        <row r="3065">
          <cell r="C3065" t="str">
            <v>M10_CH00</v>
          </cell>
        </row>
        <row r="3066">
          <cell r="C3066" t="str">
            <v>M10_CH00</v>
          </cell>
        </row>
        <row r="3067">
          <cell r="C3067" t="str">
            <v>M10_CH00</v>
          </cell>
        </row>
        <row r="3068">
          <cell r="C3068" t="str">
            <v>M10_CH00</v>
          </cell>
        </row>
        <row r="3069">
          <cell r="C3069" t="str">
            <v>M30_EL00</v>
          </cell>
        </row>
        <row r="3070">
          <cell r="C3070" t="str">
            <v>M10_CH00</v>
          </cell>
        </row>
        <row r="3071">
          <cell r="C3071" t="str">
            <v>M30_EL00</v>
          </cell>
        </row>
        <row r="3072">
          <cell r="C3072" t="str">
            <v>M30_EL00</v>
          </cell>
        </row>
        <row r="3073">
          <cell r="C3073" t="str">
            <v>M30_EL00</v>
          </cell>
        </row>
        <row r="3074">
          <cell r="C3074" t="str">
            <v>M30_EL00</v>
          </cell>
        </row>
        <row r="3075">
          <cell r="C3075" t="str">
            <v>M30_EL00</v>
          </cell>
        </row>
        <row r="3076">
          <cell r="C3076" t="str">
            <v>M10_CH00</v>
          </cell>
        </row>
        <row r="3077">
          <cell r="C3077" t="str">
            <v>M30_EL00</v>
          </cell>
        </row>
        <row r="3078">
          <cell r="C3078" t="str">
            <v>M10_CH00</v>
          </cell>
        </row>
        <row r="3079">
          <cell r="C3079" t="str">
            <v>M10_CH00</v>
          </cell>
        </row>
        <row r="3080">
          <cell r="C3080" t="str">
            <v>M10_CH00</v>
          </cell>
        </row>
        <row r="3081">
          <cell r="C3081" t="str">
            <v>M26_ME00</v>
          </cell>
        </row>
        <row r="3082">
          <cell r="C3082" t="str">
            <v>M26_ME00</v>
          </cell>
        </row>
        <row r="3083">
          <cell r="C3083" t="str">
            <v>M20_ME00</v>
          </cell>
        </row>
        <row r="3084">
          <cell r="C3084" t="str">
            <v>M10_CH00</v>
          </cell>
        </row>
        <row r="3085">
          <cell r="C3085" t="str">
            <v>M10_CH00</v>
          </cell>
        </row>
        <row r="3086">
          <cell r="C3086" t="str">
            <v>M10_CH00</v>
          </cell>
        </row>
        <row r="3087">
          <cell r="C3087" t="str">
            <v>M30_EL00</v>
          </cell>
        </row>
        <row r="3088">
          <cell r="C3088" t="str">
            <v>M20_ME00</v>
          </cell>
        </row>
        <row r="3089">
          <cell r="C3089" t="str">
            <v>M20_ME00</v>
          </cell>
        </row>
        <row r="3090">
          <cell r="C3090" t="str">
            <v>M20_ME00</v>
          </cell>
        </row>
        <row r="3091">
          <cell r="C3091" t="str">
            <v>M10_CH00</v>
          </cell>
        </row>
        <row r="3092">
          <cell r="C3092" t="str">
            <v>M20_ME00</v>
          </cell>
        </row>
        <row r="3093">
          <cell r="C3093" t="str">
            <v>M50_US00</v>
          </cell>
        </row>
        <row r="3094">
          <cell r="C3094" t="str">
            <v>M20_ME00</v>
          </cell>
        </row>
        <row r="3095">
          <cell r="C3095" t="str">
            <v>M30_EL00</v>
          </cell>
        </row>
        <row r="3096">
          <cell r="C3096" t="str">
            <v>M30_EL00</v>
          </cell>
        </row>
        <row r="3097">
          <cell r="C3097" t="str">
            <v>M10_CH00</v>
          </cell>
        </row>
        <row r="3098">
          <cell r="C3098" t="str">
            <v>M10_CH00</v>
          </cell>
        </row>
        <row r="3099">
          <cell r="C3099" t="str">
            <v>M20_ME00</v>
          </cell>
        </row>
        <row r="3100">
          <cell r="C3100" t="str">
            <v>M10_CH00</v>
          </cell>
        </row>
        <row r="3101">
          <cell r="C3101" t="str">
            <v>M20_ME00</v>
          </cell>
        </row>
        <row r="3102">
          <cell r="C3102" t="str">
            <v>M26_ME00</v>
          </cell>
        </row>
        <row r="3103">
          <cell r="C3103" t="str">
            <v>M15_EX00</v>
          </cell>
        </row>
        <row r="3104">
          <cell r="C3104" t="str">
            <v>M25_ME00</v>
          </cell>
        </row>
        <row r="3105">
          <cell r="C3105" t="str">
            <v>M10_CH00</v>
          </cell>
        </row>
        <row r="3106">
          <cell r="C3106" t="str">
            <v>M26_ME00</v>
          </cell>
        </row>
        <row r="3107">
          <cell r="C3107" t="str">
            <v>M30_EL00</v>
          </cell>
        </row>
        <row r="3108">
          <cell r="C3108" t="str">
            <v>M20_ME00</v>
          </cell>
        </row>
        <row r="3109">
          <cell r="C3109" t="str">
            <v>M26_ME00</v>
          </cell>
        </row>
        <row r="3110">
          <cell r="C3110" t="str">
            <v>M10_CH00</v>
          </cell>
        </row>
        <row r="3111">
          <cell r="C3111" t="str">
            <v>M50_US00</v>
          </cell>
        </row>
        <row r="3112">
          <cell r="C3112" t="str">
            <v>M10_CH00</v>
          </cell>
        </row>
        <row r="3113">
          <cell r="C3113" t="str">
            <v>M10_CH00</v>
          </cell>
        </row>
        <row r="3114">
          <cell r="C3114" t="str">
            <v>M10_CH00</v>
          </cell>
        </row>
        <row r="3115">
          <cell r="C3115" t="str">
            <v>M20_ME00</v>
          </cell>
        </row>
        <row r="3116">
          <cell r="C3116" t="str">
            <v>M25_ME00</v>
          </cell>
        </row>
        <row r="3117">
          <cell r="C3117" t="str">
            <v>M25_ME00</v>
          </cell>
        </row>
        <row r="3118">
          <cell r="C3118" t="str">
            <v>M25_ME00</v>
          </cell>
        </row>
        <row r="3119">
          <cell r="C3119" t="str">
            <v>M26_ME00</v>
          </cell>
        </row>
        <row r="3120">
          <cell r="C3120" t="str">
            <v>M30_EL00</v>
          </cell>
        </row>
        <row r="3121">
          <cell r="C3121" t="str">
            <v>M20_ME00</v>
          </cell>
        </row>
        <row r="3122">
          <cell r="C3122" t="str">
            <v>M10_CH00</v>
          </cell>
        </row>
        <row r="3123">
          <cell r="C3123" t="str">
            <v>M36_EL00</v>
          </cell>
        </row>
        <row r="3124">
          <cell r="C3124" t="str">
            <v>M40_RE00</v>
          </cell>
        </row>
        <row r="3125">
          <cell r="C3125" t="str">
            <v>M20_ME00</v>
          </cell>
        </row>
        <row r="3126">
          <cell r="C3126" t="str">
            <v>M10_CH00</v>
          </cell>
        </row>
        <row r="3127">
          <cell r="C3127" t="str">
            <v>M10_CH00</v>
          </cell>
        </row>
        <row r="3128">
          <cell r="C3128" t="str">
            <v>M30_EL00</v>
          </cell>
        </row>
        <row r="3129">
          <cell r="C3129" t="str">
            <v>M20_ME00</v>
          </cell>
        </row>
        <row r="3130">
          <cell r="C3130" t="str">
            <v>M10_CH00</v>
          </cell>
        </row>
        <row r="3131">
          <cell r="C3131" t="str">
            <v>M30_EL00</v>
          </cell>
        </row>
        <row r="3132">
          <cell r="C3132" t="str">
            <v>M10_CH00</v>
          </cell>
        </row>
        <row r="3133">
          <cell r="C3133" t="str">
            <v>M30_EL00</v>
          </cell>
        </row>
        <row r="3134">
          <cell r="C3134" t="str">
            <v>M20_ME00</v>
          </cell>
        </row>
        <row r="3135">
          <cell r="C3135" t="str">
            <v>M20_ME00</v>
          </cell>
        </row>
        <row r="3136">
          <cell r="C3136" t="str">
            <v>M10_CH00</v>
          </cell>
        </row>
        <row r="3137">
          <cell r="C3137" t="str">
            <v>M20_ME00</v>
          </cell>
        </row>
        <row r="3138">
          <cell r="C3138" t="str">
            <v>M20_ME00</v>
          </cell>
        </row>
        <row r="3139">
          <cell r="C3139" t="str">
            <v>M20_ME00</v>
          </cell>
        </row>
        <row r="3140">
          <cell r="C3140" t="str">
            <v>M30_EL00</v>
          </cell>
        </row>
        <row r="3141">
          <cell r="C3141" t="str">
            <v>M20_ME00</v>
          </cell>
        </row>
        <row r="3142">
          <cell r="C3142" t="str">
            <v>M20_ME00</v>
          </cell>
        </row>
        <row r="3143">
          <cell r="C3143" t="str">
            <v>M20_ME00</v>
          </cell>
        </row>
        <row r="3144">
          <cell r="C3144" t="str">
            <v>M20_ME00</v>
          </cell>
        </row>
        <row r="3145">
          <cell r="C3145" t="str">
            <v>M20_ME00</v>
          </cell>
        </row>
        <row r="3146">
          <cell r="C3146" t="str">
            <v>M20_ME00</v>
          </cell>
        </row>
        <row r="3147">
          <cell r="C3147" t="str">
            <v>M20_ME00</v>
          </cell>
        </row>
        <row r="3148">
          <cell r="C3148" t="str">
            <v>M20_ME00</v>
          </cell>
        </row>
        <row r="3149">
          <cell r="C3149" t="str">
            <v>M30_EL00</v>
          </cell>
        </row>
        <row r="3150">
          <cell r="C3150" t="str">
            <v>M20_ME00</v>
          </cell>
        </row>
        <row r="3151">
          <cell r="C3151" t="str">
            <v>M30_EL00</v>
          </cell>
        </row>
        <row r="3152">
          <cell r="C3152" t="str">
            <v>M40_RE00</v>
          </cell>
        </row>
        <row r="3153">
          <cell r="C3153" t="str">
            <v>M25_ME00</v>
          </cell>
        </row>
        <row r="3154">
          <cell r="C3154" t="str">
            <v>M10_CH00</v>
          </cell>
        </row>
        <row r="3155">
          <cell r="C3155" t="str">
            <v>M10_CH00</v>
          </cell>
        </row>
        <row r="3156">
          <cell r="C3156" t="str">
            <v>M10_CH00</v>
          </cell>
        </row>
        <row r="3157">
          <cell r="C3157" t="str">
            <v>M10_CH00</v>
          </cell>
        </row>
        <row r="3158">
          <cell r="C3158" t="str">
            <v>M10_CH00</v>
          </cell>
        </row>
        <row r="3159">
          <cell r="C3159" t="str">
            <v>M10_CH00</v>
          </cell>
        </row>
        <row r="3160">
          <cell r="C3160" t="str">
            <v>M10_CH00</v>
          </cell>
        </row>
        <row r="3161">
          <cell r="C3161" t="str">
            <v>M10_CH00</v>
          </cell>
        </row>
        <row r="3162">
          <cell r="C3162" t="str">
            <v>M10_CH00</v>
          </cell>
        </row>
        <row r="3163">
          <cell r="C3163" t="str">
            <v>M20_ME00</v>
          </cell>
        </row>
        <row r="3164">
          <cell r="C3164" t="str">
            <v>M10_CH00</v>
          </cell>
        </row>
        <row r="3165">
          <cell r="C3165" t="str">
            <v>M15_EX00</v>
          </cell>
        </row>
        <row r="3166">
          <cell r="C3166" t="str">
            <v>M10_CH00</v>
          </cell>
        </row>
        <row r="3167">
          <cell r="C3167" t="str">
            <v>M30_EL00</v>
          </cell>
        </row>
        <row r="3168">
          <cell r="C3168" t="str">
            <v>M20_ME00</v>
          </cell>
        </row>
        <row r="3169">
          <cell r="C3169" t="str">
            <v>M10_CH00</v>
          </cell>
        </row>
        <row r="3170">
          <cell r="C3170" t="str">
            <v>M10_CH00</v>
          </cell>
        </row>
        <row r="3171">
          <cell r="C3171" t="str">
            <v>M10_CH00</v>
          </cell>
        </row>
        <row r="3172">
          <cell r="C3172" t="str">
            <v>M10_CH00</v>
          </cell>
        </row>
        <row r="3173">
          <cell r="C3173" t="str">
            <v>M30_EL00</v>
          </cell>
        </row>
        <row r="3174">
          <cell r="C3174" t="str">
            <v>M50_US00</v>
          </cell>
        </row>
        <row r="3175">
          <cell r="C3175" t="str">
            <v>M10_CH00</v>
          </cell>
        </row>
        <row r="3176">
          <cell r="C3176" t="str">
            <v>M26_ME00</v>
          </cell>
        </row>
        <row r="3177">
          <cell r="C3177" t="str">
            <v>M26_ME00</v>
          </cell>
        </row>
        <row r="3178">
          <cell r="C3178" t="str">
            <v>M20_ME00</v>
          </cell>
        </row>
        <row r="3179">
          <cell r="C3179" t="str">
            <v>M10_CH00</v>
          </cell>
        </row>
        <row r="3180">
          <cell r="C3180" t="str">
            <v>M10_CH00</v>
          </cell>
        </row>
        <row r="3181">
          <cell r="C3181" t="str">
            <v>M20_ME00</v>
          </cell>
        </row>
        <row r="3182">
          <cell r="C3182" t="str">
            <v>M20_ME00</v>
          </cell>
        </row>
        <row r="3183">
          <cell r="C3183" t="str">
            <v>M10_CH00</v>
          </cell>
        </row>
        <row r="3184">
          <cell r="C3184" t="str">
            <v>M10_CH00</v>
          </cell>
        </row>
        <row r="3185">
          <cell r="C3185" t="str">
            <v>M20_ME00</v>
          </cell>
        </row>
        <row r="3186">
          <cell r="C3186" t="str">
            <v>M20_ME00</v>
          </cell>
        </row>
        <row r="3187">
          <cell r="C3187" t="str">
            <v>M20_ME00</v>
          </cell>
        </row>
        <row r="3188">
          <cell r="C3188" t="str">
            <v>M20_ME00</v>
          </cell>
        </row>
        <row r="3189">
          <cell r="C3189" t="str">
            <v>M10_CH00</v>
          </cell>
        </row>
        <row r="3190">
          <cell r="C3190" t="str">
            <v>M20_ME00</v>
          </cell>
        </row>
        <row r="3191">
          <cell r="C3191" t="str">
            <v>M40_RE00</v>
          </cell>
        </row>
        <row r="3192">
          <cell r="C3192" t="str">
            <v>M26_ME00</v>
          </cell>
        </row>
        <row r="3193">
          <cell r="C3193" t="str">
            <v>M40_RE00</v>
          </cell>
        </row>
        <row r="3194">
          <cell r="C3194" t="str">
            <v>M10_CH00</v>
          </cell>
        </row>
        <row r="3195">
          <cell r="C3195" t="str">
            <v>M20_ME00</v>
          </cell>
        </row>
        <row r="3196">
          <cell r="C3196" t="str">
            <v>M20_ME00</v>
          </cell>
        </row>
        <row r="3197">
          <cell r="C3197" t="str">
            <v>M10_CH00</v>
          </cell>
        </row>
        <row r="3198">
          <cell r="C3198" t="str">
            <v>M20_ME00</v>
          </cell>
        </row>
        <row r="3199">
          <cell r="C3199" t="str">
            <v>M20_ME00</v>
          </cell>
        </row>
        <row r="3200">
          <cell r="C3200" t="str">
            <v>M30_EL00</v>
          </cell>
        </row>
        <row r="3201">
          <cell r="C3201" t="str">
            <v>M10_CH00</v>
          </cell>
        </row>
        <row r="3202">
          <cell r="C3202" t="str">
            <v>M10_CH00</v>
          </cell>
        </row>
        <row r="3203">
          <cell r="C3203" t="str">
            <v>M10_CH00</v>
          </cell>
        </row>
        <row r="3204">
          <cell r="C3204" t="str">
            <v>M40_RE00</v>
          </cell>
        </row>
        <row r="3205">
          <cell r="C3205" t="str">
            <v>M26_ME00</v>
          </cell>
        </row>
        <row r="3206">
          <cell r="C3206" t="str">
            <v>M50_US00</v>
          </cell>
        </row>
        <row r="3207">
          <cell r="C3207" t="str">
            <v>M10_CH00</v>
          </cell>
        </row>
        <row r="3208">
          <cell r="C3208" t="str">
            <v>M30_EL00</v>
          </cell>
        </row>
        <row r="3209">
          <cell r="C3209" t="str">
            <v>M40_RE00</v>
          </cell>
        </row>
        <row r="3210">
          <cell r="C3210" t="str">
            <v>M40_RE00</v>
          </cell>
        </row>
        <row r="3211">
          <cell r="C3211" t="str">
            <v>M10_CH00</v>
          </cell>
        </row>
        <row r="3212">
          <cell r="C3212" t="str">
            <v>M40_RE00</v>
          </cell>
        </row>
        <row r="3213">
          <cell r="C3213" t="str">
            <v>M10_CH00</v>
          </cell>
        </row>
        <row r="3214">
          <cell r="C3214" t="str">
            <v>M40_RE00</v>
          </cell>
        </row>
        <row r="3215">
          <cell r="C3215" t="str">
            <v>M30_EL00</v>
          </cell>
        </row>
        <row r="3216">
          <cell r="C3216" t="str">
            <v>M30_EL00</v>
          </cell>
        </row>
        <row r="3217">
          <cell r="C3217" t="str">
            <v>M10_CH00</v>
          </cell>
        </row>
        <row r="3218">
          <cell r="C3218" t="str">
            <v>M30_EL00</v>
          </cell>
        </row>
        <row r="3219">
          <cell r="C3219" t="str">
            <v>M40_RE00</v>
          </cell>
        </row>
        <row r="3220">
          <cell r="C3220" t="str">
            <v>M40_RE00</v>
          </cell>
        </row>
        <row r="3221">
          <cell r="C3221" t="str">
            <v>M30_EL00</v>
          </cell>
        </row>
        <row r="3222">
          <cell r="C3222" t="str">
            <v>M20_ME00</v>
          </cell>
        </row>
        <row r="3223">
          <cell r="C3223" t="str">
            <v>M20_ME00</v>
          </cell>
        </row>
        <row r="3224">
          <cell r="C3224" t="str">
            <v>M10_CH00</v>
          </cell>
        </row>
        <row r="3225">
          <cell r="C3225" t="str">
            <v>M10_CH00</v>
          </cell>
        </row>
        <row r="3226">
          <cell r="C3226" t="str">
            <v>M20_ME00</v>
          </cell>
        </row>
        <row r="3227">
          <cell r="C3227" t="str">
            <v>M10_CH00</v>
          </cell>
        </row>
        <row r="3228">
          <cell r="C3228" t="str">
            <v>M10_CH00</v>
          </cell>
        </row>
        <row r="3229">
          <cell r="C3229" t="str">
            <v>M10_CH00</v>
          </cell>
        </row>
        <row r="3230">
          <cell r="C3230" t="str">
            <v>M10_CH00</v>
          </cell>
        </row>
        <row r="3231">
          <cell r="C3231" t="str">
            <v>M20_ME00</v>
          </cell>
        </row>
        <row r="3232">
          <cell r="C3232" t="str">
            <v>M50_US00</v>
          </cell>
        </row>
        <row r="3233">
          <cell r="C3233" t="str">
            <v>M50_US00</v>
          </cell>
        </row>
        <row r="3234">
          <cell r="C3234" t="str">
            <v>M20_ME00</v>
          </cell>
        </row>
        <row r="3235">
          <cell r="C3235" t="str">
            <v>M50_US00</v>
          </cell>
        </row>
        <row r="3236">
          <cell r="C3236" t="str">
            <v>M20_ME00</v>
          </cell>
        </row>
        <row r="3237">
          <cell r="C3237" t="str">
            <v>M20_ME00</v>
          </cell>
        </row>
        <row r="3238">
          <cell r="C3238" t="str">
            <v>M20_ME00</v>
          </cell>
        </row>
        <row r="3239">
          <cell r="C3239" t="str">
            <v>M10_CH00</v>
          </cell>
        </row>
        <row r="3240">
          <cell r="C3240" t="str">
            <v>M30_EL00</v>
          </cell>
        </row>
        <row r="3241">
          <cell r="C3241" t="str">
            <v>M26_ME00</v>
          </cell>
        </row>
        <row r="3242">
          <cell r="C3242" t="str">
            <v>M25_ME00</v>
          </cell>
        </row>
        <row r="3243">
          <cell r="C3243" t="str">
            <v>M40_RE00</v>
          </cell>
        </row>
        <row r="3244">
          <cell r="C3244" t="str">
            <v>M30_EL00</v>
          </cell>
        </row>
        <row r="3245">
          <cell r="C3245" t="str">
            <v>M30_EL00</v>
          </cell>
        </row>
        <row r="3246">
          <cell r="C3246" t="str">
            <v>M10_CH00</v>
          </cell>
        </row>
        <row r="3247">
          <cell r="C3247" t="str">
            <v>M10_CH00</v>
          </cell>
        </row>
        <row r="3248">
          <cell r="C3248" t="str">
            <v>M30_EL00</v>
          </cell>
        </row>
        <row r="3249">
          <cell r="C3249" t="str">
            <v>M30_EL00</v>
          </cell>
        </row>
        <row r="3250">
          <cell r="C3250" t="str">
            <v>M30_EL00</v>
          </cell>
        </row>
        <row r="3251">
          <cell r="C3251" t="str">
            <v>M30_EL00</v>
          </cell>
        </row>
        <row r="3252">
          <cell r="C3252" t="str">
            <v>M30_EL00</v>
          </cell>
        </row>
        <row r="3253">
          <cell r="C3253" t="str">
            <v>M10_CH00</v>
          </cell>
        </row>
        <row r="3254">
          <cell r="C3254" t="str">
            <v>M10_CH00</v>
          </cell>
        </row>
        <row r="3255">
          <cell r="C3255" t="str">
            <v>M20_ME00</v>
          </cell>
        </row>
        <row r="3256">
          <cell r="C3256" t="str">
            <v>M30_EL00</v>
          </cell>
        </row>
        <row r="3257">
          <cell r="C3257" t="str">
            <v>M30_EL00</v>
          </cell>
        </row>
        <row r="3258">
          <cell r="C3258" t="str">
            <v>M40_RE00</v>
          </cell>
        </row>
        <row r="3259">
          <cell r="C3259" t="str">
            <v>M10_CH00</v>
          </cell>
        </row>
        <row r="3260">
          <cell r="C3260" t="str">
            <v>M20_ME00</v>
          </cell>
        </row>
        <row r="3261">
          <cell r="C3261" t="str">
            <v>M25_ME00</v>
          </cell>
        </row>
        <row r="3262">
          <cell r="C3262" t="str">
            <v>M20_ME00</v>
          </cell>
        </row>
        <row r="3263">
          <cell r="C3263" t="str">
            <v>M25_ME00</v>
          </cell>
        </row>
        <row r="3264">
          <cell r="C3264" t="str">
            <v>M50_US00</v>
          </cell>
        </row>
        <row r="3265">
          <cell r="C3265" t="str">
            <v>M50_US00</v>
          </cell>
        </row>
        <row r="3266">
          <cell r="C3266" t="str">
            <v>M15_EX00</v>
          </cell>
        </row>
        <row r="3267">
          <cell r="C3267" t="str">
            <v>M40_RE00</v>
          </cell>
        </row>
        <row r="3268">
          <cell r="C3268" t="str">
            <v>M50_US00</v>
          </cell>
        </row>
        <row r="3269">
          <cell r="C3269" t="str">
            <v>M20_ME00</v>
          </cell>
        </row>
        <row r="3270">
          <cell r="C3270" t="str">
            <v>M40_RE00</v>
          </cell>
        </row>
        <row r="3271">
          <cell r="C3271" t="str">
            <v>M25_ME00</v>
          </cell>
        </row>
        <row r="3272">
          <cell r="C3272" t="str">
            <v>M20_ME00</v>
          </cell>
        </row>
        <row r="3273">
          <cell r="C3273" t="str">
            <v>M26_ME00</v>
          </cell>
        </row>
        <row r="3274">
          <cell r="C3274" t="str">
            <v>M10_CH00</v>
          </cell>
        </row>
        <row r="3275">
          <cell r="C3275" t="str">
            <v>M20_ME00</v>
          </cell>
        </row>
        <row r="3276">
          <cell r="C3276" t="str">
            <v>M20_ME00</v>
          </cell>
        </row>
        <row r="3277">
          <cell r="C3277" t="str">
            <v>M20_ME00</v>
          </cell>
        </row>
        <row r="3278">
          <cell r="C3278" t="str">
            <v>M20_ME00</v>
          </cell>
        </row>
        <row r="3279">
          <cell r="C3279" t="str">
            <v>MXX_XX00</v>
          </cell>
        </row>
        <row r="3280">
          <cell r="C3280" t="str">
            <v>M25_ME00</v>
          </cell>
        </row>
        <row r="3281">
          <cell r="C3281" t="str">
            <v>M25_ME00</v>
          </cell>
        </row>
        <row r="3282">
          <cell r="C3282" t="str">
            <v>M30_EL00</v>
          </cell>
        </row>
        <row r="3283">
          <cell r="C3283" t="str">
            <v>M30_EL00</v>
          </cell>
        </row>
        <row r="3284">
          <cell r="C3284" t="str">
            <v>M10_CH00</v>
          </cell>
        </row>
        <row r="3285">
          <cell r="C3285" t="str">
            <v>M10_CH00</v>
          </cell>
        </row>
        <row r="3286">
          <cell r="C3286" t="str">
            <v>M30_EL00</v>
          </cell>
        </row>
        <row r="3287">
          <cell r="C3287" t="str">
            <v>M20_ME00</v>
          </cell>
        </row>
        <row r="3288">
          <cell r="C3288" t="str">
            <v>M10_CH00</v>
          </cell>
        </row>
        <row r="3289">
          <cell r="C3289" t="str">
            <v>M26_ME00</v>
          </cell>
        </row>
        <row r="3290">
          <cell r="C3290" t="str">
            <v>M25_ME00</v>
          </cell>
        </row>
        <row r="3291">
          <cell r="C3291" t="str">
            <v>M26_ME00</v>
          </cell>
        </row>
        <row r="3292">
          <cell r="C3292" t="str">
            <v>M26_ME00</v>
          </cell>
        </row>
        <row r="3293">
          <cell r="C3293" t="str">
            <v>M50_US00</v>
          </cell>
        </row>
        <row r="3294">
          <cell r="C3294" t="str">
            <v>M20_ME00</v>
          </cell>
        </row>
        <row r="3295">
          <cell r="C3295" t="str">
            <v>M20_ME00</v>
          </cell>
        </row>
        <row r="3296">
          <cell r="C3296" t="str">
            <v>M40_RE00</v>
          </cell>
        </row>
        <row r="3297">
          <cell r="C3297" t="str">
            <v>M50_US00</v>
          </cell>
        </row>
        <row r="3298">
          <cell r="C3298" t="str">
            <v>M10_CH00</v>
          </cell>
        </row>
        <row r="3299">
          <cell r="C3299" t="str">
            <v>M30_EL00</v>
          </cell>
        </row>
        <row r="3300">
          <cell r="C3300" t="str">
            <v>M10_CH00</v>
          </cell>
        </row>
        <row r="3301">
          <cell r="C3301" t="str">
            <v>M10_CH00</v>
          </cell>
        </row>
        <row r="3302">
          <cell r="C3302" t="str">
            <v>M10_CH00</v>
          </cell>
        </row>
        <row r="3303">
          <cell r="C3303" t="str">
            <v>M30_EL00</v>
          </cell>
        </row>
        <row r="3304">
          <cell r="C3304" t="str">
            <v>M25_ME00</v>
          </cell>
        </row>
        <row r="3305">
          <cell r="C3305" t="str">
            <v>M20_ME00</v>
          </cell>
        </row>
        <row r="3306">
          <cell r="C3306" t="str">
            <v>M25_ME00</v>
          </cell>
        </row>
        <row r="3307">
          <cell r="C3307" t="str">
            <v>M20_ME00</v>
          </cell>
        </row>
        <row r="3308">
          <cell r="C3308" t="str">
            <v>M20_ME00</v>
          </cell>
        </row>
        <row r="3309">
          <cell r="C3309" t="str">
            <v>M20_ME00</v>
          </cell>
        </row>
        <row r="3310">
          <cell r="C3310" t="str">
            <v>M20_ME00</v>
          </cell>
        </row>
        <row r="3311">
          <cell r="C3311" t="str">
            <v>M26_ME00</v>
          </cell>
        </row>
        <row r="3312">
          <cell r="C3312" t="str">
            <v>M25_ME00</v>
          </cell>
        </row>
        <row r="3313">
          <cell r="C3313" t="str">
            <v>M10_CH00</v>
          </cell>
        </row>
        <row r="3314">
          <cell r="C3314" t="str">
            <v>M20_ME00</v>
          </cell>
        </row>
        <row r="3315">
          <cell r="C3315" t="str">
            <v>M20_ME00</v>
          </cell>
        </row>
        <row r="3316">
          <cell r="C3316" t="str">
            <v>M20_ME00</v>
          </cell>
        </row>
        <row r="3317">
          <cell r="C3317" t="str">
            <v>M30_EL00</v>
          </cell>
        </row>
        <row r="3318">
          <cell r="C3318" t="str">
            <v>M20_ME00</v>
          </cell>
        </row>
        <row r="3319">
          <cell r="C3319" t="str">
            <v>M10_CH00</v>
          </cell>
        </row>
        <row r="3320">
          <cell r="C3320" t="str">
            <v>M25_ME00</v>
          </cell>
        </row>
        <row r="3321">
          <cell r="C3321" t="str">
            <v>M20_ME00</v>
          </cell>
        </row>
        <row r="3322">
          <cell r="C3322" t="str">
            <v>M20_ME00</v>
          </cell>
        </row>
        <row r="3323">
          <cell r="C3323" t="str">
            <v>M10_CH00</v>
          </cell>
        </row>
        <row r="3324">
          <cell r="C3324" t="str">
            <v>M20_ME00</v>
          </cell>
        </row>
        <row r="3325">
          <cell r="C3325" t="str">
            <v>M10_CH00</v>
          </cell>
        </row>
        <row r="3326">
          <cell r="C3326" t="str">
            <v>M50_US00</v>
          </cell>
        </row>
        <row r="3327">
          <cell r="C3327" t="str">
            <v>M20_ME00</v>
          </cell>
        </row>
        <row r="3328">
          <cell r="C3328" t="str">
            <v>M20_ME00</v>
          </cell>
        </row>
        <row r="3329">
          <cell r="C3329" t="str">
            <v>M26_ME00</v>
          </cell>
        </row>
        <row r="3330">
          <cell r="C3330" t="str">
            <v>M26_ME00</v>
          </cell>
        </row>
        <row r="3331">
          <cell r="C3331" t="str">
            <v>M26_ME00</v>
          </cell>
        </row>
        <row r="3332">
          <cell r="C3332" t="str">
            <v>M10_CH00</v>
          </cell>
        </row>
        <row r="3333">
          <cell r="C3333" t="str">
            <v>M20_ME00</v>
          </cell>
        </row>
        <row r="3334">
          <cell r="C3334" t="str">
            <v>M10_CH00</v>
          </cell>
        </row>
        <row r="3335">
          <cell r="C3335" t="str">
            <v>M20_ME00</v>
          </cell>
        </row>
        <row r="3336">
          <cell r="C3336" t="str">
            <v>M26_ME00</v>
          </cell>
        </row>
        <row r="3337">
          <cell r="C3337" t="str">
            <v>M26_ME00</v>
          </cell>
        </row>
        <row r="3338">
          <cell r="C3338" t="str">
            <v>M26_ME00</v>
          </cell>
        </row>
        <row r="3339">
          <cell r="C3339" t="str">
            <v>M10_CH00</v>
          </cell>
        </row>
        <row r="3340">
          <cell r="C3340" t="str">
            <v>M10_CH00</v>
          </cell>
        </row>
        <row r="3341">
          <cell r="C3341" t="str">
            <v>M25_ME00</v>
          </cell>
        </row>
        <row r="3342">
          <cell r="C3342" t="str">
            <v>M20_ME00</v>
          </cell>
        </row>
        <row r="3343">
          <cell r="C3343" t="str">
            <v>M50_US00</v>
          </cell>
        </row>
        <row r="3344">
          <cell r="C3344" t="str">
            <v>M25_ME00</v>
          </cell>
        </row>
        <row r="3345">
          <cell r="C3345" t="str">
            <v>M40_RE00</v>
          </cell>
        </row>
        <row r="3346">
          <cell r="C3346" t="str">
            <v>M50_US00</v>
          </cell>
        </row>
        <row r="3347">
          <cell r="C3347" t="str">
            <v>M10_CH00</v>
          </cell>
        </row>
        <row r="3348">
          <cell r="C3348" t="str">
            <v>M26_ME00</v>
          </cell>
        </row>
        <row r="3349">
          <cell r="C3349" t="str">
            <v>M20_ME00</v>
          </cell>
        </row>
        <row r="3350">
          <cell r="C3350" t="str">
            <v>M20_ME00</v>
          </cell>
        </row>
        <row r="3351">
          <cell r="C3351" t="str">
            <v>M20_ME00</v>
          </cell>
        </row>
        <row r="3352">
          <cell r="C3352" t="str">
            <v>M25_ME00</v>
          </cell>
        </row>
        <row r="3353">
          <cell r="C3353" t="str">
            <v>M50_US00</v>
          </cell>
        </row>
        <row r="3354">
          <cell r="C3354" t="str">
            <v>M30_EL00</v>
          </cell>
        </row>
        <row r="3355">
          <cell r="C3355" t="str">
            <v>M30_EL00</v>
          </cell>
        </row>
        <row r="3356">
          <cell r="C3356" t="str">
            <v>M10_CH00</v>
          </cell>
        </row>
        <row r="3357">
          <cell r="C3357" t="str">
            <v>M50_US00</v>
          </cell>
        </row>
        <row r="3358">
          <cell r="C3358" t="str">
            <v>M20_ME00</v>
          </cell>
        </row>
        <row r="3359">
          <cell r="C3359" t="str">
            <v>M20_ME00</v>
          </cell>
        </row>
        <row r="3360">
          <cell r="C3360" t="str">
            <v>M20_ME00</v>
          </cell>
        </row>
        <row r="3361">
          <cell r="C3361" t="str">
            <v>M26_ME00</v>
          </cell>
        </row>
        <row r="3362">
          <cell r="C3362" t="str">
            <v>M10_CH00</v>
          </cell>
        </row>
        <row r="3363">
          <cell r="C3363" t="str">
            <v>M20_ME00</v>
          </cell>
        </row>
        <row r="3364">
          <cell r="C3364" t="str">
            <v>M50_US00</v>
          </cell>
        </row>
        <row r="3365">
          <cell r="C3365" t="str">
            <v>M30_EL00</v>
          </cell>
        </row>
        <row r="3366">
          <cell r="C3366" t="str">
            <v>M30_EL00</v>
          </cell>
        </row>
        <row r="3367">
          <cell r="C3367" t="str">
            <v>M20_ME00</v>
          </cell>
        </row>
        <row r="3368">
          <cell r="C3368" t="str">
            <v>M10_CH00</v>
          </cell>
        </row>
        <row r="3369">
          <cell r="C3369" t="str">
            <v>M20_ME00</v>
          </cell>
        </row>
        <row r="3370">
          <cell r="C3370" t="str">
            <v>M26_ME00</v>
          </cell>
        </row>
        <row r="3371">
          <cell r="C3371" t="str">
            <v>M15_EX00</v>
          </cell>
        </row>
        <row r="3372">
          <cell r="C3372" t="str">
            <v>M10_CH00</v>
          </cell>
        </row>
        <row r="3373">
          <cell r="C3373" t="str">
            <v>M40_RE00</v>
          </cell>
        </row>
        <row r="3374">
          <cell r="C3374" t="str">
            <v>M40_RE00</v>
          </cell>
        </row>
        <row r="3375">
          <cell r="C3375" t="str">
            <v>M40_RE00</v>
          </cell>
        </row>
        <row r="3376">
          <cell r="C3376" t="str">
            <v>M40_RE00</v>
          </cell>
        </row>
        <row r="3377">
          <cell r="C3377" t="str">
            <v>M40_RE00</v>
          </cell>
        </row>
        <row r="3378">
          <cell r="C3378" t="str">
            <v>M40_RE00</v>
          </cell>
        </row>
        <row r="3379">
          <cell r="C3379" t="str">
            <v>M40_RE00</v>
          </cell>
        </row>
        <row r="3380">
          <cell r="C3380" t="str">
            <v>M20_ME00</v>
          </cell>
        </row>
        <row r="3381">
          <cell r="C3381" t="str">
            <v>M10_CH00</v>
          </cell>
        </row>
        <row r="3382">
          <cell r="C3382" t="str">
            <v>M10_CH00</v>
          </cell>
        </row>
        <row r="3383">
          <cell r="C3383" t="str">
            <v>M20_ME00</v>
          </cell>
        </row>
        <row r="3384">
          <cell r="C3384" t="str">
            <v>M20_ME00</v>
          </cell>
        </row>
        <row r="3385">
          <cell r="C3385" t="str">
            <v>M50_US00</v>
          </cell>
        </row>
        <row r="3386">
          <cell r="C3386" t="str">
            <v>M10_CH00</v>
          </cell>
        </row>
        <row r="3387">
          <cell r="C3387" t="str">
            <v>M50_US00</v>
          </cell>
        </row>
        <row r="3388">
          <cell r="C3388" t="str">
            <v>M10_CH00</v>
          </cell>
        </row>
        <row r="3389">
          <cell r="C3389" t="str">
            <v>M20_ME00</v>
          </cell>
        </row>
        <row r="3390">
          <cell r="C3390" t="str">
            <v>M10_CH00</v>
          </cell>
        </row>
        <row r="3391">
          <cell r="C3391" t="str">
            <v>M10_CH00</v>
          </cell>
        </row>
        <row r="3392">
          <cell r="C3392" t="str">
            <v>M10_CH00</v>
          </cell>
        </row>
        <row r="3393">
          <cell r="C3393" t="str">
            <v>M30_EL00</v>
          </cell>
        </row>
        <row r="3394">
          <cell r="C3394" t="str">
            <v>M30_EL00</v>
          </cell>
        </row>
        <row r="3395">
          <cell r="C3395" t="str">
            <v>M30_EL00</v>
          </cell>
        </row>
        <row r="3396">
          <cell r="C3396" t="str">
            <v>M40_RE00</v>
          </cell>
        </row>
        <row r="3397">
          <cell r="C3397" t="str">
            <v>M10_CH00</v>
          </cell>
        </row>
        <row r="3398">
          <cell r="C3398" t="str">
            <v>M20_ME00</v>
          </cell>
        </row>
        <row r="3399">
          <cell r="C3399" t="str">
            <v>M50_US00</v>
          </cell>
        </row>
        <row r="3400">
          <cell r="C3400" t="str">
            <v>M25_ME00</v>
          </cell>
        </row>
        <row r="3401">
          <cell r="C3401" t="str">
            <v>M10_CH00</v>
          </cell>
        </row>
        <row r="3402">
          <cell r="C3402" t="str">
            <v>M50_US00</v>
          </cell>
        </row>
        <row r="3403">
          <cell r="C3403" t="str">
            <v>M10_CH00</v>
          </cell>
        </row>
        <row r="3404">
          <cell r="C3404" t="str">
            <v>M10_CH00</v>
          </cell>
        </row>
        <row r="3405">
          <cell r="C3405" t="str">
            <v>M26_ME00</v>
          </cell>
        </row>
        <row r="3406">
          <cell r="C3406" t="str">
            <v>M26_ME00</v>
          </cell>
        </row>
        <row r="3407">
          <cell r="C3407" t="str">
            <v>M26_ME00</v>
          </cell>
        </row>
        <row r="3408">
          <cell r="C3408" t="str">
            <v>M26_ME00</v>
          </cell>
        </row>
        <row r="3409">
          <cell r="C3409" t="str">
            <v>M26_ME00</v>
          </cell>
        </row>
        <row r="3410">
          <cell r="C3410" t="str">
            <v>M36_EL00</v>
          </cell>
        </row>
        <row r="3411">
          <cell r="C3411" t="str">
            <v>M26_ME00</v>
          </cell>
        </row>
        <row r="3412">
          <cell r="C3412" t="str">
            <v>M26_ME00</v>
          </cell>
        </row>
        <row r="3413">
          <cell r="C3413" t="str">
            <v>M26_ME00</v>
          </cell>
        </row>
        <row r="3414">
          <cell r="C3414" t="str">
            <v>M26_ME00</v>
          </cell>
        </row>
        <row r="3415">
          <cell r="C3415" t="str">
            <v>M26_ME00</v>
          </cell>
        </row>
        <row r="3416">
          <cell r="C3416" t="str">
            <v>M26_ME00</v>
          </cell>
        </row>
        <row r="3417">
          <cell r="C3417" t="str">
            <v>M26_ME00</v>
          </cell>
        </row>
        <row r="3418">
          <cell r="C3418" t="str">
            <v>M26_ME00</v>
          </cell>
        </row>
        <row r="3419">
          <cell r="C3419" t="str">
            <v>M30_EL00</v>
          </cell>
        </row>
        <row r="3420">
          <cell r="C3420" t="str">
            <v>M20_ME00</v>
          </cell>
        </row>
        <row r="3421">
          <cell r="C3421" t="str">
            <v>M10_CH00</v>
          </cell>
        </row>
        <row r="3422">
          <cell r="C3422" t="str">
            <v>M26_ME00</v>
          </cell>
        </row>
        <row r="3423">
          <cell r="C3423" t="str">
            <v>M30_EL00</v>
          </cell>
        </row>
        <row r="3424">
          <cell r="C3424" t="str">
            <v>M30_EL00</v>
          </cell>
        </row>
        <row r="3425">
          <cell r="C3425" t="str">
            <v>M30_EL00</v>
          </cell>
        </row>
        <row r="3426">
          <cell r="C3426" t="str">
            <v>M30_EL00</v>
          </cell>
        </row>
        <row r="3427">
          <cell r="C3427" t="str">
            <v>M30_EL00</v>
          </cell>
        </row>
        <row r="3428">
          <cell r="C3428" t="str">
            <v>M30_EL00</v>
          </cell>
        </row>
        <row r="3429">
          <cell r="C3429" t="str">
            <v>M30_EL00</v>
          </cell>
        </row>
        <row r="3430">
          <cell r="C3430" t="str">
            <v>M30_EL00</v>
          </cell>
        </row>
        <row r="3431">
          <cell r="C3431" t="str">
            <v>M20_ME00</v>
          </cell>
        </row>
        <row r="3432">
          <cell r="C3432" t="str">
            <v>M20_ME00</v>
          </cell>
        </row>
        <row r="3433">
          <cell r="C3433" t="str">
            <v>M20_ME00</v>
          </cell>
        </row>
        <row r="3434">
          <cell r="C3434" t="str">
            <v>M20_ME00</v>
          </cell>
        </row>
        <row r="3435">
          <cell r="C3435" t="str">
            <v>M10_CH00</v>
          </cell>
        </row>
        <row r="3436">
          <cell r="C3436" t="str">
            <v>M20_ME00</v>
          </cell>
        </row>
        <row r="3437">
          <cell r="C3437" t="str">
            <v>M20_ME00</v>
          </cell>
        </row>
        <row r="3438">
          <cell r="C3438" t="str">
            <v>M10_CH00</v>
          </cell>
        </row>
        <row r="3439">
          <cell r="C3439" t="str">
            <v>M20_ME00</v>
          </cell>
        </row>
        <row r="3440">
          <cell r="C3440" t="str">
            <v>M10_CH00</v>
          </cell>
        </row>
        <row r="3441">
          <cell r="C3441" t="str">
            <v>M46_RE00</v>
          </cell>
        </row>
        <row r="3442">
          <cell r="C3442" t="str">
            <v>M25_ME00</v>
          </cell>
        </row>
        <row r="3443">
          <cell r="C3443" t="str">
            <v>M30_EL00</v>
          </cell>
        </row>
        <row r="3444">
          <cell r="C3444" t="str">
            <v>M20_ME00</v>
          </cell>
        </row>
        <row r="3445">
          <cell r="C3445" t="str">
            <v>M10_CH00</v>
          </cell>
        </row>
        <row r="3446">
          <cell r="C3446" t="str">
            <v>M10_CH00</v>
          </cell>
        </row>
        <row r="3447">
          <cell r="C3447" t="str">
            <v>M30_EL00</v>
          </cell>
        </row>
        <row r="3448">
          <cell r="C3448" t="str">
            <v>M10_CH00</v>
          </cell>
        </row>
        <row r="3449">
          <cell r="C3449" t="str">
            <v>M10_CH00</v>
          </cell>
        </row>
        <row r="3450">
          <cell r="C3450" t="str">
            <v>M20_ME00</v>
          </cell>
        </row>
        <row r="3451">
          <cell r="C3451" t="str">
            <v>M10_CH00</v>
          </cell>
        </row>
        <row r="3452">
          <cell r="C3452" t="str">
            <v>M10_CH00</v>
          </cell>
        </row>
        <row r="3453">
          <cell r="C3453" t="str">
            <v>M30_EL00</v>
          </cell>
        </row>
        <row r="3454">
          <cell r="C3454" t="str">
            <v>M20_ME00</v>
          </cell>
        </row>
        <row r="3455">
          <cell r="C3455" t="str">
            <v>M10_CH00</v>
          </cell>
        </row>
        <row r="3456">
          <cell r="C3456" t="str">
            <v>M25_ME00</v>
          </cell>
        </row>
        <row r="3457">
          <cell r="C3457" t="str">
            <v>M25_ME00</v>
          </cell>
        </row>
        <row r="3458">
          <cell r="C3458" t="str">
            <v>M20_ME00</v>
          </cell>
        </row>
        <row r="3459">
          <cell r="C3459" t="str">
            <v>M40_RE00</v>
          </cell>
        </row>
        <row r="3460">
          <cell r="C3460" t="str">
            <v>M30_EL00</v>
          </cell>
        </row>
        <row r="3461">
          <cell r="C3461" t="str">
            <v>M30_EL00</v>
          </cell>
        </row>
        <row r="3462">
          <cell r="C3462" t="str">
            <v>M30_EL00</v>
          </cell>
        </row>
        <row r="3463">
          <cell r="C3463" t="str">
            <v>M10_CH00</v>
          </cell>
        </row>
        <row r="3464">
          <cell r="C3464" t="str">
            <v>M20_ME00</v>
          </cell>
        </row>
        <row r="3465">
          <cell r="C3465" t="str">
            <v>M20_ME00</v>
          </cell>
        </row>
        <row r="3466">
          <cell r="C3466" t="str">
            <v>M50_US00</v>
          </cell>
        </row>
        <row r="3467">
          <cell r="C3467" t="str">
            <v>M26_ME00</v>
          </cell>
        </row>
        <row r="3468">
          <cell r="C3468" t="str">
            <v>M26_ME00</v>
          </cell>
        </row>
        <row r="3469">
          <cell r="C3469" t="str">
            <v>M10_CH00</v>
          </cell>
        </row>
        <row r="3470">
          <cell r="C3470" t="str">
            <v>M20_ME00</v>
          </cell>
        </row>
        <row r="3471">
          <cell r="C3471" t="str">
            <v>M20_ME00</v>
          </cell>
        </row>
        <row r="3472">
          <cell r="C3472" t="str">
            <v>M20_ME00</v>
          </cell>
        </row>
        <row r="3473">
          <cell r="C3473" t="str">
            <v>M20_ME00</v>
          </cell>
        </row>
        <row r="3474">
          <cell r="C3474" t="str">
            <v>M26_ME00</v>
          </cell>
        </row>
        <row r="3475">
          <cell r="C3475" t="str">
            <v>M40_RE00</v>
          </cell>
        </row>
        <row r="3476">
          <cell r="C3476" t="str">
            <v>M20_ME00</v>
          </cell>
        </row>
        <row r="3477">
          <cell r="C3477" t="str">
            <v>M30_EL00</v>
          </cell>
        </row>
        <row r="3478">
          <cell r="C3478" t="str">
            <v>M10_CH00</v>
          </cell>
        </row>
        <row r="3479">
          <cell r="C3479" t="str">
            <v>M10_CH00</v>
          </cell>
        </row>
        <row r="3480">
          <cell r="C3480" t="str">
            <v>M20_ME00</v>
          </cell>
        </row>
        <row r="3481">
          <cell r="C3481" t="str">
            <v>M10_CH00</v>
          </cell>
        </row>
        <row r="3482">
          <cell r="C3482" t="str">
            <v>M20_ME00</v>
          </cell>
        </row>
        <row r="3483">
          <cell r="C3483" t="str">
            <v>M25_ME00</v>
          </cell>
        </row>
        <row r="3484">
          <cell r="C3484" t="str">
            <v>M25_ME00</v>
          </cell>
        </row>
        <row r="3485">
          <cell r="C3485" t="str">
            <v>M40_RE00</v>
          </cell>
        </row>
        <row r="3486">
          <cell r="C3486" t="str">
            <v>M36_EL00</v>
          </cell>
        </row>
        <row r="3487">
          <cell r="C3487" t="str">
            <v>M10_CH00</v>
          </cell>
        </row>
        <row r="3488">
          <cell r="C3488" t="str">
            <v>M10_CH00</v>
          </cell>
        </row>
        <row r="3489">
          <cell r="C3489" t="str">
            <v>M30_EL00</v>
          </cell>
        </row>
        <row r="3490">
          <cell r="C3490" t="str">
            <v>M40_RE00</v>
          </cell>
        </row>
        <row r="3491">
          <cell r="C3491" t="str">
            <v>M20_ME00</v>
          </cell>
        </row>
        <row r="3492">
          <cell r="C3492" t="str">
            <v>M20_ME00</v>
          </cell>
        </row>
        <row r="3493">
          <cell r="C3493" t="str">
            <v>M10_CH00</v>
          </cell>
        </row>
        <row r="3494">
          <cell r="C3494" t="str">
            <v>M26_ME00</v>
          </cell>
        </row>
        <row r="3495">
          <cell r="C3495" t="str">
            <v>M25_ME00</v>
          </cell>
        </row>
        <row r="3496">
          <cell r="C3496" t="str">
            <v>M25_ME00</v>
          </cell>
        </row>
        <row r="3497">
          <cell r="C3497" t="str">
            <v>M25_ME00</v>
          </cell>
        </row>
        <row r="3498">
          <cell r="C3498" t="str">
            <v>M25_ME00</v>
          </cell>
        </row>
        <row r="3499">
          <cell r="C3499" t="str">
            <v>M10_CH00</v>
          </cell>
        </row>
        <row r="3500">
          <cell r="C3500" t="str">
            <v>M15_EX00</v>
          </cell>
        </row>
        <row r="3501">
          <cell r="C3501" t="str">
            <v>M10_CH00</v>
          </cell>
        </row>
        <row r="3502">
          <cell r="C3502" t="str">
            <v>M26_ME00</v>
          </cell>
        </row>
        <row r="3503">
          <cell r="C3503" t="str">
            <v>M26_ME00</v>
          </cell>
        </row>
        <row r="3504">
          <cell r="C3504" t="str">
            <v>M26_ME00</v>
          </cell>
        </row>
        <row r="3505">
          <cell r="C3505" t="str">
            <v>M26_ME00</v>
          </cell>
        </row>
        <row r="3506">
          <cell r="C3506" t="str">
            <v>M26_ME00</v>
          </cell>
        </row>
        <row r="3507">
          <cell r="C3507" t="str">
            <v>M20_ME00</v>
          </cell>
        </row>
        <row r="3508">
          <cell r="C3508" t="str">
            <v>M20_ME00</v>
          </cell>
        </row>
        <row r="3509">
          <cell r="C3509" t="str">
            <v>M25_ME00</v>
          </cell>
        </row>
        <row r="3510">
          <cell r="C3510" t="str">
            <v>M20_ME00</v>
          </cell>
        </row>
        <row r="3511">
          <cell r="C3511" t="str">
            <v>M20_ME00</v>
          </cell>
        </row>
        <row r="3512">
          <cell r="C3512" t="str">
            <v>M50_US00</v>
          </cell>
        </row>
        <row r="3513">
          <cell r="C3513" t="str">
            <v>M10_CH00</v>
          </cell>
        </row>
        <row r="3514">
          <cell r="C3514" t="str">
            <v>M20_ME00</v>
          </cell>
        </row>
        <row r="3515">
          <cell r="C3515" t="str">
            <v>M20_ME00</v>
          </cell>
        </row>
        <row r="3516">
          <cell r="C3516" t="str">
            <v>M20_ME00</v>
          </cell>
        </row>
        <row r="3517">
          <cell r="C3517" t="str">
            <v>M10_CH00</v>
          </cell>
        </row>
        <row r="3518">
          <cell r="C3518" t="str">
            <v>M30_EL00</v>
          </cell>
        </row>
        <row r="3519">
          <cell r="C3519" t="str">
            <v>M40_RE00</v>
          </cell>
        </row>
        <row r="3520">
          <cell r="C3520" t="str">
            <v>M10_CH00</v>
          </cell>
        </row>
        <row r="3521">
          <cell r="C3521" t="str">
            <v>M50_US00</v>
          </cell>
        </row>
        <row r="3522">
          <cell r="C3522" t="str">
            <v>M10_CH00</v>
          </cell>
        </row>
        <row r="3523">
          <cell r="C3523" t="str">
            <v>M46_RE00</v>
          </cell>
        </row>
        <row r="3524">
          <cell r="C3524" t="str">
            <v>M50_US00</v>
          </cell>
        </row>
        <row r="3525">
          <cell r="C3525" t="str">
            <v>M10_CH00</v>
          </cell>
        </row>
        <row r="3526">
          <cell r="C3526" t="str">
            <v>M50_US00</v>
          </cell>
        </row>
        <row r="3527">
          <cell r="C3527" t="str">
            <v>M30_EL00</v>
          </cell>
        </row>
        <row r="3528">
          <cell r="C3528" t="str">
            <v>M30_EL00</v>
          </cell>
        </row>
        <row r="3529">
          <cell r="C3529" t="str">
            <v>M20_ME00</v>
          </cell>
        </row>
        <row r="3530">
          <cell r="C3530" t="str">
            <v>M10_CH00</v>
          </cell>
        </row>
        <row r="3531">
          <cell r="C3531" t="str">
            <v>M10_CH00</v>
          </cell>
        </row>
        <row r="3532">
          <cell r="C3532" t="str">
            <v>M10_CH00</v>
          </cell>
        </row>
        <row r="3533">
          <cell r="C3533" t="str">
            <v>M25_ME00</v>
          </cell>
        </row>
        <row r="3534">
          <cell r="C3534" t="str">
            <v>M30_EL00</v>
          </cell>
        </row>
        <row r="3535">
          <cell r="C3535" t="str">
            <v>M20_ME00</v>
          </cell>
        </row>
        <row r="3536">
          <cell r="C3536" t="str">
            <v>M10_CH00</v>
          </cell>
        </row>
        <row r="3537">
          <cell r="C3537" t="str">
            <v>M20_ME00</v>
          </cell>
        </row>
        <row r="3538">
          <cell r="C3538" t="str">
            <v>M30_EL00</v>
          </cell>
        </row>
        <row r="3539">
          <cell r="C3539" t="str">
            <v>M20_ME00</v>
          </cell>
        </row>
        <row r="3540">
          <cell r="C3540" t="str">
            <v>M20_ME00</v>
          </cell>
        </row>
        <row r="3541">
          <cell r="C3541" t="str">
            <v>M26_ME00</v>
          </cell>
        </row>
        <row r="3542">
          <cell r="C3542" t="str">
            <v>M26_ME00</v>
          </cell>
        </row>
        <row r="3543">
          <cell r="C3543" t="str">
            <v>M25_ME00</v>
          </cell>
        </row>
        <row r="3544">
          <cell r="C3544" t="str">
            <v>M10_CH00</v>
          </cell>
        </row>
        <row r="3545">
          <cell r="C3545" t="str">
            <v>M36_EL00</v>
          </cell>
        </row>
        <row r="3546">
          <cell r="C3546" t="str">
            <v>M20_ME00</v>
          </cell>
        </row>
        <row r="3547">
          <cell r="C3547" t="str">
            <v>M26_ME00</v>
          </cell>
        </row>
        <row r="3548">
          <cell r="C3548" t="str">
            <v>M26_ME00</v>
          </cell>
        </row>
        <row r="3549">
          <cell r="C3549" t="str">
            <v>M40_RE00</v>
          </cell>
        </row>
        <row r="3550">
          <cell r="C3550" t="str">
            <v>M15_EX00</v>
          </cell>
        </row>
        <row r="3551">
          <cell r="C3551" t="str">
            <v>M26_ME00</v>
          </cell>
        </row>
        <row r="3552">
          <cell r="C3552" t="str">
            <v>M10_CH00</v>
          </cell>
        </row>
        <row r="3553">
          <cell r="C3553" t="str">
            <v>M10_CH00</v>
          </cell>
        </row>
        <row r="3554">
          <cell r="C3554" t="str">
            <v>M50_US00</v>
          </cell>
        </row>
        <row r="3555">
          <cell r="C3555" t="str">
            <v>M30_EL00</v>
          </cell>
        </row>
        <row r="3556">
          <cell r="C3556" t="str">
            <v>M30_EL00</v>
          </cell>
        </row>
        <row r="3557">
          <cell r="C3557" t="str">
            <v>M30_EL00</v>
          </cell>
        </row>
        <row r="3558">
          <cell r="C3558" t="str">
            <v>M46_RE00</v>
          </cell>
        </row>
        <row r="3559">
          <cell r="C3559" t="str">
            <v>M10_CH00</v>
          </cell>
        </row>
        <row r="3560">
          <cell r="C3560" t="str">
            <v>M20_ME00</v>
          </cell>
        </row>
        <row r="3561">
          <cell r="C3561" t="str">
            <v>M20_ME00</v>
          </cell>
        </row>
        <row r="3562">
          <cell r="C3562" t="str">
            <v>M10_CH00</v>
          </cell>
        </row>
        <row r="3563">
          <cell r="C3563" t="str">
            <v>M10_CH00</v>
          </cell>
        </row>
        <row r="3564">
          <cell r="C3564" t="str">
            <v>M20_ME00</v>
          </cell>
        </row>
        <row r="3565">
          <cell r="C3565" t="str">
            <v>M15_EX00</v>
          </cell>
        </row>
        <row r="3566">
          <cell r="C3566" t="str">
            <v>M26_ME00</v>
          </cell>
        </row>
        <row r="3567">
          <cell r="C3567" t="str">
            <v>M20_ME00</v>
          </cell>
        </row>
        <row r="3568">
          <cell r="C3568" t="str">
            <v>M20_ME00</v>
          </cell>
        </row>
        <row r="3569">
          <cell r="C3569" t="str">
            <v>M26_ME00</v>
          </cell>
        </row>
        <row r="3570">
          <cell r="C3570" t="str">
            <v>M20_ME00</v>
          </cell>
        </row>
        <row r="3571">
          <cell r="C3571" t="str">
            <v>M20_ME00</v>
          </cell>
        </row>
        <row r="3572">
          <cell r="C3572" t="str">
            <v>M20_ME00</v>
          </cell>
        </row>
        <row r="3573">
          <cell r="C3573" t="str">
            <v>M40_RE00</v>
          </cell>
        </row>
        <row r="3574">
          <cell r="C3574" t="str">
            <v>M40_RE00</v>
          </cell>
        </row>
        <row r="3575">
          <cell r="C3575" t="str">
            <v>M40_RE00</v>
          </cell>
        </row>
        <row r="3576">
          <cell r="C3576" t="str">
            <v>M20_ME00</v>
          </cell>
        </row>
        <row r="3577">
          <cell r="C3577" t="str">
            <v>M20_ME00</v>
          </cell>
        </row>
        <row r="3578">
          <cell r="C3578" t="str">
            <v>M20_ME00</v>
          </cell>
        </row>
        <row r="3579">
          <cell r="C3579" t="str">
            <v>M40_RE00</v>
          </cell>
        </row>
        <row r="3580">
          <cell r="C3580" t="str">
            <v>M20_ME00</v>
          </cell>
        </row>
        <row r="3581">
          <cell r="C3581" t="str">
            <v>M20_ME00</v>
          </cell>
        </row>
        <row r="3582">
          <cell r="C3582" t="str">
            <v>M20_ME00</v>
          </cell>
        </row>
        <row r="3583">
          <cell r="C3583" t="str">
            <v>M40_RE00</v>
          </cell>
        </row>
        <row r="3584">
          <cell r="C3584" t="str">
            <v>M20_ME00</v>
          </cell>
        </row>
        <row r="3585">
          <cell r="C3585" t="str">
            <v>M20_ME00</v>
          </cell>
        </row>
        <row r="3586">
          <cell r="C3586" t="str">
            <v>M20_ME00</v>
          </cell>
        </row>
        <row r="3587">
          <cell r="C3587" t="str">
            <v>M40_RE00</v>
          </cell>
        </row>
        <row r="3588">
          <cell r="C3588" t="str">
            <v>M40_RE00</v>
          </cell>
        </row>
        <row r="3589">
          <cell r="C3589" t="str">
            <v>M10_CH00</v>
          </cell>
        </row>
        <row r="3590">
          <cell r="C3590" t="str">
            <v>M26_ME00</v>
          </cell>
        </row>
        <row r="3591">
          <cell r="C3591" t="str">
            <v>M20_ME00</v>
          </cell>
        </row>
        <row r="3592">
          <cell r="C3592" t="str">
            <v>M40_RE00</v>
          </cell>
        </row>
        <row r="3593">
          <cell r="C3593" t="str">
            <v>M20_ME00</v>
          </cell>
        </row>
        <row r="3594">
          <cell r="C3594" t="str">
            <v>M20_ME00</v>
          </cell>
        </row>
        <row r="3595">
          <cell r="C3595" t="str">
            <v>M20_ME00</v>
          </cell>
        </row>
        <row r="3596">
          <cell r="C3596" t="str">
            <v>M10_CH00</v>
          </cell>
        </row>
        <row r="3597">
          <cell r="C3597" t="str">
            <v>M10_CH00</v>
          </cell>
        </row>
        <row r="3598">
          <cell r="C3598" t="str">
            <v>M10_CH00</v>
          </cell>
        </row>
        <row r="3599">
          <cell r="C3599" t="str">
            <v>M10_CH00</v>
          </cell>
        </row>
        <row r="3600">
          <cell r="C3600" t="str">
            <v>M10_CH00</v>
          </cell>
        </row>
        <row r="3601">
          <cell r="C3601" t="str">
            <v>M25_ME00</v>
          </cell>
        </row>
        <row r="3602">
          <cell r="C3602" t="str">
            <v>M50_BE00</v>
          </cell>
        </row>
        <row r="3603">
          <cell r="C3603" t="str">
            <v>M20_ME00</v>
          </cell>
        </row>
        <row r="3604">
          <cell r="C3604" t="str">
            <v>M40_RE00</v>
          </cell>
        </row>
        <row r="3605">
          <cell r="C3605" t="str">
            <v>M50_US00</v>
          </cell>
        </row>
        <row r="3606">
          <cell r="C3606" t="str">
            <v>M20_ME00</v>
          </cell>
        </row>
        <row r="3607">
          <cell r="C3607" t="str">
            <v>M20_ME00</v>
          </cell>
        </row>
        <row r="3608">
          <cell r="C3608" t="str">
            <v>M20_ME00</v>
          </cell>
        </row>
        <row r="3609">
          <cell r="C3609" t="str">
            <v>M15_EX00</v>
          </cell>
        </row>
        <row r="3610">
          <cell r="C3610" t="str">
            <v>M10_CH00</v>
          </cell>
        </row>
        <row r="3611">
          <cell r="C3611" t="str">
            <v>M10_CH00</v>
          </cell>
        </row>
        <row r="3612">
          <cell r="C3612" t="str">
            <v>M30_EL00</v>
          </cell>
        </row>
        <row r="3613">
          <cell r="C3613" t="str">
            <v>M30_EL00</v>
          </cell>
        </row>
        <row r="3614">
          <cell r="C3614" t="str">
            <v>M30_EL00</v>
          </cell>
        </row>
        <row r="3615">
          <cell r="C3615" t="str">
            <v>M30_EL00</v>
          </cell>
        </row>
        <row r="3616">
          <cell r="C3616" t="str">
            <v>M30_EL00</v>
          </cell>
        </row>
        <row r="3617">
          <cell r="C3617" t="str">
            <v>M30_EL00</v>
          </cell>
        </row>
        <row r="3618">
          <cell r="C3618" t="str">
            <v>M30_EL00</v>
          </cell>
        </row>
        <row r="3619">
          <cell r="C3619" t="str">
            <v>M30_EL00</v>
          </cell>
        </row>
        <row r="3620">
          <cell r="C3620" t="str">
            <v>M30_EL00</v>
          </cell>
        </row>
        <row r="3621">
          <cell r="C3621" t="str">
            <v>M30_EL00</v>
          </cell>
        </row>
        <row r="3622">
          <cell r="C3622" t="str">
            <v>M30_EL00</v>
          </cell>
        </row>
        <row r="3623">
          <cell r="C3623" t="str">
            <v>M30_EL00</v>
          </cell>
        </row>
        <row r="3624">
          <cell r="C3624" t="str">
            <v>M10_CH00</v>
          </cell>
        </row>
        <row r="3625">
          <cell r="C3625" t="str">
            <v>M20_ME00</v>
          </cell>
        </row>
        <row r="3626">
          <cell r="C3626" t="str">
            <v>M20_ME00</v>
          </cell>
        </row>
        <row r="3627">
          <cell r="C3627" t="str">
            <v>M20_ME00</v>
          </cell>
        </row>
        <row r="3628">
          <cell r="C3628" t="str">
            <v>M20_ME00</v>
          </cell>
        </row>
        <row r="3629">
          <cell r="C3629" t="str">
            <v>M50_US00</v>
          </cell>
        </row>
        <row r="3630">
          <cell r="C3630" t="str">
            <v>M50_US00</v>
          </cell>
        </row>
        <row r="3631">
          <cell r="C3631" t="str">
            <v>M20_ME00</v>
          </cell>
        </row>
        <row r="3632">
          <cell r="C3632" t="str">
            <v>M10_CH00</v>
          </cell>
        </row>
        <row r="3633">
          <cell r="C3633" t="str">
            <v>M10_CH00</v>
          </cell>
        </row>
        <row r="3634">
          <cell r="C3634" t="str">
            <v>M20_ME00</v>
          </cell>
        </row>
        <row r="3635">
          <cell r="C3635" t="str">
            <v>M10_CH00</v>
          </cell>
        </row>
        <row r="3636">
          <cell r="C3636" t="str">
            <v>M10_CH00</v>
          </cell>
        </row>
        <row r="3637">
          <cell r="C3637" t="str">
            <v>M25_ME00</v>
          </cell>
        </row>
        <row r="3638">
          <cell r="C3638" t="str">
            <v>M30_EL00</v>
          </cell>
        </row>
        <row r="3639">
          <cell r="C3639" t="str">
            <v>M26_ME00</v>
          </cell>
        </row>
        <row r="3640">
          <cell r="C3640" t="str">
            <v>M20_ME00</v>
          </cell>
        </row>
        <row r="3641">
          <cell r="C3641" t="str">
            <v>M20_ME00</v>
          </cell>
        </row>
        <row r="3642">
          <cell r="C3642" t="str">
            <v>M20_ME00</v>
          </cell>
        </row>
        <row r="3643">
          <cell r="C3643" t="str">
            <v>M20_ME00</v>
          </cell>
        </row>
        <row r="3644">
          <cell r="C3644" t="str">
            <v>M10_CH00</v>
          </cell>
        </row>
        <row r="3645">
          <cell r="C3645" t="str">
            <v>M10_CH00</v>
          </cell>
        </row>
        <row r="3646">
          <cell r="C3646" t="str">
            <v>M36_EL00</v>
          </cell>
        </row>
        <row r="3647">
          <cell r="C3647" t="str">
            <v>M20_ME00</v>
          </cell>
        </row>
        <row r="3648">
          <cell r="C3648" t="str">
            <v>M26_ME00</v>
          </cell>
        </row>
        <row r="3649">
          <cell r="C3649" t="str">
            <v>M10_CH00</v>
          </cell>
        </row>
        <row r="3650">
          <cell r="C3650" t="str">
            <v>M10_CH00</v>
          </cell>
        </row>
        <row r="3651">
          <cell r="C3651" t="str">
            <v>M10_CH00</v>
          </cell>
        </row>
        <row r="3652">
          <cell r="C3652" t="str">
            <v>M40_RE00</v>
          </cell>
        </row>
        <row r="3653">
          <cell r="C3653" t="str">
            <v>M10_CH00</v>
          </cell>
        </row>
        <row r="3654">
          <cell r="C3654" t="str">
            <v>M25_ME00</v>
          </cell>
        </row>
        <row r="3655">
          <cell r="C3655" t="str">
            <v>M50_US00</v>
          </cell>
        </row>
        <row r="3656">
          <cell r="C3656" t="str">
            <v>M10_CH00</v>
          </cell>
        </row>
        <row r="3657">
          <cell r="C3657" t="str">
            <v>M50_BE00</v>
          </cell>
        </row>
        <row r="3658">
          <cell r="C3658" t="str">
            <v>M10_CH00</v>
          </cell>
        </row>
        <row r="3659">
          <cell r="C3659" t="str">
            <v>M10_CH00</v>
          </cell>
        </row>
        <row r="3660">
          <cell r="C3660" t="str">
            <v>M30_EL00</v>
          </cell>
        </row>
        <row r="3661">
          <cell r="C3661" t="str">
            <v>M25_ME00</v>
          </cell>
        </row>
        <row r="3662">
          <cell r="C3662" t="str">
            <v>M10_CH00</v>
          </cell>
        </row>
        <row r="3663">
          <cell r="C3663" t="str">
            <v>M10_CH00</v>
          </cell>
        </row>
        <row r="3664">
          <cell r="C3664" t="str">
            <v>M20_ME00</v>
          </cell>
        </row>
        <row r="3665">
          <cell r="C3665" t="str">
            <v>M20_ME00</v>
          </cell>
        </row>
        <row r="3666">
          <cell r="C3666" t="str">
            <v>M20_ME00</v>
          </cell>
        </row>
        <row r="3667">
          <cell r="C3667" t="str">
            <v>M20_ME00</v>
          </cell>
        </row>
        <row r="3668">
          <cell r="C3668" t="str">
            <v>M10_CH00</v>
          </cell>
        </row>
        <row r="3669">
          <cell r="C3669" t="str">
            <v>M10_CH00</v>
          </cell>
        </row>
        <row r="3670">
          <cell r="C3670" t="str">
            <v>M25_ME00</v>
          </cell>
        </row>
        <row r="3671">
          <cell r="C3671" t="str">
            <v>M10_CH00</v>
          </cell>
        </row>
        <row r="3672">
          <cell r="C3672" t="str">
            <v>M26_ME00</v>
          </cell>
        </row>
        <row r="3673">
          <cell r="C3673" t="str">
            <v>M25_ME00</v>
          </cell>
        </row>
        <row r="3674">
          <cell r="C3674" t="str">
            <v>M20_ME00</v>
          </cell>
        </row>
        <row r="3675">
          <cell r="C3675" t="str">
            <v>M10_CH00</v>
          </cell>
        </row>
        <row r="3676">
          <cell r="C3676" t="str">
            <v>M30_EL00</v>
          </cell>
        </row>
        <row r="3677">
          <cell r="C3677" t="str">
            <v>M10_CH00</v>
          </cell>
        </row>
        <row r="3678">
          <cell r="C3678" t="str">
            <v>M20_ME00</v>
          </cell>
        </row>
        <row r="3679">
          <cell r="C3679" t="str">
            <v>M26_ME00</v>
          </cell>
        </row>
        <row r="3680">
          <cell r="C3680" t="str">
            <v>M25_ME00</v>
          </cell>
        </row>
        <row r="3681">
          <cell r="C3681" t="str">
            <v>M25_ME00</v>
          </cell>
        </row>
        <row r="3682">
          <cell r="C3682" t="str">
            <v>M25_ME00</v>
          </cell>
        </row>
        <row r="3683">
          <cell r="C3683" t="str">
            <v>M10_CH00</v>
          </cell>
        </row>
        <row r="3684">
          <cell r="C3684" t="str">
            <v>M10_CH00</v>
          </cell>
        </row>
        <row r="3685">
          <cell r="C3685" t="str">
            <v>M10_CH00</v>
          </cell>
        </row>
        <row r="3686">
          <cell r="C3686" t="str">
            <v>M10_CH00</v>
          </cell>
        </row>
        <row r="3687">
          <cell r="C3687" t="str">
            <v>M10_CH00</v>
          </cell>
        </row>
        <row r="3688">
          <cell r="C3688" t="str">
            <v>M10_CH00</v>
          </cell>
        </row>
        <row r="3689">
          <cell r="C3689" t="str">
            <v>M10_CH00</v>
          </cell>
        </row>
        <row r="3690">
          <cell r="C3690" t="str">
            <v>M10_CH00</v>
          </cell>
        </row>
        <row r="3691">
          <cell r="C3691" t="str">
            <v>M40_RE00</v>
          </cell>
        </row>
        <row r="3692">
          <cell r="C3692" t="str">
            <v>M10_CH00</v>
          </cell>
        </row>
        <row r="3693">
          <cell r="C3693" t="str">
            <v>M10_CH00</v>
          </cell>
        </row>
        <row r="3694">
          <cell r="C3694" t="str">
            <v>M10_CH00</v>
          </cell>
        </row>
        <row r="3695">
          <cell r="C3695" t="str">
            <v>M40_RE00</v>
          </cell>
        </row>
        <row r="3696">
          <cell r="C3696" t="str">
            <v>M20_ME00</v>
          </cell>
        </row>
        <row r="3697">
          <cell r="C3697" t="str">
            <v>M25_ME00</v>
          </cell>
        </row>
        <row r="3698">
          <cell r="C3698" t="str">
            <v>M20_ME00</v>
          </cell>
        </row>
        <row r="3699">
          <cell r="C3699" t="str">
            <v>M30_EL00</v>
          </cell>
        </row>
        <row r="3700">
          <cell r="C3700" t="str">
            <v>M30_EL00</v>
          </cell>
        </row>
        <row r="3701">
          <cell r="C3701" t="str">
            <v>M30_EL00</v>
          </cell>
        </row>
        <row r="3702">
          <cell r="C3702" t="str">
            <v>M30_EL00</v>
          </cell>
        </row>
        <row r="3703">
          <cell r="C3703" t="str">
            <v>M30_EL00</v>
          </cell>
        </row>
        <row r="3704">
          <cell r="C3704" t="str">
            <v>M10_CH00</v>
          </cell>
        </row>
        <row r="3705">
          <cell r="C3705" t="str">
            <v>M20_ME00</v>
          </cell>
        </row>
        <row r="3706">
          <cell r="C3706" t="str">
            <v>M10_CH00</v>
          </cell>
        </row>
        <row r="3707">
          <cell r="C3707" t="str">
            <v>M20_ME00</v>
          </cell>
        </row>
        <row r="3708">
          <cell r="C3708" t="str">
            <v>M20_ME00</v>
          </cell>
        </row>
        <row r="3709">
          <cell r="C3709" t="str">
            <v>M20_ME00</v>
          </cell>
        </row>
        <row r="3710">
          <cell r="C3710" t="str">
            <v>M20_ME00</v>
          </cell>
        </row>
        <row r="3711">
          <cell r="C3711" t="str">
            <v>M20_ME00</v>
          </cell>
        </row>
        <row r="3712">
          <cell r="C3712" t="str">
            <v>M20_ME00</v>
          </cell>
        </row>
        <row r="3713">
          <cell r="C3713" t="str">
            <v>M20_ME00</v>
          </cell>
        </row>
        <row r="3714">
          <cell r="C3714" t="str">
            <v>M20_ME00</v>
          </cell>
        </row>
        <row r="3715">
          <cell r="C3715" t="str">
            <v>M20_ME00</v>
          </cell>
        </row>
        <row r="3716">
          <cell r="C3716" t="str">
            <v>M30_EL00</v>
          </cell>
        </row>
        <row r="3717">
          <cell r="C3717" t="str">
            <v>M30_EL00</v>
          </cell>
        </row>
        <row r="3718">
          <cell r="C3718" t="str">
            <v>M10_CH00</v>
          </cell>
        </row>
        <row r="3719">
          <cell r="C3719" t="str">
            <v>M10_CH00</v>
          </cell>
        </row>
        <row r="3720">
          <cell r="C3720" t="str">
            <v>M25_ME00</v>
          </cell>
        </row>
        <row r="3721">
          <cell r="C3721" t="str">
            <v>M50_US00</v>
          </cell>
        </row>
        <row r="3722">
          <cell r="C3722" t="str">
            <v>M10_CH00</v>
          </cell>
        </row>
        <row r="3723">
          <cell r="C3723" t="str">
            <v>M36_EL00</v>
          </cell>
        </row>
        <row r="3724">
          <cell r="C3724" t="str">
            <v>M36_EL00</v>
          </cell>
        </row>
        <row r="3725">
          <cell r="C3725" t="str">
            <v>M50_BE00</v>
          </cell>
        </row>
        <row r="3726">
          <cell r="C3726" t="str">
            <v>M20_ME00</v>
          </cell>
        </row>
        <row r="3727">
          <cell r="C3727" t="str">
            <v>M50_US00</v>
          </cell>
        </row>
        <row r="3728">
          <cell r="C3728" t="str">
            <v>M20_ME00</v>
          </cell>
        </row>
        <row r="3729">
          <cell r="C3729" t="str">
            <v>M10_CH00</v>
          </cell>
        </row>
        <row r="3730">
          <cell r="C3730" t="str">
            <v>M20_ME00</v>
          </cell>
        </row>
        <row r="3731">
          <cell r="C3731" t="str">
            <v>M30_EL00</v>
          </cell>
        </row>
        <row r="3732">
          <cell r="C3732" t="str">
            <v>M10_CH00</v>
          </cell>
        </row>
        <row r="3733">
          <cell r="C3733" t="str">
            <v>M10_CH00</v>
          </cell>
        </row>
        <row r="3734">
          <cell r="C3734" t="str">
            <v>M50_US00</v>
          </cell>
        </row>
        <row r="3735">
          <cell r="C3735" t="str">
            <v>M50_US00</v>
          </cell>
        </row>
        <row r="3736">
          <cell r="C3736" t="str">
            <v>M50_US00</v>
          </cell>
        </row>
        <row r="3737">
          <cell r="C3737" t="str">
            <v>M50_US00</v>
          </cell>
        </row>
        <row r="3738">
          <cell r="C3738" t="str">
            <v>M20_ME00</v>
          </cell>
        </row>
        <row r="3739">
          <cell r="C3739" t="str">
            <v>M15_EX00</v>
          </cell>
        </row>
        <row r="3740">
          <cell r="C3740" t="str">
            <v>M20_ME00</v>
          </cell>
        </row>
        <row r="3741">
          <cell r="C3741" t="str">
            <v>M26_ME00</v>
          </cell>
        </row>
        <row r="3742">
          <cell r="C3742" t="str">
            <v>M25_ME00</v>
          </cell>
        </row>
        <row r="3743">
          <cell r="C3743" t="str">
            <v>M20_ME00</v>
          </cell>
        </row>
        <row r="3744">
          <cell r="C3744" t="str">
            <v>M50_US00</v>
          </cell>
        </row>
        <row r="3745">
          <cell r="C3745" t="str">
            <v>M10_CH00</v>
          </cell>
        </row>
        <row r="3746">
          <cell r="C3746" t="str">
            <v>M20_ME00</v>
          </cell>
        </row>
        <row r="3747">
          <cell r="C3747" t="str">
            <v>M10_CH00</v>
          </cell>
        </row>
        <row r="3748">
          <cell r="C3748" t="str">
            <v>M10_CH00</v>
          </cell>
        </row>
        <row r="3749">
          <cell r="C3749" t="str">
            <v>M20_ME00</v>
          </cell>
        </row>
        <row r="3750">
          <cell r="C3750" t="str">
            <v>M20_ME00</v>
          </cell>
        </row>
        <row r="3751">
          <cell r="C3751" t="str">
            <v>M40_RE00</v>
          </cell>
        </row>
        <row r="3752">
          <cell r="C3752" t="str">
            <v>M26_ME00</v>
          </cell>
        </row>
        <row r="3753">
          <cell r="C3753" t="str">
            <v>M10_CH00</v>
          </cell>
        </row>
        <row r="3754">
          <cell r="C3754" t="str">
            <v>M10_CH00</v>
          </cell>
        </row>
        <row r="3755">
          <cell r="C3755" t="str">
            <v>M20_ME00</v>
          </cell>
        </row>
        <row r="3756">
          <cell r="C3756" t="str">
            <v>M20_ME00</v>
          </cell>
        </row>
        <row r="3757">
          <cell r="C3757" t="str">
            <v>M20_ME00</v>
          </cell>
        </row>
        <row r="3758">
          <cell r="C3758" t="str">
            <v>M20_ME00</v>
          </cell>
        </row>
        <row r="3759">
          <cell r="C3759" t="str">
            <v>M30_EL00</v>
          </cell>
        </row>
        <row r="3760">
          <cell r="C3760" t="str">
            <v>M30_EL00</v>
          </cell>
        </row>
        <row r="3761">
          <cell r="C3761" t="str">
            <v>M30_EL00</v>
          </cell>
        </row>
        <row r="3762">
          <cell r="C3762" t="str">
            <v>M20_ME00</v>
          </cell>
        </row>
        <row r="3763">
          <cell r="C3763" t="str">
            <v>M20_ME00</v>
          </cell>
        </row>
        <row r="3764">
          <cell r="C3764" t="str">
            <v>M20_ME00</v>
          </cell>
        </row>
        <row r="3765">
          <cell r="C3765" t="str">
            <v>M20_ME00</v>
          </cell>
        </row>
        <row r="3766">
          <cell r="C3766" t="str">
            <v>M30_EL00</v>
          </cell>
        </row>
        <row r="3767">
          <cell r="C3767" t="str">
            <v>M20_ME00</v>
          </cell>
        </row>
        <row r="3768">
          <cell r="C3768" t="str">
            <v>M20_ME00</v>
          </cell>
        </row>
        <row r="3769">
          <cell r="C3769" t="str">
            <v>M10_CH00</v>
          </cell>
        </row>
        <row r="3770">
          <cell r="C3770" t="str">
            <v>M10_CH00</v>
          </cell>
        </row>
        <row r="3771">
          <cell r="C3771" t="str">
            <v>M10_CH00</v>
          </cell>
        </row>
        <row r="3772">
          <cell r="C3772" t="str">
            <v>M40_RE00</v>
          </cell>
        </row>
        <row r="3773">
          <cell r="C3773" t="str">
            <v>M20_ME00</v>
          </cell>
        </row>
        <row r="3774">
          <cell r="C3774" t="str">
            <v>M20_ME00</v>
          </cell>
        </row>
        <row r="3775">
          <cell r="C3775" t="str">
            <v>M30_EL00</v>
          </cell>
        </row>
        <row r="3776">
          <cell r="C3776" t="str">
            <v>M50_US00</v>
          </cell>
        </row>
        <row r="3777">
          <cell r="C3777" t="str">
            <v>M10_CH00</v>
          </cell>
        </row>
        <row r="3778">
          <cell r="C3778" t="str">
            <v>M40_RE00</v>
          </cell>
        </row>
        <row r="3779">
          <cell r="C3779" t="str">
            <v>M40_RE00</v>
          </cell>
        </row>
        <row r="3780">
          <cell r="C3780" t="str">
            <v>M40_RE00</v>
          </cell>
        </row>
        <row r="3781">
          <cell r="C3781" t="str">
            <v>M40_RE00</v>
          </cell>
        </row>
        <row r="3782">
          <cell r="C3782" t="str">
            <v>M40_RE00</v>
          </cell>
        </row>
        <row r="3783">
          <cell r="C3783" t="str">
            <v>M10_CH00</v>
          </cell>
        </row>
        <row r="3784">
          <cell r="C3784" t="str">
            <v>M10_CH00</v>
          </cell>
        </row>
        <row r="3785">
          <cell r="C3785" t="str">
            <v>M20_ME00</v>
          </cell>
        </row>
        <row r="3786">
          <cell r="C3786" t="str">
            <v>M20_ME00</v>
          </cell>
        </row>
        <row r="3787">
          <cell r="C3787" t="str">
            <v>M50_US00</v>
          </cell>
        </row>
        <row r="3788">
          <cell r="C3788" t="str">
            <v>M26_ME00</v>
          </cell>
        </row>
        <row r="3789">
          <cell r="C3789" t="str">
            <v>M15_EX00</v>
          </cell>
        </row>
        <row r="3790">
          <cell r="C3790" t="str">
            <v>M25_ME00</v>
          </cell>
        </row>
        <row r="3791">
          <cell r="C3791" t="str">
            <v>M36_EL00</v>
          </cell>
        </row>
        <row r="3792">
          <cell r="C3792" t="str">
            <v>M20_ME00</v>
          </cell>
        </row>
        <row r="3793">
          <cell r="C3793" t="str">
            <v>M26_ME00</v>
          </cell>
        </row>
        <row r="3794">
          <cell r="C3794" t="str">
            <v>M30_EL00</v>
          </cell>
        </row>
        <row r="3795">
          <cell r="C3795" t="str">
            <v>M30_EL00</v>
          </cell>
        </row>
        <row r="3796">
          <cell r="C3796" t="str">
            <v>M36_EL00</v>
          </cell>
        </row>
        <row r="3797">
          <cell r="C3797" t="str">
            <v>M20_ME00</v>
          </cell>
        </row>
        <row r="3798">
          <cell r="C3798" t="str">
            <v>M20_ME00</v>
          </cell>
        </row>
        <row r="3799">
          <cell r="C3799" t="str">
            <v>M10_CH00</v>
          </cell>
        </row>
        <row r="3800">
          <cell r="C3800" t="str">
            <v>M10_CH00</v>
          </cell>
        </row>
        <row r="3801">
          <cell r="C3801" t="str">
            <v>M10_CH00</v>
          </cell>
        </row>
        <row r="3802">
          <cell r="C3802" t="str">
            <v>M10_CH00</v>
          </cell>
        </row>
        <row r="3803">
          <cell r="C3803" t="str">
            <v>M30_EL00</v>
          </cell>
        </row>
        <row r="3804">
          <cell r="C3804" t="str">
            <v>M10_CH00</v>
          </cell>
        </row>
        <row r="3805">
          <cell r="C3805" t="str">
            <v>M10_CH00</v>
          </cell>
        </row>
        <row r="3806">
          <cell r="C3806" t="str">
            <v>M20_ME00</v>
          </cell>
        </row>
        <row r="3807">
          <cell r="C3807" t="str">
            <v>M20_ME00</v>
          </cell>
        </row>
        <row r="3808">
          <cell r="C3808" t="str">
            <v>M25_ME00</v>
          </cell>
        </row>
        <row r="3809">
          <cell r="C3809" t="str">
            <v>M20_ME00</v>
          </cell>
        </row>
        <row r="3810">
          <cell r="C3810" t="str">
            <v>M25_ME00</v>
          </cell>
        </row>
        <row r="3811">
          <cell r="C3811" t="str">
            <v>M10_CH00</v>
          </cell>
        </row>
        <row r="3812">
          <cell r="C3812" t="str">
            <v>M20_ME00</v>
          </cell>
        </row>
        <row r="3813">
          <cell r="C3813" t="str">
            <v>M30_EL00</v>
          </cell>
        </row>
        <row r="3814">
          <cell r="C3814" t="str">
            <v>M20_ME00</v>
          </cell>
        </row>
        <row r="3815">
          <cell r="C3815" t="str">
            <v>M20_ME00</v>
          </cell>
        </row>
        <row r="3816">
          <cell r="C3816" t="str">
            <v>M10_CH00</v>
          </cell>
        </row>
        <row r="3817">
          <cell r="C3817" t="str">
            <v>M20_ME00</v>
          </cell>
        </row>
        <row r="3818">
          <cell r="C3818" t="str">
            <v>M20_ME00</v>
          </cell>
        </row>
        <row r="3819">
          <cell r="C3819" t="str">
            <v>M20_ME00</v>
          </cell>
        </row>
        <row r="3820">
          <cell r="C3820" t="str">
            <v>M10_CH00</v>
          </cell>
        </row>
        <row r="3821">
          <cell r="C3821" t="str">
            <v>M10_CH00</v>
          </cell>
        </row>
        <row r="3822">
          <cell r="C3822" t="str">
            <v>M15_EX00</v>
          </cell>
        </row>
        <row r="3823">
          <cell r="C3823" t="str">
            <v>M30_EL00</v>
          </cell>
        </row>
        <row r="3824">
          <cell r="C3824" t="str">
            <v>M20_ME00</v>
          </cell>
        </row>
        <row r="3825">
          <cell r="C3825" t="str">
            <v>M30_EL00</v>
          </cell>
        </row>
        <row r="3826">
          <cell r="C3826" t="str">
            <v>M26_ME00</v>
          </cell>
        </row>
        <row r="3827">
          <cell r="C3827" t="str">
            <v>M50_US00</v>
          </cell>
        </row>
        <row r="3828">
          <cell r="C3828" t="str">
            <v>M20_ME00</v>
          </cell>
        </row>
        <row r="3829">
          <cell r="C3829" t="str">
            <v>M30_EL00</v>
          </cell>
        </row>
        <row r="3830">
          <cell r="C3830" t="str">
            <v>M10_CH00</v>
          </cell>
        </row>
        <row r="3831">
          <cell r="C3831" t="str">
            <v>M30_EL00</v>
          </cell>
        </row>
        <row r="3832">
          <cell r="C3832" t="str">
            <v>M20_ME00</v>
          </cell>
        </row>
        <row r="3833">
          <cell r="C3833" t="str">
            <v>M20_ME00</v>
          </cell>
        </row>
        <row r="3834">
          <cell r="C3834" t="str">
            <v>M30_EL00</v>
          </cell>
        </row>
        <row r="3835">
          <cell r="C3835" t="str">
            <v>M20_ME00</v>
          </cell>
        </row>
        <row r="3836">
          <cell r="C3836" t="str">
            <v>M30_EL00</v>
          </cell>
        </row>
        <row r="3837">
          <cell r="C3837" t="str">
            <v>M20_ME00</v>
          </cell>
        </row>
        <row r="3838">
          <cell r="C3838" t="str">
            <v>M20_ME00</v>
          </cell>
        </row>
        <row r="3839">
          <cell r="C3839" t="str">
            <v>M20_ME00</v>
          </cell>
        </row>
        <row r="3840">
          <cell r="C3840" t="str">
            <v>M26_ME00</v>
          </cell>
        </row>
        <row r="3841">
          <cell r="C3841" t="str">
            <v>M15_EX00</v>
          </cell>
        </row>
        <row r="3842">
          <cell r="C3842" t="str">
            <v>M46_RE00</v>
          </cell>
        </row>
        <row r="3843">
          <cell r="C3843" t="str">
            <v>M26_ME00</v>
          </cell>
        </row>
        <row r="3844">
          <cell r="C3844" t="str">
            <v>M10_CH00</v>
          </cell>
        </row>
        <row r="3845">
          <cell r="C3845" t="str">
            <v>M26_ME00</v>
          </cell>
        </row>
        <row r="3846">
          <cell r="C3846" t="str">
            <v>M26_ME00</v>
          </cell>
        </row>
        <row r="3847">
          <cell r="C3847" t="str">
            <v>M10_CH00</v>
          </cell>
        </row>
        <row r="3848">
          <cell r="C3848" t="str">
            <v>M50_US00</v>
          </cell>
        </row>
        <row r="3849">
          <cell r="C3849" t="str">
            <v>M30_EL00</v>
          </cell>
        </row>
        <row r="3850">
          <cell r="C3850" t="str">
            <v>M26_ME00</v>
          </cell>
        </row>
        <row r="3851">
          <cell r="C3851" t="str">
            <v>M26_ME00</v>
          </cell>
        </row>
        <row r="3852">
          <cell r="C3852" t="str">
            <v>M20_ME00</v>
          </cell>
        </row>
        <row r="3853">
          <cell r="C3853" t="str">
            <v>M20_ME00</v>
          </cell>
        </row>
        <row r="3854">
          <cell r="C3854" t="str">
            <v>M26_ME00</v>
          </cell>
        </row>
        <row r="3855">
          <cell r="C3855" t="str">
            <v>M26_ME00</v>
          </cell>
        </row>
        <row r="3856">
          <cell r="C3856" t="str">
            <v>M10_CH00</v>
          </cell>
        </row>
        <row r="3857">
          <cell r="C3857" t="str">
            <v>M26_ME00</v>
          </cell>
        </row>
        <row r="3858">
          <cell r="C3858" t="str">
            <v>M50_US00</v>
          </cell>
        </row>
        <row r="3859">
          <cell r="C3859" t="str">
            <v>M26_ME00</v>
          </cell>
        </row>
        <row r="3860">
          <cell r="C3860" t="str">
            <v>M20_ME00</v>
          </cell>
        </row>
        <row r="3861">
          <cell r="C3861" t="str">
            <v>M20_ME00</v>
          </cell>
        </row>
        <row r="3862">
          <cell r="C3862" t="str">
            <v>M20_ME00</v>
          </cell>
        </row>
        <row r="3863">
          <cell r="C3863" t="str">
            <v>M20_ME00</v>
          </cell>
        </row>
        <row r="3864">
          <cell r="C3864" t="str">
            <v>M30_EL00</v>
          </cell>
        </row>
        <row r="3865">
          <cell r="C3865" t="str">
            <v>M30_EL00</v>
          </cell>
        </row>
        <row r="3866">
          <cell r="C3866" t="str">
            <v>M20_ME00</v>
          </cell>
        </row>
        <row r="3867">
          <cell r="C3867" t="str">
            <v>M10_CH00</v>
          </cell>
        </row>
        <row r="3868">
          <cell r="C3868" t="str">
            <v>M20_ME00</v>
          </cell>
        </row>
        <row r="3869">
          <cell r="C3869" t="str">
            <v>M20_ME00</v>
          </cell>
        </row>
        <row r="3870">
          <cell r="C3870" t="str">
            <v>M10_CH00</v>
          </cell>
        </row>
        <row r="3871">
          <cell r="C3871" t="str">
            <v>M15_EX00</v>
          </cell>
        </row>
        <row r="3872">
          <cell r="C3872" t="str">
            <v>M30_EL00</v>
          </cell>
        </row>
        <row r="3873">
          <cell r="C3873" t="str">
            <v>M10_CH00</v>
          </cell>
        </row>
        <row r="3874">
          <cell r="C3874" t="str">
            <v>M10_CH00</v>
          </cell>
        </row>
        <row r="3875">
          <cell r="C3875" t="str">
            <v>M10_CH00</v>
          </cell>
        </row>
        <row r="3876">
          <cell r="C3876" t="str">
            <v>M20_ME00</v>
          </cell>
        </row>
        <row r="3877">
          <cell r="C3877" t="str">
            <v>M20_ME00</v>
          </cell>
        </row>
        <row r="3878">
          <cell r="C3878" t="str">
            <v>M10_CH00</v>
          </cell>
        </row>
        <row r="3879">
          <cell r="C3879" t="str">
            <v>M10_CH00</v>
          </cell>
        </row>
        <row r="3880">
          <cell r="C3880" t="str">
            <v>M10_CH00</v>
          </cell>
        </row>
        <row r="3881">
          <cell r="C3881" t="str">
            <v>M20_ME00</v>
          </cell>
        </row>
        <row r="3882">
          <cell r="C3882" t="str">
            <v>M20_ME00</v>
          </cell>
        </row>
        <row r="3883">
          <cell r="C3883" t="str">
            <v>M10_CH00</v>
          </cell>
        </row>
        <row r="3884">
          <cell r="C3884" t="str">
            <v>M40_RE00</v>
          </cell>
        </row>
        <row r="3885">
          <cell r="C3885" t="str">
            <v>M26_ME00</v>
          </cell>
        </row>
        <row r="3886">
          <cell r="C3886" t="str">
            <v>M26_ME00</v>
          </cell>
        </row>
        <row r="3887">
          <cell r="C3887" t="str">
            <v>M26_ME00</v>
          </cell>
        </row>
        <row r="3888">
          <cell r="C3888" t="str">
            <v>M10_CH00</v>
          </cell>
        </row>
        <row r="3889">
          <cell r="C3889" t="str">
            <v>M20_ME00</v>
          </cell>
        </row>
        <row r="3890">
          <cell r="C3890" t="str">
            <v>M20_ME00</v>
          </cell>
        </row>
        <row r="3891">
          <cell r="C3891" t="str">
            <v>M30_EL00</v>
          </cell>
        </row>
        <row r="3892">
          <cell r="C3892" t="str">
            <v>M20_ME00</v>
          </cell>
        </row>
        <row r="3893">
          <cell r="C3893" t="str">
            <v>M10_CH00</v>
          </cell>
        </row>
        <row r="3894">
          <cell r="C3894" t="str">
            <v>M10_CH00</v>
          </cell>
        </row>
        <row r="3895">
          <cell r="C3895" t="str">
            <v>M10_CH00</v>
          </cell>
        </row>
        <row r="3896">
          <cell r="C3896" t="str">
            <v>M30_EL00</v>
          </cell>
        </row>
        <row r="3897">
          <cell r="C3897" t="str">
            <v>M30_EL00</v>
          </cell>
        </row>
        <row r="3898">
          <cell r="C3898" t="str">
            <v>M30_EL00</v>
          </cell>
        </row>
        <row r="3899">
          <cell r="C3899" t="str">
            <v>M30_EL00</v>
          </cell>
        </row>
        <row r="3900">
          <cell r="C3900" t="str">
            <v>M10_CH00</v>
          </cell>
        </row>
        <row r="3901">
          <cell r="C3901" t="str">
            <v>M30_EL00</v>
          </cell>
        </row>
        <row r="3902">
          <cell r="C3902" t="str">
            <v>M10_CH00</v>
          </cell>
        </row>
        <row r="3903">
          <cell r="C3903" t="str">
            <v>M30_EL00</v>
          </cell>
        </row>
        <row r="3904">
          <cell r="C3904" t="str">
            <v>M20_ME00</v>
          </cell>
        </row>
        <row r="3905">
          <cell r="C3905" t="str">
            <v>M20_ME00</v>
          </cell>
        </row>
        <row r="3906">
          <cell r="C3906" t="str">
            <v>M20_ME00</v>
          </cell>
        </row>
        <row r="3907">
          <cell r="C3907" t="str">
            <v>M20_ME00</v>
          </cell>
        </row>
        <row r="3908">
          <cell r="C3908" t="str">
            <v>M20_ME00</v>
          </cell>
        </row>
        <row r="3909">
          <cell r="C3909" t="str">
            <v>M50_US00</v>
          </cell>
        </row>
        <row r="3910">
          <cell r="C3910" t="str">
            <v>M25_ME00</v>
          </cell>
        </row>
        <row r="3911">
          <cell r="C3911" t="str">
            <v>M26_ME00</v>
          </cell>
        </row>
        <row r="3912">
          <cell r="C3912" t="str">
            <v>M20_ME00</v>
          </cell>
        </row>
        <row r="3913">
          <cell r="C3913" t="str">
            <v>M10_CH00</v>
          </cell>
        </row>
        <row r="3914">
          <cell r="C3914" t="str">
            <v>M10_CH00</v>
          </cell>
        </row>
        <row r="3915">
          <cell r="C3915" t="str">
            <v>M10_CH00</v>
          </cell>
        </row>
        <row r="3916">
          <cell r="C3916" t="str">
            <v>M10_CH00</v>
          </cell>
        </row>
        <row r="3917">
          <cell r="C3917" t="str">
            <v>M10_CH00</v>
          </cell>
        </row>
        <row r="3918">
          <cell r="C3918" t="str">
            <v>M10_CH00</v>
          </cell>
        </row>
        <row r="3919">
          <cell r="C3919" t="str">
            <v>M10_CH00</v>
          </cell>
        </row>
        <row r="3920">
          <cell r="C3920" t="str">
            <v>M20_ME00</v>
          </cell>
        </row>
        <row r="3921">
          <cell r="C3921" t="str">
            <v>M50_US00</v>
          </cell>
        </row>
        <row r="3922">
          <cell r="C3922" t="str">
            <v>M10_CH00</v>
          </cell>
        </row>
        <row r="3923">
          <cell r="C3923" t="str">
            <v>M10_CH00</v>
          </cell>
        </row>
        <row r="3924">
          <cell r="C3924" t="str">
            <v>M10_CH00</v>
          </cell>
        </row>
        <row r="3925">
          <cell r="C3925" t="str">
            <v>M20_ME00</v>
          </cell>
        </row>
        <row r="3926">
          <cell r="C3926" t="str">
            <v>M50_US00</v>
          </cell>
        </row>
        <row r="3927">
          <cell r="C3927" t="str">
            <v>M50_US00</v>
          </cell>
        </row>
        <row r="3928">
          <cell r="C3928" t="str">
            <v>M30_EL00</v>
          </cell>
        </row>
        <row r="3929">
          <cell r="C3929" t="str">
            <v>M30_EL00</v>
          </cell>
        </row>
        <row r="3930">
          <cell r="C3930" t="str">
            <v>M30_EL00</v>
          </cell>
        </row>
        <row r="3931">
          <cell r="C3931" t="str">
            <v>M40_RE00</v>
          </cell>
        </row>
        <row r="3932">
          <cell r="C3932" t="str">
            <v>M50_US00</v>
          </cell>
        </row>
        <row r="3933">
          <cell r="C3933" t="str">
            <v>M40_RE00</v>
          </cell>
        </row>
        <row r="3934">
          <cell r="C3934" t="str">
            <v>M40_RE00</v>
          </cell>
        </row>
        <row r="3935">
          <cell r="C3935" t="str">
            <v>M40_RE00</v>
          </cell>
        </row>
        <row r="3936">
          <cell r="C3936" t="str">
            <v>M20_ME00</v>
          </cell>
        </row>
        <row r="3937">
          <cell r="C3937" t="str">
            <v>M40_RE00</v>
          </cell>
        </row>
        <row r="3938">
          <cell r="C3938" t="str">
            <v>M40_RE00</v>
          </cell>
        </row>
        <row r="3939">
          <cell r="C3939" t="str">
            <v>M40_RE00</v>
          </cell>
        </row>
        <row r="3940">
          <cell r="C3940" t="str">
            <v>M40_RE00</v>
          </cell>
        </row>
        <row r="3941">
          <cell r="C3941" t="str">
            <v>M30_EL00</v>
          </cell>
        </row>
        <row r="3942">
          <cell r="C3942" t="str">
            <v>M30_EL00</v>
          </cell>
        </row>
        <row r="3943">
          <cell r="C3943" t="str">
            <v>M10_CH00</v>
          </cell>
        </row>
        <row r="3944">
          <cell r="C3944" t="str">
            <v>M20_ME00</v>
          </cell>
        </row>
        <row r="3945">
          <cell r="C3945" t="str">
            <v>M20_ME00</v>
          </cell>
        </row>
        <row r="3946">
          <cell r="C3946" t="str">
            <v>M20_ME00</v>
          </cell>
        </row>
        <row r="3947">
          <cell r="C3947" t="str">
            <v>M20_ME00</v>
          </cell>
        </row>
        <row r="3948">
          <cell r="C3948" t="str">
            <v>M10_CH00</v>
          </cell>
        </row>
        <row r="3949">
          <cell r="C3949" t="str">
            <v>M10_CH00</v>
          </cell>
        </row>
        <row r="3950">
          <cell r="C3950" t="str">
            <v>M20_ME00</v>
          </cell>
        </row>
        <row r="3951">
          <cell r="C3951" t="str">
            <v>M10_CH00</v>
          </cell>
        </row>
        <row r="3952">
          <cell r="C3952" t="str">
            <v>M20_ME00</v>
          </cell>
        </row>
        <row r="3953">
          <cell r="C3953" t="str">
            <v>M50_US00</v>
          </cell>
        </row>
        <row r="3954">
          <cell r="C3954" t="str">
            <v>M50_US00</v>
          </cell>
        </row>
        <row r="3955">
          <cell r="C3955" t="str">
            <v>M50_US00</v>
          </cell>
        </row>
        <row r="3956">
          <cell r="C3956" t="str">
            <v>M50_US00</v>
          </cell>
        </row>
        <row r="3957">
          <cell r="C3957" t="str">
            <v>M20_ME00</v>
          </cell>
        </row>
        <row r="3958">
          <cell r="C3958" t="str">
            <v>M10_CH00</v>
          </cell>
        </row>
        <row r="3959">
          <cell r="C3959" t="str">
            <v>M10_CH00</v>
          </cell>
        </row>
        <row r="3960">
          <cell r="C3960" t="str">
            <v>M10_CH00</v>
          </cell>
        </row>
        <row r="3961">
          <cell r="C3961" t="str">
            <v>M10_CH00</v>
          </cell>
        </row>
        <row r="3962">
          <cell r="C3962" t="str">
            <v>M20_ME00</v>
          </cell>
        </row>
        <row r="3963">
          <cell r="C3963" t="str">
            <v>M20_ME00</v>
          </cell>
        </row>
        <row r="3964">
          <cell r="C3964" t="str">
            <v>M20_ME00</v>
          </cell>
        </row>
        <row r="3965">
          <cell r="C3965" t="str">
            <v>M40_RE00</v>
          </cell>
        </row>
        <row r="3966">
          <cell r="C3966" t="str">
            <v>M20_ME00</v>
          </cell>
        </row>
        <row r="3967">
          <cell r="C3967" t="str">
            <v>M10_CH00</v>
          </cell>
        </row>
        <row r="3968">
          <cell r="C3968" t="str">
            <v>M20_ME00</v>
          </cell>
        </row>
        <row r="3969">
          <cell r="C3969" t="str">
            <v>M20_ME00</v>
          </cell>
        </row>
        <row r="3970">
          <cell r="C3970" t="str">
            <v>M15_EX00</v>
          </cell>
        </row>
        <row r="3971">
          <cell r="C3971" t="str">
            <v>M10_CH00</v>
          </cell>
        </row>
        <row r="3972">
          <cell r="C3972" t="str">
            <v>M10_CH00</v>
          </cell>
        </row>
        <row r="3973">
          <cell r="C3973" t="str">
            <v>M20_ME00</v>
          </cell>
        </row>
        <row r="3974">
          <cell r="C3974" t="str">
            <v>M20_ME00</v>
          </cell>
        </row>
        <row r="3975">
          <cell r="C3975" t="str">
            <v>M26_ME00</v>
          </cell>
        </row>
        <row r="3976">
          <cell r="C3976" t="str">
            <v>M10_CH00</v>
          </cell>
        </row>
        <row r="3977">
          <cell r="C3977" t="str">
            <v>M30_EL00</v>
          </cell>
        </row>
        <row r="3978">
          <cell r="C3978" t="str">
            <v>M20_ME00</v>
          </cell>
        </row>
        <row r="3979">
          <cell r="C3979" t="str">
            <v>M50_US00</v>
          </cell>
        </row>
        <row r="3980">
          <cell r="C3980" t="str">
            <v>M50_US00</v>
          </cell>
        </row>
        <row r="3981">
          <cell r="C3981" t="str">
            <v>M20_ME00</v>
          </cell>
        </row>
        <row r="3982">
          <cell r="C3982" t="str">
            <v>M26_ME00</v>
          </cell>
        </row>
        <row r="3983">
          <cell r="C3983" t="str">
            <v>M26_ME00</v>
          </cell>
        </row>
        <row r="3984">
          <cell r="C3984" t="str">
            <v>M26_ME00</v>
          </cell>
        </row>
        <row r="3985">
          <cell r="C3985" t="str">
            <v>M36_EL00</v>
          </cell>
        </row>
        <row r="3986">
          <cell r="C3986" t="str">
            <v>M26_ME00</v>
          </cell>
        </row>
        <row r="3987">
          <cell r="C3987" t="str">
            <v>M36_EL00</v>
          </cell>
        </row>
        <row r="3988">
          <cell r="C3988" t="str">
            <v>M26_ME00</v>
          </cell>
        </row>
        <row r="3989">
          <cell r="C3989" t="str">
            <v>M26_ME00</v>
          </cell>
        </row>
        <row r="3990">
          <cell r="C3990" t="str">
            <v>M26_ME00</v>
          </cell>
        </row>
        <row r="3991">
          <cell r="C3991" t="str">
            <v>M26_ME00</v>
          </cell>
        </row>
        <row r="3992">
          <cell r="C3992" t="str">
            <v>M26_ME00</v>
          </cell>
        </row>
        <row r="3993">
          <cell r="C3993" t="str">
            <v>M26_ME00</v>
          </cell>
        </row>
        <row r="3994">
          <cell r="C3994" t="str">
            <v>M26_ME00</v>
          </cell>
        </row>
        <row r="3995">
          <cell r="C3995" t="str">
            <v>M26_ME00</v>
          </cell>
        </row>
        <row r="3996">
          <cell r="C3996" t="str">
            <v>M26_ME00</v>
          </cell>
        </row>
        <row r="3997">
          <cell r="C3997" t="str">
            <v>M26_ME00</v>
          </cell>
        </row>
        <row r="3998">
          <cell r="C3998" t="str">
            <v>M30_EL00</v>
          </cell>
        </row>
        <row r="3999">
          <cell r="C3999" t="str">
            <v>M26_ME00</v>
          </cell>
        </row>
        <row r="4000">
          <cell r="C4000" t="str">
            <v>M26_ME00</v>
          </cell>
        </row>
        <row r="4001">
          <cell r="C4001" t="str">
            <v>M26_ME00</v>
          </cell>
        </row>
        <row r="4002">
          <cell r="C4002" t="str">
            <v>M26_ME00</v>
          </cell>
        </row>
        <row r="4003">
          <cell r="C4003" t="str">
            <v>M50_US00</v>
          </cell>
        </row>
        <row r="4004">
          <cell r="C4004" t="str">
            <v>M26_ME00</v>
          </cell>
        </row>
        <row r="4005">
          <cell r="C4005" t="str">
            <v>M26_ME00</v>
          </cell>
        </row>
        <row r="4006">
          <cell r="C4006" t="str">
            <v>M26_ME00</v>
          </cell>
        </row>
        <row r="4007">
          <cell r="C4007" t="str">
            <v>M26_ME00</v>
          </cell>
        </row>
        <row r="4008">
          <cell r="C4008" t="str">
            <v>M26_ME00</v>
          </cell>
        </row>
        <row r="4009">
          <cell r="C4009" t="str">
            <v>M26_ME00</v>
          </cell>
        </row>
        <row r="4010">
          <cell r="C4010" t="str">
            <v>M26_ME00</v>
          </cell>
        </row>
        <row r="4011">
          <cell r="C4011" t="str">
            <v>M26_ME00</v>
          </cell>
        </row>
        <row r="4012">
          <cell r="C4012" t="str">
            <v>M25_ME00</v>
          </cell>
        </row>
        <row r="4013">
          <cell r="C4013" t="str">
            <v>M10_CH00</v>
          </cell>
        </row>
        <row r="4014">
          <cell r="C4014" t="str">
            <v>M50_US00</v>
          </cell>
        </row>
        <row r="4015">
          <cell r="C4015" t="str">
            <v>M20_ME00</v>
          </cell>
        </row>
        <row r="4016">
          <cell r="C4016" t="str">
            <v>M30_EL00</v>
          </cell>
        </row>
        <row r="4017">
          <cell r="C4017" t="str">
            <v>M25_ME00</v>
          </cell>
        </row>
        <row r="4018">
          <cell r="C4018" t="str">
            <v>M26_ME00</v>
          </cell>
        </row>
        <row r="4019">
          <cell r="C4019" t="str">
            <v>M20_ME00</v>
          </cell>
        </row>
        <row r="4020">
          <cell r="C4020" t="str">
            <v>M20_ME00</v>
          </cell>
        </row>
        <row r="4021">
          <cell r="C4021" t="str">
            <v>M20_ME00</v>
          </cell>
        </row>
        <row r="4022">
          <cell r="C4022" t="str">
            <v>M10_CH00</v>
          </cell>
        </row>
        <row r="4023">
          <cell r="C4023" t="str">
            <v>M10_CH00</v>
          </cell>
        </row>
        <row r="4024">
          <cell r="C4024" t="str">
            <v>M20_ME00</v>
          </cell>
        </row>
        <row r="4025">
          <cell r="C4025" t="str">
            <v>M10_CH00</v>
          </cell>
        </row>
        <row r="4026">
          <cell r="C4026" t="str">
            <v>M10_CH00</v>
          </cell>
        </row>
        <row r="4027">
          <cell r="C4027" t="str">
            <v>M10_CH00</v>
          </cell>
        </row>
        <row r="4028">
          <cell r="C4028" t="str">
            <v>M10_CH00</v>
          </cell>
        </row>
        <row r="4029">
          <cell r="C4029" t="str">
            <v>M10_CH00</v>
          </cell>
        </row>
        <row r="4030">
          <cell r="C4030" t="str">
            <v>M20_ME00</v>
          </cell>
        </row>
        <row r="4031">
          <cell r="C4031" t="str">
            <v>M20_ME00</v>
          </cell>
        </row>
        <row r="4032">
          <cell r="C4032" t="str">
            <v>M26_ME00</v>
          </cell>
        </row>
        <row r="4033">
          <cell r="C4033" t="str">
            <v>M20_ME00</v>
          </cell>
        </row>
        <row r="4034">
          <cell r="C4034" t="str">
            <v>M20_ME00</v>
          </cell>
        </row>
        <row r="4035">
          <cell r="C4035" t="str">
            <v>M20_ME00</v>
          </cell>
        </row>
        <row r="4036">
          <cell r="C4036" t="str">
            <v>M20_ME00</v>
          </cell>
        </row>
        <row r="4037">
          <cell r="C4037" t="str">
            <v>M20_ME00</v>
          </cell>
        </row>
        <row r="4038">
          <cell r="C4038" t="str">
            <v>M26_ME00</v>
          </cell>
        </row>
        <row r="4039">
          <cell r="C4039" t="str">
            <v>M15_EX00</v>
          </cell>
        </row>
        <row r="4040">
          <cell r="C4040" t="str">
            <v>M50_US00</v>
          </cell>
        </row>
        <row r="4041">
          <cell r="C4041" t="str">
            <v>M50_US00</v>
          </cell>
        </row>
        <row r="4042">
          <cell r="C4042" t="str">
            <v>M50_US00</v>
          </cell>
        </row>
        <row r="4043">
          <cell r="C4043" t="str">
            <v>M50_US00</v>
          </cell>
        </row>
        <row r="4044">
          <cell r="C4044" t="str">
            <v>M10_CH00</v>
          </cell>
        </row>
        <row r="4045">
          <cell r="C4045" t="str">
            <v>M10_CH00</v>
          </cell>
        </row>
        <row r="4046">
          <cell r="C4046" t="str">
            <v>M10_CH00</v>
          </cell>
        </row>
        <row r="4047">
          <cell r="C4047" t="str">
            <v>M30_EL00</v>
          </cell>
        </row>
        <row r="4048">
          <cell r="C4048" t="str">
            <v>M25_ME00</v>
          </cell>
        </row>
        <row r="4049">
          <cell r="C4049" t="str">
            <v>M30_EL00</v>
          </cell>
        </row>
        <row r="4050">
          <cell r="C4050" t="str">
            <v>M20_ME00</v>
          </cell>
        </row>
        <row r="4051">
          <cell r="C4051" t="str">
            <v>M25_ME00</v>
          </cell>
        </row>
        <row r="4052">
          <cell r="C4052" t="str">
            <v>M10_CH00</v>
          </cell>
        </row>
        <row r="4053">
          <cell r="C4053" t="str">
            <v>M10_CH00</v>
          </cell>
        </row>
        <row r="4054">
          <cell r="C4054" t="str">
            <v>M10_CH00</v>
          </cell>
        </row>
        <row r="4055">
          <cell r="C4055" t="str">
            <v>M20_ME00</v>
          </cell>
        </row>
        <row r="4056">
          <cell r="C4056" t="str">
            <v>M26_ME00</v>
          </cell>
        </row>
        <row r="4057">
          <cell r="C4057" t="str">
            <v>M40_RE00</v>
          </cell>
        </row>
        <row r="4058">
          <cell r="C4058" t="str">
            <v>M20_ME00</v>
          </cell>
        </row>
        <row r="4059">
          <cell r="C4059" t="str">
            <v>M20_ME00</v>
          </cell>
        </row>
        <row r="4060">
          <cell r="C4060" t="str">
            <v>M20_ME00</v>
          </cell>
        </row>
        <row r="4061">
          <cell r="C4061" t="str">
            <v>M20_ME00</v>
          </cell>
        </row>
        <row r="4062">
          <cell r="C4062" t="str">
            <v>M20_ME00</v>
          </cell>
        </row>
        <row r="4063">
          <cell r="C4063" t="str">
            <v>M20_ME00</v>
          </cell>
        </row>
        <row r="4064">
          <cell r="C4064" t="str">
            <v>M20_ME00</v>
          </cell>
        </row>
        <row r="4065">
          <cell r="C4065" t="str">
            <v>M20_ME00</v>
          </cell>
        </row>
        <row r="4066">
          <cell r="C4066" t="str">
            <v>M30_EL00</v>
          </cell>
        </row>
        <row r="4067">
          <cell r="C4067" t="str">
            <v>M20_ME00</v>
          </cell>
        </row>
        <row r="4068">
          <cell r="C4068" t="str">
            <v>M20_ME00</v>
          </cell>
        </row>
        <row r="4069">
          <cell r="C4069" t="str">
            <v>M20_ME00</v>
          </cell>
        </row>
        <row r="4070">
          <cell r="C4070" t="str">
            <v>M20_ME00</v>
          </cell>
        </row>
        <row r="4071">
          <cell r="C4071" t="str">
            <v>M10_CH00</v>
          </cell>
        </row>
        <row r="4072">
          <cell r="C4072" t="str">
            <v>M10_CH00</v>
          </cell>
        </row>
        <row r="4073">
          <cell r="C4073" t="str">
            <v>M10_CH00</v>
          </cell>
        </row>
        <row r="4074">
          <cell r="C4074" t="str">
            <v>M10_CH00</v>
          </cell>
        </row>
        <row r="4075">
          <cell r="C4075" t="str">
            <v>M20_ME00</v>
          </cell>
        </row>
        <row r="4076">
          <cell r="C4076" t="str">
            <v>M25_ME00</v>
          </cell>
        </row>
        <row r="4077">
          <cell r="C4077" t="str">
            <v>M20_ME00</v>
          </cell>
        </row>
        <row r="4078">
          <cell r="C4078" t="str">
            <v>M20_ME00</v>
          </cell>
        </row>
        <row r="4079">
          <cell r="C4079" t="str">
            <v>M20_ME00</v>
          </cell>
        </row>
        <row r="4080">
          <cell r="C4080" t="str">
            <v>M20_ME00</v>
          </cell>
        </row>
        <row r="4081">
          <cell r="C4081" t="str">
            <v>M20_ME00</v>
          </cell>
        </row>
        <row r="4082">
          <cell r="C4082" t="str">
            <v>M10_CH00</v>
          </cell>
        </row>
        <row r="4083">
          <cell r="C4083" t="str">
            <v>M20_ME00</v>
          </cell>
        </row>
        <row r="4084">
          <cell r="C4084" t="str">
            <v>M10_CH00</v>
          </cell>
        </row>
        <row r="4085">
          <cell r="C4085" t="str">
            <v>M10_CH00</v>
          </cell>
        </row>
        <row r="4086">
          <cell r="C4086" t="str">
            <v>M10_CH00</v>
          </cell>
        </row>
        <row r="4087">
          <cell r="C4087" t="str">
            <v>M30_EL00</v>
          </cell>
        </row>
        <row r="4088">
          <cell r="C4088" t="str">
            <v>M20_ME00</v>
          </cell>
        </row>
        <row r="4089">
          <cell r="C4089" t="str">
            <v>M10_CH00</v>
          </cell>
        </row>
        <row r="4090">
          <cell r="C4090" t="str">
            <v>M10_CH00</v>
          </cell>
        </row>
        <row r="4091">
          <cell r="C4091" t="str">
            <v>M10_CH00</v>
          </cell>
        </row>
        <row r="4092">
          <cell r="C4092" t="str">
            <v>M10_CH00</v>
          </cell>
        </row>
        <row r="4093">
          <cell r="C4093" t="str">
            <v>M50_US00</v>
          </cell>
        </row>
        <row r="4094">
          <cell r="C4094" t="str">
            <v>M10_CH00</v>
          </cell>
        </row>
        <row r="4095">
          <cell r="C4095" t="str">
            <v>M25_ME00</v>
          </cell>
        </row>
        <row r="4096">
          <cell r="C4096" t="str">
            <v>M25_ME00</v>
          </cell>
        </row>
        <row r="4097">
          <cell r="C4097" t="str">
            <v>M20_ME00</v>
          </cell>
        </row>
        <row r="4098">
          <cell r="C4098" t="str">
            <v>M20_ME00</v>
          </cell>
        </row>
        <row r="4099">
          <cell r="C4099" t="str">
            <v>M46_RE00</v>
          </cell>
        </row>
        <row r="4100">
          <cell r="C4100" t="str">
            <v>M46_RE00</v>
          </cell>
        </row>
        <row r="4101">
          <cell r="C4101" t="str">
            <v>M20_ME00</v>
          </cell>
        </row>
        <row r="4102">
          <cell r="C4102" t="str">
            <v>M20_ME00</v>
          </cell>
        </row>
        <row r="4103">
          <cell r="C4103" t="str">
            <v>M20_ME00</v>
          </cell>
        </row>
        <row r="4104">
          <cell r="C4104" t="str">
            <v>M20_ME00</v>
          </cell>
        </row>
        <row r="4105">
          <cell r="C4105" t="str">
            <v>M10_CH00</v>
          </cell>
        </row>
        <row r="4106">
          <cell r="C4106" t="str">
            <v>M25_ME00</v>
          </cell>
        </row>
        <row r="4107">
          <cell r="C4107" t="str">
            <v>M10_CH00</v>
          </cell>
        </row>
        <row r="4108">
          <cell r="C4108" t="str">
            <v>M20_ME00</v>
          </cell>
        </row>
        <row r="4109">
          <cell r="C4109" t="str">
            <v>M20_ME00</v>
          </cell>
        </row>
        <row r="4110">
          <cell r="C4110" t="str">
            <v>M20_ME00</v>
          </cell>
        </row>
        <row r="4111">
          <cell r="C4111" t="str">
            <v>M26_ME00</v>
          </cell>
        </row>
        <row r="4112">
          <cell r="C4112" t="str">
            <v>M26_ME00</v>
          </cell>
        </row>
        <row r="4113">
          <cell r="C4113" t="str">
            <v>M10_CH00</v>
          </cell>
        </row>
        <row r="4114">
          <cell r="C4114" t="str">
            <v>M10_CH00</v>
          </cell>
        </row>
        <row r="4115">
          <cell r="C4115" t="str">
            <v>M10_CH00</v>
          </cell>
        </row>
        <row r="4116">
          <cell r="C4116" t="str">
            <v>M10_CH00</v>
          </cell>
        </row>
        <row r="4117">
          <cell r="C4117" t="str">
            <v>M20_ME00</v>
          </cell>
        </row>
        <row r="4118">
          <cell r="C4118" t="str">
            <v>M10_CH00</v>
          </cell>
        </row>
        <row r="4119">
          <cell r="C4119" t="str">
            <v>M10_CH00</v>
          </cell>
        </row>
        <row r="4120">
          <cell r="C4120" t="str">
            <v>M10_CH00</v>
          </cell>
        </row>
        <row r="4121">
          <cell r="C4121" t="str">
            <v>M30_EL00</v>
          </cell>
        </row>
        <row r="4122">
          <cell r="C4122" t="str">
            <v>M30_EL00</v>
          </cell>
        </row>
        <row r="4123">
          <cell r="C4123" t="str">
            <v>M30_EL00</v>
          </cell>
        </row>
        <row r="4124">
          <cell r="C4124" t="str">
            <v>M25_ME00</v>
          </cell>
        </row>
        <row r="4125">
          <cell r="C4125" t="str">
            <v>M10_CH00</v>
          </cell>
        </row>
        <row r="4126">
          <cell r="C4126" t="str">
            <v>M10_CH00</v>
          </cell>
        </row>
        <row r="4127">
          <cell r="C4127" t="str">
            <v>M10_CH00</v>
          </cell>
        </row>
        <row r="4128">
          <cell r="C4128" t="str">
            <v>M10_CH00</v>
          </cell>
        </row>
        <row r="4129">
          <cell r="C4129" t="str">
            <v>M10_CH00</v>
          </cell>
        </row>
        <row r="4130">
          <cell r="C4130" t="str">
            <v>M40_RE00</v>
          </cell>
        </row>
        <row r="4131">
          <cell r="C4131" t="str">
            <v>M26_ME00</v>
          </cell>
        </row>
        <row r="4132">
          <cell r="C4132" t="str">
            <v>M26_ME00</v>
          </cell>
        </row>
        <row r="4133">
          <cell r="C4133" t="str">
            <v>M40_RE00</v>
          </cell>
        </row>
        <row r="4134">
          <cell r="C4134" t="str">
            <v>M40_RE00</v>
          </cell>
        </row>
        <row r="4135">
          <cell r="C4135" t="str">
            <v>M40_RE00</v>
          </cell>
        </row>
        <row r="4136">
          <cell r="C4136" t="str">
            <v>M40_RE00</v>
          </cell>
        </row>
        <row r="4137">
          <cell r="C4137" t="str">
            <v>M46_RE00</v>
          </cell>
        </row>
        <row r="4138">
          <cell r="C4138" t="str">
            <v>M50_US00</v>
          </cell>
        </row>
        <row r="4139">
          <cell r="C4139" t="str">
            <v>M50_US00</v>
          </cell>
        </row>
        <row r="4140">
          <cell r="C4140" t="str">
            <v>M50_US00</v>
          </cell>
        </row>
        <row r="4141">
          <cell r="C4141" t="str">
            <v>M50_US00</v>
          </cell>
        </row>
        <row r="4142">
          <cell r="C4142" t="str">
            <v>M50_US00</v>
          </cell>
        </row>
        <row r="4143">
          <cell r="C4143" t="str">
            <v>M20_ME00</v>
          </cell>
        </row>
        <row r="4144">
          <cell r="C4144" t="str">
            <v>M50_US00</v>
          </cell>
        </row>
        <row r="4145">
          <cell r="C4145" t="str">
            <v>M10_CH00</v>
          </cell>
        </row>
        <row r="4146">
          <cell r="C4146" t="str">
            <v>M25_ME00</v>
          </cell>
        </row>
        <row r="4147">
          <cell r="C4147" t="str">
            <v>M10_CH00</v>
          </cell>
        </row>
        <row r="4148">
          <cell r="C4148" t="str">
            <v>M20_ME00</v>
          </cell>
        </row>
        <row r="4149">
          <cell r="C4149" t="str">
            <v>M25_ME00</v>
          </cell>
        </row>
        <row r="4150">
          <cell r="C4150" t="str">
            <v>M20_ME00</v>
          </cell>
        </row>
        <row r="4151">
          <cell r="C4151" t="str">
            <v>M50_US00</v>
          </cell>
        </row>
        <row r="4152">
          <cell r="C4152" t="str">
            <v>M50_US00</v>
          </cell>
        </row>
        <row r="4153">
          <cell r="C4153" t="str">
            <v>M25_ME00</v>
          </cell>
        </row>
        <row r="4154">
          <cell r="C4154" t="str">
            <v>M30_EL00</v>
          </cell>
        </row>
        <row r="4155">
          <cell r="C4155" t="str">
            <v>M20_ME00</v>
          </cell>
        </row>
        <row r="4156">
          <cell r="C4156" t="str">
            <v>M10_CH00</v>
          </cell>
        </row>
        <row r="4157">
          <cell r="C4157" t="str">
            <v>M26_ME00</v>
          </cell>
        </row>
        <row r="4158">
          <cell r="C4158" t="str">
            <v>M26_ME00</v>
          </cell>
        </row>
        <row r="4159">
          <cell r="C4159" t="str">
            <v>M30_EL00</v>
          </cell>
        </row>
        <row r="4160">
          <cell r="C4160" t="str">
            <v>M25_ME00</v>
          </cell>
        </row>
        <row r="4161">
          <cell r="C4161" t="str">
            <v>M10_CH00</v>
          </cell>
        </row>
        <row r="4162">
          <cell r="C4162" t="str">
            <v>M30_EL00</v>
          </cell>
        </row>
        <row r="4163">
          <cell r="C4163" t="str">
            <v>M26_ME00</v>
          </cell>
        </row>
        <row r="4164">
          <cell r="C4164" t="str">
            <v>M20_ME00</v>
          </cell>
        </row>
        <row r="4165">
          <cell r="C4165" t="str">
            <v>M20_ME00</v>
          </cell>
        </row>
        <row r="4166">
          <cell r="C4166" t="str">
            <v>M10_CH00</v>
          </cell>
        </row>
        <row r="4167">
          <cell r="C4167" t="str">
            <v>M10_CH00</v>
          </cell>
        </row>
        <row r="4168">
          <cell r="C4168" t="str">
            <v>M30_EL00</v>
          </cell>
        </row>
        <row r="4169">
          <cell r="C4169" t="str">
            <v>M10_CH00</v>
          </cell>
        </row>
        <row r="4170">
          <cell r="C4170" t="str">
            <v>M10_CH00</v>
          </cell>
        </row>
        <row r="4171">
          <cell r="C4171" t="str">
            <v>M20_ME00</v>
          </cell>
        </row>
        <row r="4172">
          <cell r="C4172" t="str">
            <v>M10_CH00</v>
          </cell>
        </row>
        <row r="4173">
          <cell r="C4173" t="str">
            <v>M50_US00</v>
          </cell>
        </row>
        <row r="4174">
          <cell r="C4174" t="str">
            <v>M50_US00</v>
          </cell>
        </row>
        <row r="4175">
          <cell r="C4175" t="str">
            <v>M20_ME00</v>
          </cell>
        </row>
        <row r="4176">
          <cell r="C4176" t="str">
            <v>M10_CH00</v>
          </cell>
        </row>
        <row r="4177">
          <cell r="C4177" t="str">
            <v>M10_CH00</v>
          </cell>
        </row>
        <row r="4178">
          <cell r="C4178" t="str">
            <v>M20_ME00</v>
          </cell>
        </row>
        <row r="4179">
          <cell r="C4179" t="str">
            <v>M10_CH00</v>
          </cell>
        </row>
        <row r="4180">
          <cell r="C4180" t="str">
            <v>M10_CH00</v>
          </cell>
        </row>
        <row r="4181">
          <cell r="C4181" t="str">
            <v>M15_EX00</v>
          </cell>
        </row>
        <row r="4182">
          <cell r="C4182" t="str">
            <v>M15_EX00</v>
          </cell>
        </row>
        <row r="4183">
          <cell r="C4183" t="str">
            <v>M10_CH00</v>
          </cell>
        </row>
        <row r="4184">
          <cell r="C4184" t="str">
            <v>M26_ME00</v>
          </cell>
        </row>
        <row r="4185">
          <cell r="C4185" t="str">
            <v>M20_ME00</v>
          </cell>
        </row>
        <row r="4186">
          <cell r="C4186" t="str">
            <v>M10_CH00</v>
          </cell>
        </row>
        <row r="4187">
          <cell r="C4187" t="str">
            <v>M36_EL00</v>
          </cell>
        </row>
        <row r="4188">
          <cell r="C4188" t="str">
            <v>M10_CH00</v>
          </cell>
        </row>
        <row r="4189">
          <cell r="C4189" t="str">
            <v>M26_ME00</v>
          </cell>
        </row>
        <row r="4190">
          <cell r="C4190" t="str">
            <v>M26_ME00</v>
          </cell>
        </row>
        <row r="4191">
          <cell r="C4191" t="str">
            <v>M10_CH00</v>
          </cell>
        </row>
        <row r="4192">
          <cell r="C4192" t="str">
            <v>M20_ME00</v>
          </cell>
        </row>
        <row r="4193">
          <cell r="C4193" t="str">
            <v>M10_CH00</v>
          </cell>
        </row>
        <row r="4194">
          <cell r="C4194" t="str">
            <v>M30_EL00</v>
          </cell>
        </row>
        <row r="4195">
          <cell r="C4195" t="str">
            <v>M10_CH00</v>
          </cell>
        </row>
        <row r="4196">
          <cell r="C4196" t="str">
            <v>M26_ME00</v>
          </cell>
        </row>
        <row r="4197">
          <cell r="C4197" t="str">
            <v>M46_RE00</v>
          </cell>
        </row>
        <row r="4198">
          <cell r="C4198" t="str">
            <v>M25_ME00</v>
          </cell>
        </row>
        <row r="4199">
          <cell r="C4199" t="str">
            <v>M25_ME00</v>
          </cell>
        </row>
        <row r="4200">
          <cell r="C4200" t="str">
            <v>M20_ME00</v>
          </cell>
        </row>
        <row r="4201">
          <cell r="C4201" t="str">
            <v>M26_ME00</v>
          </cell>
        </row>
        <row r="4202">
          <cell r="C4202" t="str">
            <v>M10_CH00</v>
          </cell>
        </row>
        <row r="4203">
          <cell r="C4203" t="str">
            <v>M25_ME00</v>
          </cell>
        </row>
        <row r="4204">
          <cell r="C4204" t="str">
            <v>M15_EX00</v>
          </cell>
        </row>
        <row r="4205">
          <cell r="C4205" t="str">
            <v>M20_ME00</v>
          </cell>
        </row>
        <row r="4206">
          <cell r="C4206" t="str">
            <v>M50_US00</v>
          </cell>
        </row>
        <row r="4207">
          <cell r="C4207" t="str">
            <v>M10_CH00</v>
          </cell>
        </row>
        <row r="4208">
          <cell r="C4208" t="str">
            <v>M25_ME00</v>
          </cell>
        </row>
        <row r="4209">
          <cell r="C4209" t="str">
            <v>M20_ME00</v>
          </cell>
        </row>
        <row r="4210">
          <cell r="C4210" t="str">
            <v>M20_ME00</v>
          </cell>
        </row>
        <row r="4211">
          <cell r="C4211" t="str">
            <v>M10_CH00</v>
          </cell>
        </row>
        <row r="4212">
          <cell r="C4212" t="str">
            <v>M26_ME00</v>
          </cell>
        </row>
        <row r="4213">
          <cell r="C4213" t="str">
            <v>M10_CH00</v>
          </cell>
        </row>
        <row r="4214">
          <cell r="C4214" t="str">
            <v>M20_ME00</v>
          </cell>
        </row>
        <row r="4215">
          <cell r="C4215" t="str">
            <v>M20_ME00</v>
          </cell>
        </row>
        <row r="4216">
          <cell r="C4216" t="str">
            <v>M10_CH00</v>
          </cell>
        </row>
        <row r="4217">
          <cell r="C4217" t="str">
            <v>M10_CH00</v>
          </cell>
        </row>
        <row r="4218">
          <cell r="C4218" t="str">
            <v>M20_ME00</v>
          </cell>
        </row>
        <row r="4219">
          <cell r="C4219" t="str">
            <v>M10_CH00</v>
          </cell>
        </row>
        <row r="4220">
          <cell r="C4220" t="str">
            <v>M10_CH00</v>
          </cell>
        </row>
        <row r="4221">
          <cell r="C4221" t="str">
            <v>M10_CH00</v>
          </cell>
        </row>
        <row r="4222">
          <cell r="C4222" t="str">
            <v>M20_ME00</v>
          </cell>
        </row>
        <row r="4223">
          <cell r="C4223" t="str">
            <v>M10_CH00</v>
          </cell>
        </row>
        <row r="4224">
          <cell r="C4224" t="str">
            <v>M10_CH00</v>
          </cell>
        </row>
        <row r="4225">
          <cell r="C4225" t="str">
            <v>M20_ME00</v>
          </cell>
        </row>
        <row r="4226">
          <cell r="C4226" t="str">
            <v>M25_ME00</v>
          </cell>
        </row>
        <row r="4227">
          <cell r="C4227" t="str">
            <v>M10_CH00</v>
          </cell>
        </row>
        <row r="4228">
          <cell r="C4228" t="str">
            <v>M20_ME00</v>
          </cell>
        </row>
        <row r="4229">
          <cell r="C4229" t="str">
            <v>M25_ME00</v>
          </cell>
        </row>
        <row r="4230">
          <cell r="C4230" t="str">
            <v>M10_CH00</v>
          </cell>
        </row>
        <row r="4231">
          <cell r="C4231" t="str">
            <v>M30_EL00</v>
          </cell>
        </row>
        <row r="4232">
          <cell r="C4232" t="str">
            <v>M26_ME00</v>
          </cell>
        </row>
        <row r="4233">
          <cell r="C4233" t="str">
            <v>M20_ME00</v>
          </cell>
        </row>
        <row r="4234">
          <cell r="C4234" t="str">
            <v>M25_ME00</v>
          </cell>
        </row>
        <row r="4235">
          <cell r="C4235" t="str">
            <v>M10_CH00</v>
          </cell>
        </row>
        <row r="4236">
          <cell r="C4236" t="str">
            <v>M30_EL00</v>
          </cell>
        </row>
        <row r="4237">
          <cell r="C4237" t="str">
            <v>M26_ME00</v>
          </cell>
        </row>
        <row r="4238">
          <cell r="C4238" t="str">
            <v>M20_ME00</v>
          </cell>
        </row>
        <row r="4239">
          <cell r="C4239" t="str">
            <v>M40_RE00</v>
          </cell>
        </row>
        <row r="4240">
          <cell r="C4240" t="str">
            <v>M20_ME00</v>
          </cell>
        </row>
        <row r="4241">
          <cell r="C4241" t="str">
            <v>M20_ME00</v>
          </cell>
        </row>
        <row r="4242">
          <cell r="C4242" t="str">
            <v>M20_ME00</v>
          </cell>
        </row>
        <row r="4243">
          <cell r="C4243" t="str">
            <v>M20_ME00</v>
          </cell>
        </row>
        <row r="4244">
          <cell r="C4244" t="str">
            <v>M20_ME00</v>
          </cell>
        </row>
        <row r="4245">
          <cell r="C4245" t="str">
            <v>M20_ME00</v>
          </cell>
        </row>
        <row r="4246">
          <cell r="C4246" t="str">
            <v>M10_CH00</v>
          </cell>
        </row>
        <row r="4247">
          <cell r="C4247" t="str">
            <v>M10_CH00</v>
          </cell>
        </row>
        <row r="4248">
          <cell r="C4248" t="str">
            <v>M40_RE00</v>
          </cell>
        </row>
        <row r="4249">
          <cell r="C4249" t="str">
            <v>M40_RE00</v>
          </cell>
        </row>
        <row r="4250">
          <cell r="C4250" t="str">
            <v>M20_ME00</v>
          </cell>
        </row>
        <row r="4251">
          <cell r="C4251" t="str">
            <v>M10_CH00</v>
          </cell>
        </row>
        <row r="4252">
          <cell r="C4252" t="str">
            <v>M10_CH00</v>
          </cell>
        </row>
        <row r="4253">
          <cell r="C4253" t="str">
            <v>M20_ME00</v>
          </cell>
        </row>
        <row r="4254">
          <cell r="C4254" t="str">
            <v>M10_CH00</v>
          </cell>
        </row>
        <row r="4255">
          <cell r="C4255" t="str">
            <v>M40_RE00</v>
          </cell>
        </row>
        <row r="4256">
          <cell r="C4256" t="str">
            <v>M30_EL00</v>
          </cell>
        </row>
        <row r="4257">
          <cell r="C4257" t="str">
            <v>M10_CH00</v>
          </cell>
        </row>
        <row r="4258">
          <cell r="C4258" t="str">
            <v>M20_ME00</v>
          </cell>
        </row>
        <row r="4259">
          <cell r="C4259" t="str">
            <v>M10_CH00</v>
          </cell>
        </row>
        <row r="4260">
          <cell r="C4260" t="str">
            <v>M30_EL00</v>
          </cell>
        </row>
        <row r="4261">
          <cell r="C4261" t="str">
            <v>M30_EL00</v>
          </cell>
        </row>
        <row r="4262">
          <cell r="C4262" t="str">
            <v>M20_ME00</v>
          </cell>
        </row>
        <row r="4263">
          <cell r="C4263" t="str">
            <v>M30_EL00</v>
          </cell>
        </row>
        <row r="4264">
          <cell r="C4264" t="str">
            <v>M10_CH00</v>
          </cell>
        </row>
        <row r="4265">
          <cell r="C4265" t="str">
            <v>M10_CH00</v>
          </cell>
        </row>
        <row r="4266">
          <cell r="C4266" t="str">
            <v>M20_ME00</v>
          </cell>
        </row>
        <row r="4267">
          <cell r="C4267" t="str">
            <v>M20_ME00</v>
          </cell>
        </row>
        <row r="4268">
          <cell r="C4268" t="str">
            <v>M26_ME00</v>
          </cell>
        </row>
        <row r="4269">
          <cell r="C4269" t="str">
            <v>M26_ME00</v>
          </cell>
        </row>
        <row r="4270">
          <cell r="C4270" t="str">
            <v>M10_CH00</v>
          </cell>
        </row>
        <row r="4271">
          <cell r="C4271" t="str">
            <v>M26_ME00</v>
          </cell>
        </row>
        <row r="4272">
          <cell r="C4272" t="str">
            <v>M26_ME00</v>
          </cell>
        </row>
        <row r="4273">
          <cell r="C4273" t="str">
            <v>M26_ME00</v>
          </cell>
        </row>
        <row r="4274">
          <cell r="C4274" t="str">
            <v>M10_CH00</v>
          </cell>
        </row>
        <row r="4275">
          <cell r="C4275" t="str">
            <v>M50_US00</v>
          </cell>
        </row>
        <row r="4276">
          <cell r="C4276" t="str">
            <v>M30_EL00</v>
          </cell>
        </row>
        <row r="4277">
          <cell r="C4277" t="str">
            <v>M10_CH00</v>
          </cell>
        </row>
        <row r="4278">
          <cell r="C4278" t="str">
            <v>M26_ME00</v>
          </cell>
        </row>
        <row r="4279">
          <cell r="C4279" t="str">
            <v>M30_EL00</v>
          </cell>
        </row>
        <row r="4280">
          <cell r="C4280" t="str">
            <v>M10_CH00</v>
          </cell>
        </row>
        <row r="4281">
          <cell r="C4281" t="str">
            <v>M30_EL00</v>
          </cell>
        </row>
        <row r="4282">
          <cell r="C4282" t="str">
            <v>M10_CH00</v>
          </cell>
        </row>
        <row r="4283">
          <cell r="C4283" t="str">
            <v>M10_CH00</v>
          </cell>
        </row>
        <row r="4284">
          <cell r="C4284" t="str">
            <v>M10_CH00</v>
          </cell>
        </row>
        <row r="4285">
          <cell r="C4285" t="str">
            <v>M10_CH00</v>
          </cell>
        </row>
        <row r="4286">
          <cell r="C4286" t="str">
            <v>M50_US00</v>
          </cell>
        </row>
        <row r="4287">
          <cell r="C4287" t="str">
            <v>M20_ME00</v>
          </cell>
        </row>
        <row r="4288">
          <cell r="C4288" t="str">
            <v>M50_US00</v>
          </cell>
        </row>
        <row r="4289">
          <cell r="C4289" t="str">
            <v>M50_US00</v>
          </cell>
        </row>
        <row r="4290">
          <cell r="C4290" t="str">
            <v>M50_US00</v>
          </cell>
        </row>
        <row r="4291">
          <cell r="C4291" t="str">
            <v>M10_CH00</v>
          </cell>
        </row>
        <row r="4292">
          <cell r="C4292" t="str">
            <v>M30_EL00</v>
          </cell>
        </row>
        <row r="4293">
          <cell r="C4293" t="str">
            <v>M20_ME00</v>
          </cell>
        </row>
        <row r="4294">
          <cell r="C4294" t="str">
            <v>M20_ME00</v>
          </cell>
        </row>
        <row r="4295">
          <cell r="C4295" t="str">
            <v>M50_US00</v>
          </cell>
        </row>
        <row r="4296">
          <cell r="C4296" t="str">
            <v>M10_CH00</v>
          </cell>
        </row>
        <row r="4297">
          <cell r="C4297" t="str">
            <v>M10_CH00</v>
          </cell>
        </row>
        <row r="4298">
          <cell r="C4298" t="str">
            <v>M10_CH00</v>
          </cell>
        </row>
        <row r="4299">
          <cell r="C4299" t="str">
            <v>M10_CH00</v>
          </cell>
        </row>
        <row r="4300">
          <cell r="C4300" t="str">
            <v>M36_EL00</v>
          </cell>
        </row>
        <row r="4301">
          <cell r="C4301" t="str">
            <v>M20_ME00</v>
          </cell>
        </row>
        <row r="4302">
          <cell r="C4302" t="str">
            <v>M50_US00</v>
          </cell>
        </row>
        <row r="4303">
          <cell r="C4303" t="str">
            <v>M50_US00</v>
          </cell>
        </row>
        <row r="4304">
          <cell r="C4304" t="str">
            <v>M50_US00</v>
          </cell>
        </row>
        <row r="4305">
          <cell r="C4305" t="str">
            <v>M20_ME00</v>
          </cell>
        </row>
        <row r="4306">
          <cell r="C4306" t="str">
            <v>M20_ME00</v>
          </cell>
        </row>
        <row r="4307">
          <cell r="C4307" t="str">
            <v>M10_CH00</v>
          </cell>
        </row>
        <row r="4308">
          <cell r="C4308" t="str">
            <v>M10_CH00</v>
          </cell>
        </row>
        <row r="4309">
          <cell r="C4309" t="str">
            <v>M10_CH00</v>
          </cell>
        </row>
        <row r="4310">
          <cell r="C4310" t="str">
            <v>M10_CH00</v>
          </cell>
        </row>
        <row r="4311">
          <cell r="C4311" t="str">
            <v>M20_ME00</v>
          </cell>
        </row>
        <row r="4312">
          <cell r="C4312" t="str">
            <v>M10_CH00</v>
          </cell>
        </row>
        <row r="4313">
          <cell r="C4313" t="str">
            <v>M10_CH00</v>
          </cell>
        </row>
        <row r="4314">
          <cell r="C4314" t="str">
            <v>M10_CH00</v>
          </cell>
        </row>
        <row r="4315">
          <cell r="C4315" t="str">
            <v>M10_CH00</v>
          </cell>
        </row>
        <row r="4316">
          <cell r="C4316" t="str">
            <v>M10_CH00</v>
          </cell>
        </row>
        <row r="4317">
          <cell r="C4317" t="str">
            <v>M10_CH00</v>
          </cell>
        </row>
        <row r="4318">
          <cell r="C4318" t="str">
            <v>M50_US00</v>
          </cell>
        </row>
        <row r="4319">
          <cell r="C4319" t="str">
            <v>M20_ME00</v>
          </cell>
        </row>
        <row r="4320">
          <cell r="C4320" t="str">
            <v>M25_ME00</v>
          </cell>
        </row>
        <row r="4321">
          <cell r="C4321" t="str">
            <v>M20_ME00</v>
          </cell>
        </row>
        <row r="4322">
          <cell r="C4322" t="str">
            <v>M20_ME00</v>
          </cell>
        </row>
        <row r="4323">
          <cell r="C4323" t="str">
            <v>M20_ME00</v>
          </cell>
        </row>
        <row r="4324">
          <cell r="C4324" t="str">
            <v>M20_ME00</v>
          </cell>
        </row>
        <row r="4325">
          <cell r="C4325" t="str">
            <v>M20_ME00</v>
          </cell>
        </row>
        <row r="4326">
          <cell r="C4326" t="str">
            <v>M10_CH00</v>
          </cell>
        </row>
        <row r="4327">
          <cell r="C4327" t="str">
            <v>M10_CH00</v>
          </cell>
        </row>
        <row r="4328">
          <cell r="C4328" t="str">
            <v>M40_RE00</v>
          </cell>
        </row>
        <row r="4329">
          <cell r="C4329" t="str">
            <v>M40_RE00</v>
          </cell>
        </row>
        <row r="4330">
          <cell r="C4330" t="str">
            <v>M25_ME00</v>
          </cell>
        </row>
        <row r="4331">
          <cell r="C4331" t="str">
            <v>M20_ME00</v>
          </cell>
        </row>
        <row r="4332">
          <cell r="C4332" t="str">
            <v>M25_ME00</v>
          </cell>
        </row>
        <row r="4333">
          <cell r="C4333" t="str">
            <v>M20_ME00</v>
          </cell>
        </row>
        <row r="4334">
          <cell r="C4334" t="str">
            <v>M15_EX00</v>
          </cell>
        </row>
        <row r="4335">
          <cell r="C4335" t="str">
            <v>M30_EL00</v>
          </cell>
        </row>
        <row r="4336">
          <cell r="C4336" t="str">
            <v>M20_ME00</v>
          </cell>
        </row>
        <row r="4337">
          <cell r="C4337" t="str">
            <v>M20_ME00</v>
          </cell>
        </row>
        <row r="4338">
          <cell r="C4338" t="str">
            <v>M30_EL00</v>
          </cell>
        </row>
        <row r="4339">
          <cell r="C4339" t="str">
            <v>M30_EL00</v>
          </cell>
        </row>
        <row r="4340">
          <cell r="C4340" t="str">
            <v>M30_EL00</v>
          </cell>
        </row>
        <row r="4341">
          <cell r="C4341" t="str">
            <v>M30_EL00</v>
          </cell>
        </row>
        <row r="4342">
          <cell r="C4342" t="str">
            <v>M30_EL00</v>
          </cell>
        </row>
        <row r="4343">
          <cell r="C4343" t="str">
            <v>M30_EL00</v>
          </cell>
        </row>
        <row r="4344">
          <cell r="C4344" t="str">
            <v>M30_EL00</v>
          </cell>
        </row>
        <row r="4345">
          <cell r="C4345" t="str">
            <v>M30_EL00</v>
          </cell>
        </row>
        <row r="4346">
          <cell r="C4346" t="str">
            <v>M20_ME00</v>
          </cell>
        </row>
        <row r="4347">
          <cell r="C4347" t="str">
            <v>M10_CH00</v>
          </cell>
        </row>
        <row r="4348">
          <cell r="C4348" t="str">
            <v>M10_CH00</v>
          </cell>
        </row>
        <row r="4349">
          <cell r="C4349" t="str">
            <v>M10_CH00</v>
          </cell>
        </row>
        <row r="4350">
          <cell r="C4350" t="str">
            <v>M10_CH00</v>
          </cell>
        </row>
        <row r="4351">
          <cell r="C4351" t="str">
            <v>M10_CH00</v>
          </cell>
        </row>
        <row r="4352">
          <cell r="C4352" t="str">
            <v>M26_ME00</v>
          </cell>
        </row>
        <row r="4353">
          <cell r="C4353" t="str">
            <v>M10_CH00</v>
          </cell>
        </row>
        <row r="4354">
          <cell r="C4354" t="str">
            <v>M10_CH00</v>
          </cell>
        </row>
        <row r="4355">
          <cell r="C4355" t="str">
            <v>M25_ME00</v>
          </cell>
        </row>
        <row r="4356">
          <cell r="C4356" t="str">
            <v>M20_ME00</v>
          </cell>
        </row>
        <row r="4357">
          <cell r="C4357" t="str">
            <v>M20_ME00</v>
          </cell>
        </row>
        <row r="4358">
          <cell r="C4358" t="str">
            <v>M20_ME00</v>
          </cell>
        </row>
        <row r="4359">
          <cell r="C4359" t="str">
            <v>M20_ME00</v>
          </cell>
        </row>
        <row r="4360">
          <cell r="C4360" t="str">
            <v>M20_ME00</v>
          </cell>
        </row>
        <row r="4361">
          <cell r="C4361" t="str">
            <v>M10_CH00</v>
          </cell>
        </row>
        <row r="4362">
          <cell r="C4362" t="str">
            <v>M25_ME00</v>
          </cell>
        </row>
        <row r="4363">
          <cell r="C4363" t="str">
            <v>M10_CH00</v>
          </cell>
        </row>
        <row r="4364">
          <cell r="C4364" t="str">
            <v>M10_CH00</v>
          </cell>
        </row>
        <row r="4365">
          <cell r="C4365" t="str">
            <v>M50_US00</v>
          </cell>
        </row>
        <row r="4366">
          <cell r="C4366" t="str">
            <v>M40_RE00</v>
          </cell>
        </row>
        <row r="4367">
          <cell r="C4367" t="str">
            <v>M20_ME00</v>
          </cell>
        </row>
        <row r="4368">
          <cell r="C4368" t="str">
            <v>M20_ME00</v>
          </cell>
        </row>
        <row r="4369">
          <cell r="C4369" t="str">
            <v>M20_ME00</v>
          </cell>
        </row>
        <row r="4370">
          <cell r="C4370" t="str">
            <v>M20_ME00</v>
          </cell>
        </row>
        <row r="4371">
          <cell r="C4371" t="str">
            <v>M20_ME00</v>
          </cell>
        </row>
        <row r="4372">
          <cell r="C4372" t="str">
            <v>M20_ME00</v>
          </cell>
        </row>
        <row r="4373">
          <cell r="C4373" t="str">
            <v>M20_ME00</v>
          </cell>
        </row>
        <row r="4374">
          <cell r="C4374" t="str">
            <v>M20_ME00</v>
          </cell>
        </row>
        <row r="4375">
          <cell r="C4375" t="str">
            <v>M30_EL00</v>
          </cell>
        </row>
        <row r="4376">
          <cell r="C4376" t="str">
            <v>M20_ME00</v>
          </cell>
        </row>
        <row r="4377">
          <cell r="C4377" t="str">
            <v>M20_ME00</v>
          </cell>
        </row>
        <row r="4378">
          <cell r="C4378" t="str">
            <v>M20_ME00</v>
          </cell>
        </row>
        <row r="4379">
          <cell r="C4379" t="str">
            <v>M26_ME00</v>
          </cell>
        </row>
        <row r="4380">
          <cell r="C4380" t="str">
            <v>M20_ME00</v>
          </cell>
        </row>
        <row r="4381">
          <cell r="C4381" t="str">
            <v>M20_ME00</v>
          </cell>
        </row>
        <row r="4382">
          <cell r="C4382" t="str">
            <v>M26_ME00</v>
          </cell>
        </row>
        <row r="4383">
          <cell r="C4383" t="str">
            <v>M20_ME00</v>
          </cell>
        </row>
        <row r="4384">
          <cell r="C4384" t="str">
            <v>M20_ME00</v>
          </cell>
        </row>
        <row r="4385">
          <cell r="C4385" t="str">
            <v>M30_EL00</v>
          </cell>
        </row>
        <row r="4386">
          <cell r="C4386" t="str">
            <v>M36_EL00</v>
          </cell>
        </row>
        <row r="4387">
          <cell r="C4387" t="str">
            <v>M10_CH00</v>
          </cell>
        </row>
        <row r="4388">
          <cell r="C4388" t="str">
            <v>M10_CH00</v>
          </cell>
        </row>
        <row r="4389">
          <cell r="C4389" t="str">
            <v>M10_CH00</v>
          </cell>
        </row>
        <row r="4390">
          <cell r="C4390" t="str">
            <v>M20_ME00</v>
          </cell>
        </row>
        <row r="4391">
          <cell r="C4391" t="str">
            <v>M10_CH00</v>
          </cell>
        </row>
        <row r="4392">
          <cell r="C4392" t="str">
            <v>M50_US00</v>
          </cell>
        </row>
        <row r="4393">
          <cell r="C4393" t="str">
            <v>M15_EX00</v>
          </cell>
        </row>
        <row r="4394">
          <cell r="C4394" t="str">
            <v>M20_ME00</v>
          </cell>
        </row>
        <row r="4395">
          <cell r="C4395" t="str">
            <v>M26_ME00</v>
          </cell>
        </row>
        <row r="4396">
          <cell r="C4396" t="str">
            <v>M26_ME00</v>
          </cell>
        </row>
        <row r="4397">
          <cell r="C4397" t="str">
            <v>M36_EL00</v>
          </cell>
        </row>
        <row r="4398">
          <cell r="C4398" t="str">
            <v>M10_CH00</v>
          </cell>
        </row>
        <row r="4399">
          <cell r="C4399" t="str">
            <v>M26_ME00</v>
          </cell>
        </row>
        <row r="4400">
          <cell r="C4400" t="str">
            <v>M20_ME00</v>
          </cell>
        </row>
        <row r="4401">
          <cell r="C4401" t="str">
            <v>M30_EL00</v>
          </cell>
        </row>
        <row r="4402">
          <cell r="C4402" t="str">
            <v>M30_EL00</v>
          </cell>
        </row>
        <row r="4403">
          <cell r="C4403" t="str">
            <v>M10_CH00</v>
          </cell>
        </row>
        <row r="4404">
          <cell r="C4404" t="str">
            <v>M10_CH00</v>
          </cell>
        </row>
        <row r="4405">
          <cell r="C4405" t="str">
            <v>M10_CH00</v>
          </cell>
        </row>
        <row r="4406">
          <cell r="C4406" t="str">
            <v>M20_ME00</v>
          </cell>
        </row>
        <row r="4407">
          <cell r="C4407" t="str">
            <v>M10_CH00</v>
          </cell>
        </row>
        <row r="4408">
          <cell r="C4408" t="str">
            <v>M25_ME00</v>
          </cell>
        </row>
        <row r="4409">
          <cell r="C4409" t="str">
            <v>M10_CH00</v>
          </cell>
        </row>
        <row r="4410">
          <cell r="C4410" t="str">
            <v>M10_CH00</v>
          </cell>
        </row>
        <row r="4411">
          <cell r="C4411" t="str">
            <v>M10_CH00</v>
          </cell>
        </row>
        <row r="4412">
          <cell r="C4412" t="str">
            <v>M30_EL00</v>
          </cell>
        </row>
        <row r="4413">
          <cell r="C4413" t="str">
            <v>M10_CH00</v>
          </cell>
        </row>
        <row r="4414">
          <cell r="C4414" t="str">
            <v>M10_CH00</v>
          </cell>
        </row>
        <row r="4415">
          <cell r="C4415" t="str">
            <v>M36_EL00</v>
          </cell>
        </row>
        <row r="4416">
          <cell r="C4416" t="str">
            <v>M20_ME00</v>
          </cell>
        </row>
        <row r="4417">
          <cell r="C4417" t="str">
            <v>M10_CH00</v>
          </cell>
        </row>
        <row r="4418">
          <cell r="C4418" t="str">
            <v>M10_CH00</v>
          </cell>
        </row>
        <row r="4419">
          <cell r="C4419" t="str">
            <v>M10_CH00</v>
          </cell>
        </row>
        <row r="4420">
          <cell r="C4420" t="str">
            <v>M36_EL00</v>
          </cell>
        </row>
        <row r="4421">
          <cell r="C4421" t="str">
            <v>M10_CH00</v>
          </cell>
        </row>
        <row r="4422">
          <cell r="C4422" t="str">
            <v>M40_RE00</v>
          </cell>
        </row>
        <row r="4423">
          <cell r="C4423" t="str">
            <v>M10_CH00</v>
          </cell>
        </row>
        <row r="4424">
          <cell r="C4424" t="str">
            <v>M10_CH00</v>
          </cell>
        </row>
        <row r="4425">
          <cell r="C4425" t="str">
            <v>M30_EL00</v>
          </cell>
        </row>
        <row r="4426">
          <cell r="C4426" t="str">
            <v>M25_ME00</v>
          </cell>
        </row>
        <row r="4427">
          <cell r="C4427" t="str">
            <v>M26_ME00</v>
          </cell>
        </row>
        <row r="4428">
          <cell r="C4428" t="str">
            <v>M10_CH00</v>
          </cell>
        </row>
        <row r="4429">
          <cell r="C4429" t="str">
            <v>M30_EL00</v>
          </cell>
        </row>
        <row r="4430">
          <cell r="C4430" t="str">
            <v>M50_US00</v>
          </cell>
        </row>
        <row r="4431">
          <cell r="C4431" t="str">
            <v>M10_CH00</v>
          </cell>
        </row>
        <row r="4432">
          <cell r="C4432" t="str">
            <v>M50_US00</v>
          </cell>
        </row>
        <row r="4433">
          <cell r="C4433" t="str">
            <v>M20_ME00</v>
          </cell>
        </row>
        <row r="4434">
          <cell r="C4434" t="str">
            <v>M10_CH00</v>
          </cell>
        </row>
        <row r="4435">
          <cell r="C4435" t="str">
            <v>M10_CH00</v>
          </cell>
        </row>
        <row r="4436">
          <cell r="C4436" t="str">
            <v>M30_EL00</v>
          </cell>
        </row>
        <row r="4437">
          <cell r="C4437" t="str">
            <v>M25_ME00</v>
          </cell>
        </row>
        <row r="4438">
          <cell r="C4438" t="str">
            <v>M26_ME00</v>
          </cell>
        </row>
        <row r="4439">
          <cell r="C4439" t="str">
            <v>M20_ME00</v>
          </cell>
        </row>
        <row r="4440">
          <cell r="C4440" t="str">
            <v>M15_EX00</v>
          </cell>
        </row>
        <row r="4441">
          <cell r="C4441" t="str">
            <v>M25_ME00</v>
          </cell>
        </row>
        <row r="4442">
          <cell r="C4442" t="str">
            <v>M20_ME00</v>
          </cell>
        </row>
        <row r="4443">
          <cell r="C4443" t="str">
            <v>M20_ME00</v>
          </cell>
        </row>
        <row r="4444">
          <cell r="C4444" t="str">
            <v>M20_ME00</v>
          </cell>
        </row>
        <row r="4445">
          <cell r="C4445" t="str">
            <v>M20_ME00</v>
          </cell>
        </row>
        <row r="4446">
          <cell r="C4446" t="str">
            <v>M20_ME00</v>
          </cell>
        </row>
        <row r="4447">
          <cell r="C4447" t="str">
            <v>M20_ME00</v>
          </cell>
        </row>
        <row r="4448">
          <cell r="C4448" t="str">
            <v>M10_CH00</v>
          </cell>
        </row>
        <row r="4449">
          <cell r="C4449" t="str">
            <v>M26_ME00</v>
          </cell>
        </row>
        <row r="4450">
          <cell r="C4450" t="str">
            <v>M26_ME00</v>
          </cell>
        </row>
        <row r="4451">
          <cell r="C4451" t="str">
            <v>M26_ME00</v>
          </cell>
        </row>
        <row r="4452">
          <cell r="C4452" t="str">
            <v>M26_ME00</v>
          </cell>
        </row>
        <row r="4453">
          <cell r="C4453" t="str">
            <v>M26_ME00</v>
          </cell>
        </row>
        <row r="4454">
          <cell r="C4454" t="str">
            <v>M40_RE00</v>
          </cell>
        </row>
        <row r="4455">
          <cell r="C4455" t="str">
            <v>M10_CH00</v>
          </cell>
        </row>
        <row r="4456">
          <cell r="C4456" t="str">
            <v>M36_EL00</v>
          </cell>
        </row>
        <row r="4457">
          <cell r="C4457" t="str">
            <v>M10_CH00</v>
          </cell>
        </row>
        <row r="4458">
          <cell r="C4458" t="str">
            <v>M10_CH00</v>
          </cell>
        </row>
        <row r="4459">
          <cell r="C4459" t="str">
            <v>M50_US00</v>
          </cell>
        </row>
        <row r="4460">
          <cell r="C4460" t="str">
            <v>M10_CH00</v>
          </cell>
        </row>
        <row r="4461">
          <cell r="C4461" t="str">
            <v>M46_RE00</v>
          </cell>
        </row>
        <row r="4462">
          <cell r="C4462" t="str">
            <v>M20_ME00</v>
          </cell>
        </row>
        <row r="4463">
          <cell r="C4463" t="str">
            <v>M20_ME00</v>
          </cell>
        </row>
        <row r="4464">
          <cell r="C4464" t="str">
            <v>M20_ME00</v>
          </cell>
        </row>
        <row r="4465">
          <cell r="C4465" t="str">
            <v>M10_CH00</v>
          </cell>
        </row>
        <row r="4466">
          <cell r="C4466" t="str">
            <v>M26_ME00</v>
          </cell>
        </row>
        <row r="4467">
          <cell r="C4467" t="str">
            <v>M10_CH00</v>
          </cell>
        </row>
        <row r="4468">
          <cell r="C4468" t="str">
            <v>M10_CH00</v>
          </cell>
        </row>
        <row r="4469">
          <cell r="C4469" t="str">
            <v>M26_ME00</v>
          </cell>
        </row>
        <row r="4470">
          <cell r="C4470" t="str">
            <v>M10_CH00</v>
          </cell>
        </row>
        <row r="4471">
          <cell r="C4471" t="str">
            <v>M10_CH00</v>
          </cell>
        </row>
        <row r="4472">
          <cell r="C4472" t="str">
            <v>M30_EL00</v>
          </cell>
        </row>
        <row r="4473">
          <cell r="C4473" t="str">
            <v>M26_ME00</v>
          </cell>
        </row>
        <row r="4474">
          <cell r="C4474" t="str">
            <v>M25_ME00</v>
          </cell>
        </row>
        <row r="4475">
          <cell r="C4475" t="str">
            <v>M25_ME00</v>
          </cell>
        </row>
        <row r="4476">
          <cell r="C4476" t="str">
            <v>M40_RE00</v>
          </cell>
        </row>
        <row r="4477">
          <cell r="C4477" t="str">
            <v>M10_CH00</v>
          </cell>
        </row>
        <row r="4478">
          <cell r="C4478" t="str">
            <v>M26_ME00</v>
          </cell>
        </row>
        <row r="4479">
          <cell r="C4479" t="str">
            <v>M30_EL00</v>
          </cell>
        </row>
        <row r="4480">
          <cell r="C4480" t="str">
            <v>M26_ME00</v>
          </cell>
        </row>
        <row r="4481">
          <cell r="C4481" t="str">
            <v>M20_ME00</v>
          </cell>
        </row>
        <row r="4482">
          <cell r="C4482" t="str">
            <v>M20_ME00</v>
          </cell>
        </row>
        <row r="4483">
          <cell r="C4483" t="str">
            <v>M10_CH00</v>
          </cell>
        </row>
        <row r="4484">
          <cell r="C4484" t="str">
            <v>M10_CH00</v>
          </cell>
        </row>
        <row r="4485">
          <cell r="C4485" t="str">
            <v>M40_RE00</v>
          </cell>
        </row>
        <row r="4486">
          <cell r="C4486" t="str">
            <v>M40_RE00</v>
          </cell>
        </row>
        <row r="4487">
          <cell r="C4487" t="str">
            <v>M20_ME00</v>
          </cell>
        </row>
        <row r="4488">
          <cell r="C4488" t="str">
            <v>M36_EL00</v>
          </cell>
        </row>
        <row r="4489">
          <cell r="C4489" t="str">
            <v>M26_ME00</v>
          </cell>
        </row>
        <row r="4490">
          <cell r="C4490" t="str">
            <v>M26_ME00</v>
          </cell>
        </row>
        <row r="4491">
          <cell r="C4491" t="str">
            <v>M20_ME00</v>
          </cell>
        </row>
        <row r="4492">
          <cell r="C4492" t="str">
            <v>M20_ME00</v>
          </cell>
        </row>
        <row r="4493">
          <cell r="C4493" t="str">
            <v>M36_EL00</v>
          </cell>
        </row>
        <row r="4494">
          <cell r="C4494" t="str">
            <v>M50_US00</v>
          </cell>
        </row>
        <row r="4495">
          <cell r="C4495" t="str">
            <v>M50_US00</v>
          </cell>
        </row>
        <row r="4496">
          <cell r="C4496" t="str">
            <v>M50_US00</v>
          </cell>
        </row>
        <row r="4497">
          <cell r="C4497" t="str">
            <v>M20_ME00</v>
          </cell>
        </row>
        <row r="4498">
          <cell r="C4498" t="str">
            <v>M20_ME00</v>
          </cell>
        </row>
        <row r="4499">
          <cell r="C4499" t="str">
            <v>M10_CH00</v>
          </cell>
        </row>
        <row r="4500">
          <cell r="C4500" t="str">
            <v>M20_ME00</v>
          </cell>
        </row>
        <row r="4501">
          <cell r="C4501" t="str">
            <v>M20_ME00</v>
          </cell>
        </row>
        <row r="4502">
          <cell r="C4502" t="str">
            <v>M20_ME00</v>
          </cell>
        </row>
        <row r="4503">
          <cell r="C4503" t="str">
            <v>M20_ME00</v>
          </cell>
        </row>
        <row r="4504">
          <cell r="C4504" t="str">
            <v>M20_ME00</v>
          </cell>
        </row>
        <row r="4505">
          <cell r="C4505" t="str">
            <v>M20_ME00</v>
          </cell>
        </row>
        <row r="4506">
          <cell r="C4506" t="str">
            <v>M10_CH00</v>
          </cell>
        </row>
        <row r="4507">
          <cell r="C4507" t="str">
            <v>M10_CH00</v>
          </cell>
        </row>
        <row r="4508">
          <cell r="C4508" t="str">
            <v>M10_CH00</v>
          </cell>
        </row>
        <row r="4509">
          <cell r="C4509" t="str">
            <v>M10_CH00</v>
          </cell>
        </row>
        <row r="4510">
          <cell r="C4510" t="str">
            <v>M10_CH00</v>
          </cell>
        </row>
        <row r="4511">
          <cell r="C4511" t="str">
            <v>M10_CH00</v>
          </cell>
        </row>
        <row r="4512">
          <cell r="C4512" t="str">
            <v>M10_CH00</v>
          </cell>
        </row>
        <row r="4513">
          <cell r="C4513" t="str">
            <v>M10_CH00</v>
          </cell>
        </row>
        <row r="4514">
          <cell r="C4514" t="str">
            <v>M10_CH00</v>
          </cell>
        </row>
        <row r="4515">
          <cell r="C4515" t="str">
            <v>M10_CH00</v>
          </cell>
        </row>
        <row r="4516">
          <cell r="C4516" t="str">
            <v>M10_CH00</v>
          </cell>
        </row>
        <row r="4517">
          <cell r="C4517" t="str">
            <v>M50_US00</v>
          </cell>
        </row>
        <row r="4518">
          <cell r="C4518" t="str">
            <v>M50_US00</v>
          </cell>
        </row>
        <row r="4519">
          <cell r="C4519" t="str">
            <v>M50_US00</v>
          </cell>
        </row>
        <row r="4520">
          <cell r="C4520" t="str">
            <v>M50_US00</v>
          </cell>
        </row>
        <row r="4521">
          <cell r="C4521" t="str">
            <v>M50_US00</v>
          </cell>
        </row>
        <row r="4522">
          <cell r="C4522" t="str">
            <v>M50_US00</v>
          </cell>
        </row>
        <row r="4523">
          <cell r="C4523" t="str">
            <v>M50_US00</v>
          </cell>
        </row>
        <row r="4524">
          <cell r="C4524" t="str">
            <v>M50_US00</v>
          </cell>
        </row>
        <row r="4525">
          <cell r="C4525" t="str">
            <v>M50_US00</v>
          </cell>
        </row>
        <row r="4526">
          <cell r="C4526" t="str">
            <v>M20_ME00</v>
          </cell>
        </row>
        <row r="4527">
          <cell r="C4527" t="str">
            <v>M10_CH00</v>
          </cell>
        </row>
        <row r="4528">
          <cell r="C4528" t="str">
            <v>M20_ME00</v>
          </cell>
        </row>
        <row r="4529">
          <cell r="C4529" t="str">
            <v>M10_CH00</v>
          </cell>
        </row>
        <row r="4530">
          <cell r="C4530" t="str">
            <v>M20_ME00</v>
          </cell>
        </row>
        <row r="4531">
          <cell r="C4531" t="str">
            <v>M20_ME00</v>
          </cell>
        </row>
        <row r="4532">
          <cell r="C4532" t="str">
            <v>M30_EL00</v>
          </cell>
        </row>
        <row r="4533">
          <cell r="C4533" t="str">
            <v>M10_CH00</v>
          </cell>
        </row>
        <row r="4534">
          <cell r="C4534" t="str">
            <v>M10_CH00</v>
          </cell>
        </row>
        <row r="4535">
          <cell r="C4535" t="str">
            <v>M20_ME00</v>
          </cell>
        </row>
        <row r="4536">
          <cell r="C4536" t="str">
            <v>M30_EL00</v>
          </cell>
        </row>
        <row r="4537">
          <cell r="C4537" t="str">
            <v>M30_EL00</v>
          </cell>
        </row>
        <row r="4538">
          <cell r="C4538" t="str">
            <v>M30_EL00</v>
          </cell>
        </row>
        <row r="4539">
          <cell r="C4539" t="str">
            <v>M30_EL00</v>
          </cell>
        </row>
        <row r="4540">
          <cell r="C4540" t="str">
            <v>M30_EL00</v>
          </cell>
        </row>
        <row r="4541">
          <cell r="C4541" t="str">
            <v>M10_CH00</v>
          </cell>
        </row>
        <row r="4542">
          <cell r="C4542" t="str">
            <v>M20_ME00</v>
          </cell>
        </row>
        <row r="4543">
          <cell r="C4543" t="str">
            <v>M20_ME00</v>
          </cell>
        </row>
        <row r="4544">
          <cell r="C4544" t="str">
            <v>M20_ME00</v>
          </cell>
        </row>
        <row r="4545">
          <cell r="C4545" t="str">
            <v>M50_US00</v>
          </cell>
        </row>
        <row r="4546">
          <cell r="C4546" t="str">
            <v>M20_ME00</v>
          </cell>
        </row>
        <row r="4547">
          <cell r="C4547" t="str">
            <v>M26_ME00</v>
          </cell>
        </row>
        <row r="4548">
          <cell r="C4548" t="str">
            <v>M10_CH00</v>
          </cell>
        </row>
        <row r="4549">
          <cell r="C4549" t="str">
            <v>M15_EX00</v>
          </cell>
        </row>
        <row r="4550">
          <cell r="C4550" t="str">
            <v>M20_ME00</v>
          </cell>
        </row>
        <row r="4551">
          <cell r="C4551" t="str">
            <v>M20_ME00</v>
          </cell>
        </row>
        <row r="4552">
          <cell r="C4552" t="str">
            <v>M20_ME00</v>
          </cell>
        </row>
        <row r="4553">
          <cell r="C4553" t="str">
            <v>M10_CH00</v>
          </cell>
        </row>
        <row r="4554">
          <cell r="C4554" t="str">
            <v>M26_ME00</v>
          </cell>
        </row>
        <row r="4555">
          <cell r="C4555" t="str">
            <v>M20_ME00</v>
          </cell>
        </row>
        <row r="4556">
          <cell r="C4556" t="str">
            <v>M20_ME00</v>
          </cell>
        </row>
        <row r="4557">
          <cell r="C4557" t="str">
            <v>M10_CH00</v>
          </cell>
        </row>
        <row r="4558">
          <cell r="C4558" t="str">
            <v>M10_CH00</v>
          </cell>
        </row>
        <row r="4559">
          <cell r="C4559" t="str">
            <v>M26_ME00</v>
          </cell>
        </row>
        <row r="4560">
          <cell r="C4560" t="str">
            <v>M20_ME00</v>
          </cell>
        </row>
        <row r="4561">
          <cell r="C4561" t="str">
            <v>M10_CH00</v>
          </cell>
        </row>
        <row r="4562">
          <cell r="C4562" t="str">
            <v>M20_ME00</v>
          </cell>
        </row>
        <row r="4563">
          <cell r="C4563" t="str">
            <v>M20_ME00</v>
          </cell>
        </row>
        <row r="4564">
          <cell r="C4564" t="str">
            <v>M20_ME00</v>
          </cell>
        </row>
        <row r="4565">
          <cell r="C4565" t="str">
            <v>M30_EL00</v>
          </cell>
        </row>
        <row r="4566">
          <cell r="C4566" t="str">
            <v>M30_EL00</v>
          </cell>
        </row>
        <row r="4567">
          <cell r="C4567" t="str">
            <v>M20_ME00</v>
          </cell>
        </row>
        <row r="4568">
          <cell r="C4568" t="str">
            <v>M10_CH00</v>
          </cell>
        </row>
        <row r="4569">
          <cell r="C4569" t="str">
            <v>M26_ME00</v>
          </cell>
        </row>
        <row r="4570">
          <cell r="C4570" t="str">
            <v>M20_ME00</v>
          </cell>
        </row>
        <row r="4571">
          <cell r="C4571" t="str">
            <v>M20_ME00</v>
          </cell>
        </row>
        <row r="4572">
          <cell r="C4572" t="str">
            <v>M20_ME00</v>
          </cell>
        </row>
        <row r="4573">
          <cell r="C4573" t="str">
            <v>M10_CH00</v>
          </cell>
        </row>
        <row r="4574">
          <cell r="C4574" t="str">
            <v>M20_ME00</v>
          </cell>
        </row>
        <row r="4575">
          <cell r="C4575" t="str">
            <v>M20_ME00</v>
          </cell>
        </row>
        <row r="4576">
          <cell r="C4576" t="str">
            <v>M10_CH00</v>
          </cell>
        </row>
        <row r="4577">
          <cell r="C4577" t="str">
            <v>M10_CH00</v>
          </cell>
        </row>
        <row r="4578">
          <cell r="C4578" t="str">
            <v>M30_EL00</v>
          </cell>
        </row>
        <row r="4579">
          <cell r="C4579" t="str">
            <v>M10_CH00</v>
          </cell>
        </row>
        <row r="4580">
          <cell r="C4580" t="str">
            <v>M10_CH00</v>
          </cell>
        </row>
        <row r="4581">
          <cell r="C4581" t="str">
            <v>M20_ME00</v>
          </cell>
        </row>
        <row r="4582">
          <cell r="C4582" t="str">
            <v>M30_EL00</v>
          </cell>
        </row>
        <row r="4583">
          <cell r="C4583" t="str">
            <v>M30_EL00</v>
          </cell>
        </row>
        <row r="4584">
          <cell r="C4584" t="str">
            <v>M26_ME00</v>
          </cell>
        </row>
        <row r="4585">
          <cell r="C4585" t="str">
            <v>M30_EL00</v>
          </cell>
        </row>
        <row r="4586">
          <cell r="C4586" t="str">
            <v>M30_EL00</v>
          </cell>
        </row>
        <row r="4587">
          <cell r="C4587" t="str">
            <v>M10_CH00</v>
          </cell>
        </row>
        <row r="4588">
          <cell r="C4588" t="str">
            <v>M30_EL00</v>
          </cell>
        </row>
        <row r="4589">
          <cell r="C4589" t="str">
            <v>M30_EL00</v>
          </cell>
        </row>
        <row r="4590">
          <cell r="C4590" t="str">
            <v>M10_CH00</v>
          </cell>
        </row>
        <row r="4591">
          <cell r="C4591" t="str">
            <v>M30_EL00</v>
          </cell>
        </row>
        <row r="4592">
          <cell r="C4592" t="str">
            <v>M30_EL00</v>
          </cell>
        </row>
        <row r="4593">
          <cell r="C4593" t="str">
            <v>M30_EL00</v>
          </cell>
        </row>
        <row r="4594">
          <cell r="C4594" t="str">
            <v>M30_EL00</v>
          </cell>
        </row>
        <row r="4595">
          <cell r="C4595" t="str">
            <v>M10_CH00</v>
          </cell>
        </row>
        <row r="4596">
          <cell r="C4596" t="str">
            <v>M20_ME00</v>
          </cell>
        </row>
        <row r="4597">
          <cell r="C4597" t="str">
            <v>M26_ME00</v>
          </cell>
        </row>
        <row r="4598">
          <cell r="C4598" t="str">
            <v>M10_CH00</v>
          </cell>
        </row>
        <row r="4599">
          <cell r="C4599" t="str">
            <v>M25_ME00</v>
          </cell>
        </row>
        <row r="4600">
          <cell r="C4600" t="str">
            <v>M10_CH00</v>
          </cell>
        </row>
        <row r="4601">
          <cell r="C4601" t="str">
            <v>M26_ME00</v>
          </cell>
        </row>
        <row r="4602">
          <cell r="C4602" t="str">
            <v>M50_US00</v>
          </cell>
        </row>
        <row r="4603">
          <cell r="C4603" t="str">
            <v>M26_ME00</v>
          </cell>
        </row>
        <row r="4604">
          <cell r="C4604" t="str">
            <v>M26_ME00</v>
          </cell>
        </row>
        <row r="4605">
          <cell r="C4605" t="str">
            <v>M25_ME00</v>
          </cell>
        </row>
        <row r="4606">
          <cell r="C4606" t="str">
            <v>M10_CH00</v>
          </cell>
        </row>
        <row r="4607">
          <cell r="C4607" t="str">
            <v>M10_CH00</v>
          </cell>
        </row>
        <row r="4608">
          <cell r="C4608" t="str">
            <v>M10_CH00</v>
          </cell>
        </row>
        <row r="4609">
          <cell r="C4609" t="str">
            <v>M50_US00</v>
          </cell>
        </row>
        <row r="4610">
          <cell r="C4610" t="str">
            <v>M20_ME00</v>
          </cell>
        </row>
        <row r="4611">
          <cell r="C4611" t="str">
            <v>M20_ME00</v>
          </cell>
        </row>
        <row r="4612">
          <cell r="C4612" t="str">
            <v>M10_CH00</v>
          </cell>
        </row>
        <row r="4613">
          <cell r="C4613" t="str">
            <v>M10_CH00</v>
          </cell>
        </row>
        <row r="4614">
          <cell r="C4614" t="str">
            <v>M20_ME00</v>
          </cell>
        </row>
        <row r="4615">
          <cell r="C4615" t="str">
            <v>M20_ME00</v>
          </cell>
        </row>
        <row r="4616">
          <cell r="C4616" t="str">
            <v>M10_CH00</v>
          </cell>
        </row>
        <row r="4617">
          <cell r="C4617" t="str">
            <v>M10_CH00</v>
          </cell>
        </row>
        <row r="4618">
          <cell r="C4618" t="str">
            <v>M26_ME00</v>
          </cell>
        </row>
        <row r="4619">
          <cell r="C4619" t="str">
            <v>M15_EX00</v>
          </cell>
        </row>
        <row r="4620">
          <cell r="C4620" t="str">
            <v>M15_EX00</v>
          </cell>
        </row>
        <row r="4621">
          <cell r="C4621" t="str">
            <v>M10_CH00</v>
          </cell>
        </row>
        <row r="4622">
          <cell r="C4622" t="str">
            <v>M10_CH00</v>
          </cell>
        </row>
        <row r="4623">
          <cell r="C4623" t="str">
            <v>M10_CH00</v>
          </cell>
        </row>
        <row r="4624">
          <cell r="C4624" t="str">
            <v>M10_CH00</v>
          </cell>
        </row>
        <row r="4625">
          <cell r="C4625" t="str">
            <v>M20_ME00</v>
          </cell>
        </row>
        <row r="4626">
          <cell r="C4626" t="str">
            <v>M20_ME00</v>
          </cell>
        </row>
        <row r="4627">
          <cell r="C4627" t="str">
            <v>M20_ME00</v>
          </cell>
        </row>
        <row r="4628">
          <cell r="C4628" t="str">
            <v>M10_CH00</v>
          </cell>
        </row>
        <row r="4629">
          <cell r="C4629" t="str">
            <v>M20_ME00</v>
          </cell>
        </row>
        <row r="4630">
          <cell r="C4630" t="str">
            <v>M20_ME00</v>
          </cell>
        </row>
        <row r="4631">
          <cell r="C4631" t="str">
            <v>M20_ME00</v>
          </cell>
        </row>
        <row r="4632">
          <cell r="C4632" t="str">
            <v>M10_CH00</v>
          </cell>
        </row>
        <row r="4633">
          <cell r="C4633" t="str">
            <v>M20_ME00</v>
          </cell>
        </row>
        <row r="4634">
          <cell r="C4634" t="str">
            <v>M10_CH00</v>
          </cell>
        </row>
        <row r="4635">
          <cell r="C4635" t="str">
            <v>M10_CH00</v>
          </cell>
        </row>
        <row r="4636">
          <cell r="C4636" t="str">
            <v>M30_EL00</v>
          </cell>
        </row>
        <row r="4637">
          <cell r="C4637" t="str">
            <v>M20_ME00</v>
          </cell>
        </row>
        <row r="4638">
          <cell r="C4638" t="str">
            <v>M40_RE00</v>
          </cell>
        </row>
        <row r="4639">
          <cell r="C4639" t="str">
            <v>M10_CH00</v>
          </cell>
        </row>
        <row r="4640">
          <cell r="C4640" t="str">
            <v>M10_CH00</v>
          </cell>
        </row>
        <row r="4641">
          <cell r="C4641" t="str">
            <v>M10_CH00</v>
          </cell>
        </row>
        <row r="4642">
          <cell r="C4642" t="str">
            <v>M10_CH00</v>
          </cell>
        </row>
        <row r="4643">
          <cell r="C4643" t="str">
            <v>M10_CH00</v>
          </cell>
        </row>
        <row r="4644">
          <cell r="C4644" t="str">
            <v>M10_CH00</v>
          </cell>
        </row>
        <row r="4645">
          <cell r="C4645" t="str">
            <v>M10_CH00</v>
          </cell>
        </row>
        <row r="4646">
          <cell r="C4646" t="str">
            <v>M10_CH00</v>
          </cell>
        </row>
        <row r="4647">
          <cell r="C4647" t="str">
            <v>M10_CH00</v>
          </cell>
        </row>
        <row r="4648">
          <cell r="C4648" t="str">
            <v>M10_CH00</v>
          </cell>
        </row>
        <row r="4649">
          <cell r="C4649" t="str">
            <v>M10_CH00</v>
          </cell>
        </row>
        <row r="4650">
          <cell r="C4650" t="str">
            <v>M10_CH00</v>
          </cell>
        </row>
        <row r="4651">
          <cell r="C4651" t="str">
            <v>M40_RE00</v>
          </cell>
        </row>
        <row r="4652">
          <cell r="C4652" t="str">
            <v>M40_RE00</v>
          </cell>
        </row>
        <row r="4653">
          <cell r="C4653" t="str">
            <v>M40_RE00</v>
          </cell>
        </row>
        <row r="4654">
          <cell r="C4654" t="str">
            <v>M20_ME00</v>
          </cell>
        </row>
        <row r="4655">
          <cell r="C4655" t="str">
            <v>M10_CH00</v>
          </cell>
        </row>
        <row r="4656">
          <cell r="C4656" t="str">
            <v>M40_RE00</v>
          </cell>
        </row>
        <row r="4657">
          <cell r="C4657" t="str">
            <v>M20_ME00</v>
          </cell>
        </row>
        <row r="4658">
          <cell r="C4658" t="str">
            <v>M40_RE00</v>
          </cell>
        </row>
        <row r="4659">
          <cell r="C4659" t="str">
            <v>M20_ME00</v>
          </cell>
        </row>
        <row r="4660">
          <cell r="C4660" t="str">
            <v>M50_US00</v>
          </cell>
        </row>
        <row r="4661">
          <cell r="C4661" t="str">
            <v>M50_US00</v>
          </cell>
        </row>
        <row r="4662">
          <cell r="C4662" t="str">
            <v>M20_ME00</v>
          </cell>
        </row>
        <row r="4663">
          <cell r="C4663" t="str">
            <v>M50_US00</v>
          </cell>
        </row>
        <row r="4664">
          <cell r="C4664" t="str">
            <v>M20_ME00</v>
          </cell>
        </row>
        <row r="4665">
          <cell r="C4665" t="str">
            <v>M30_EL00</v>
          </cell>
        </row>
        <row r="4666">
          <cell r="C4666" t="str">
            <v>M20_ME00</v>
          </cell>
        </row>
        <row r="4667">
          <cell r="C4667" t="str">
            <v>M20_ME00</v>
          </cell>
        </row>
        <row r="4668">
          <cell r="C4668" t="str">
            <v>M30_EL00</v>
          </cell>
        </row>
        <row r="4669">
          <cell r="C4669" t="str">
            <v>M20_ME00</v>
          </cell>
        </row>
        <row r="4670">
          <cell r="C4670" t="str">
            <v>M20_ME00</v>
          </cell>
        </row>
        <row r="4671">
          <cell r="C4671" t="str">
            <v>M20_ME00</v>
          </cell>
        </row>
        <row r="4672">
          <cell r="C4672" t="str">
            <v>M15_EX00</v>
          </cell>
        </row>
        <row r="4673">
          <cell r="C4673" t="str">
            <v>M15_EX00</v>
          </cell>
        </row>
        <row r="4674">
          <cell r="C4674" t="str">
            <v>M25_ME00</v>
          </cell>
        </row>
        <row r="4675">
          <cell r="C4675" t="str">
            <v>M20_ME00</v>
          </cell>
        </row>
        <row r="4676">
          <cell r="C4676" t="str">
            <v>M20_ME00</v>
          </cell>
        </row>
        <row r="4677">
          <cell r="C4677" t="str">
            <v>M20_ME00</v>
          </cell>
        </row>
        <row r="4678">
          <cell r="C4678" t="str">
            <v>M20_ME00</v>
          </cell>
        </row>
        <row r="4679">
          <cell r="C4679" t="str">
            <v>M20_ME00</v>
          </cell>
        </row>
        <row r="4680">
          <cell r="C4680" t="str">
            <v>M20_ME00</v>
          </cell>
        </row>
        <row r="4681">
          <cell r="C4681" t="str">
            <v>M20_ME00</v>
          </cell>
        </row>
        <row r="4682">
          <cell r="C4682" t="str">
            <v>M20_ME00</v>
          </cell>
        </row>
        <row r="4683">
          <cell r="C4683" t="str">
            <v>M10_CH00</v>
          </cell>
        </row>
        <row r="4684">
          <cell r="C4684" t="str">
            <v>M10_CH00</v>
          </cell>
        </row>
        <row r="4685">
          <cell r="C4685" t="str">
            <v>M10_CH00</v>
          </cell>
        </row>
        <row r="4686">
          <cell r="C4686" t="str">
            <v>M10_CH00</v>
          </cell>
        </row>
        <row r="4687">
          <cell r="C4687" t="str">
            <v>M20_ME00</v>
          </cell>
        </row>
        <row r="4688">
          <cell r="C4688" t="str">
            <v>M10_CH00</v>
          </cell>
        </row>
        <row r="4689">
          <cell r="C4689" t="str">
            <v>M10_CH00</v>
          </cell>
        </row>
        <row r="4690">
          <cell r="C4690" t="str">
            <v>M10_CH00</v>
          </cell>
        </row>
        <row r="4691">
          <cell r="C4691" t="str">
            <v>M10_CH00</v>
          </cell>
        </row>
        <row r="4692">
          <cell r="C4692" t="str">
            <v>M10_CH00</v>
          </cell>
        </row>
        <row r="4693">
          <cell r="C4693" t="str">
            <v>M10_CH00</v>
          </cell>
        </row>
        <row r="4694">
          <cell r="C4694" t="str">
            <v>M20_ME00</v>
          </cell>
        </row>
        <row r="4695">
          <cell r="C4695" t="str">
            <v>M10_CH00</v>
          </cell>
        </row>
        <row r="4696">
          <cell r="C4696" t="str">
            <v>M25_ME00</v>
          </cell>
        </row>
        <row r="4697">
          <cell r="C4697" t="str">
            <v>M50_US00</v>
          </cell>
        </row>
        <row r="4698">
          <cell r="C4698" t="str">
            <v>M25_ME00</v>
          </cell>
        </row>
        <row r="4699">
          <cell r="C4699" t="str">
            <v>M20_ME00</v>
          </cell>
        </row>
        <row r="4700">
          <cell r="C4700" t="str">
            <v>M36_EL00</v>
          </cell>
        </row>
        <row r="4701">
          <cell r="C4701" t="str">
            <v>M10_CH00</v>
          </cell>
        </row>
        <row r="4702">
          <cell r="C4702" t="str">
            <v>M26_ME00</v>
          </cell>
        </row>
        <row r="4703">
          <cell r="C4703" t="str">
            <v>M26_ME00</v>
          </cell>
        </row>
        <row r="4704">
          <cell r="C4704" t="str">
            <v>M10_CH00</v>
          </cell>
        </row>
        <row r="4705">
          <cell r="C4705" t="str">
            <v>M10_CH00</v>
          </cell>
        </row>
        <row r="4706">
          <cell r="C4706" t="str">
            <v>M10_CH00</v>
          </cell>
        </row>
        <row r="4707">
          <cell r="C4707" t="str">
            <v>M26_ME00</v>
          </cell>
        </row>
        <row r="4708">
          <cell r="C4708" t="str">
            <v>M40_RE00</v>
          </cell>
        </row>
        <row r="4709">
          <cell r="C4709" t="str">
            <v>M10_CH00</v>
          </cell>
        </row>
        <row r="4710">
          <cell r="C4710" t="str">
            <v>M30_EL00</v>
          </cell>
        </row>
        <row r="4711">
          <cell r="C4711" t="str">
            <v>M30_EL00</v>
          </cell>
        </row>
        <row r="4712">
          <cell r="C4712" t="str">
            <v>M20_ME00</v>
          </cell>
        </row>
        <row r="4713">
          <cell r="C4713" t="str">
            <v>M20_ME00</v>
          </cell>
        </row>
        <row r="4714">
          <cell r="C4714" t="str">
            <v>M20_ME00</v>
          </cell>
        </row>
        <row r="4715">
          <cell r="C4715" t="str">
            <v>M20_ME00</v>
          </cell>
        </row>
        <row r="4716">
          <cell r="C4716" t="str">
            <v>M20_ME00</v>
          </cell>
        </row>
        <row r="4717">
          <cell r="C4717" t="str">
            <v>M20_ME00</v>
          </cell>
        </row>
        <row r="4718">
          <cell r="C4718" t="str">
            <v>M20_ME00</v>
          </cell>
        </row>
        <row r="4719">
          <cell r="C4719" t="str">
            <v>M10_CH00</v>
          </cell>
        </row>
        <row r="4720">
          <cell r="C4720" t="str">
            <v>M10_CH00</v>
          </cell>
        </row>
        <row r="4721">
          <cell r="C4721" t="str">
            <v>M10_CH00</v>
          </cell>
        </row>
        <row r="4722">
          <cell r="C4722" t="str">
            <v>M25_ME00</v>
          </cell>
        </row>
        <row r="4723">
          <cell r="C4723" t="str">
            <v>M20_ME00</v>
          </cell>
        </row>
        <row r="4724">
          <cell r="C4724" t="str">
            <v>M36_EL00</v>
          </cell>
        </row>
        <row r="4725">
          <cell r="C4725" t="str">
            <v>M20_ME00</v>
          </cell>
        </row>
        <row r="4726">
          <cell r="C4726" t="str">
            <v>M20_ME00</v>
          </cell>
        </row>
        <row r="4727">
          <cell r="C4727" t="str">
            <v>M20_ME00</v>
          </cell>
        </row>
        <row r="4728">
          <cell r="C4728" t="str">
            <v>M30_EL00</v>
          </cell>
        </row>
        <row r="4729">
          <cell r="C4729" t="str">
            <v>M20_ME00</v>
          </cell>
        </row>
        <row r="4730">
          <cell r="C4730" t="str">
            <v>M10_CH00</v>
          </cell>
        </row>
        <row r="4731">
          <cell r="C4731" t="str">
            <v>M20_ME00</v>
          </cell>
        </row>
        <row r="4732">
          <cell r="C4732" t="str">
            <v>M40_RE00</v>
          </cell>
        </row>
        <row r="4733">
          <cell r="C4733" t="str">
            <v>M20_ME00</v>
          </cell>
        </row>
        <row r="4734">
          <cell r="C4734" t="str">
            <v>M20_ME00</v>
          </cell>
        </row>
        <row r="4735">
          <cell r="C4735" t="str">
            <v>M20_ME00</v>
          </cell>
        </row>
        <row r="4736">
          <cell r="C4736" t="str">
            <v>M20_ME00</v>
          </cell>
        </row>
        <row r="4737">
          <cell r="C4737" t="str">
            <v>M20_ME00</v>
          </cell>
        </row>
        <row r="4738">
          <cell r="C4738" t="str">
            <v>M20_ME00</v>
          </cell>
        </row>
        <row r="4739">
          <cell r="C4739" t="str">
            <v>M20_ME00</v>
          </cell>
        </row>
        <row r="4740">
          <cell r="C4740" t="str">
            <v>M20_ME00</v>
          </cell>
        </row>
        <row r="4741">
          <cell r="C4741" t="str">
            <v>M20_ME00</v>
          </cell>
        </row>
        <row r="4742">
          <cell r="C4742" t="str">
            <v>M20_ME00</v>
          </cell>
        </row>
        <row r="4743">
          <cell r="C4743" t="str">
            <v>M20_ME00</v>
          </cell>
        </row>
        <row r="4744">
          <cell r="C4744" t="str">
            <v>M40_RE00</v>
          </cell>
        </row>
        <row r="4745">
          <cell r="C4745" t="str">
            <v>M20_ME00</v>
          </cell>
        </row>
        <row r="4746">
          <cell r="C4746" t="str">
            <v>M20_ME00</v>
          </cell>
        </row>
        <row r="4747">
          <cell r="C4747" t="str">
            <v>M20_ME00</v>
          </cell>
        </row>
        <row r="4748">
          <cell r="C4748" t="str">
            <v>M20_ME00</v>
          </cell>
        </row>
        <row r="4749">
          <cell r="C4749" t="str">
            <v>M30_EL00</v>
          </cell>
        </row>
        <row r="4750">
          <cell r="C4750" t="str">
            <v>M26_ME00</v>
          </cell>
        </row>
        <row r="4751">
          <cell r="C4751" t="str">
            <v>M20_ME00</v>
          </cell>
        </row>
        <row r="4752">
          <cell r="C4752" t="str">
            <v>M26_ME00</v>
          </cell>
        </row>
        <row r="4753">
          <cell r="C4753" t="str">
            <v>M26_ME00</v>
          </cell>
        </row>
        <row r="4754">
          <cell r="C4754" t="str">
            <v>M26_ME00</v>
          </cell>
        </row>
        <row r="4755">
          <cell r="C4755" t="str">
            <v>M30_EL00</v>
          </cell>
        </row>
        <row r="4756">
          <cell r="C4756" t="str">
            <v>M20_ME00</v>
          </cell>
        </row>
        <row r="4757">
          <cell r="C4757" t="str">
            <v>M20_ME00</v>
          </cell>
        </row>
        <row r="4758">
          <cell r="C4758" t="str">
            <v>M20_ME00</v>
          </cell>
        </row>
        <row r="4759">
          <cell r="C4759" t="str">
            <v>M20_ME00</v>
          </cell>
        </row>
        <row r="4760">
          <cell r="C4760" t="str">
            <v>M20_ME00</v>
          </cell>
        </row>
        <row r="4761">
          <cell r="C4761" t="str">
            <v>M25_ME00</v>
          </cell>
        </row>
        <row r="4762">
          <cell r="C4762" t="str">
            <v>M10_CH00</v>
          </cell>
        </row>
        <row r="4763">
          <cell r="C4763" t="str">
            <v>M20_ME00</v>
          </cell>
        </row>
        <row r="4764">
          <cell r="C4764" t="str">
            <v>M20_ME00</v>
          </cell>
        </row>
        <row r="4765">
          <cell r="C4765" t="str">
            <v>M30_EL00</v>
          </cell>
        </row>
        <row r="4766">
          <cell r="C4766" t="str">
            <v>M10_CH00</v>
          </cell>
        </row>
        <row r="4767">
          <cell r="C4767" t="str">
            <v>M10_CH00</v>
          </cell>
        </row>
        <row r="4768">
          <cell r="C4768" t="str">
            <v>M10_CH00</v>
          </cell>
        </row>
        <row r="4769">
          <cell r="C4769" t="str">
            <v>M10_CH00</v>
          </cell>
        </row>
        <row r="4770">
          <cell r="C4770" t="str">
            <v>M20_ME00</v>
          </cell>
        </row>
        <row r="4771">
          <cell r="C4771" t="str">
            <v>M30_EL00</v>
          </cell>
        </row>
        <row r="4772">
          <cell r="C4772" t="str">
            <v>M50_US00</v>
          </cell>
        </row>
        <row r="4773">
          <cell r="C4773" t="str">
            <v>M25_ME00</v>
          </cell>
        </row>
        <row r="4774">
          <cell r="C4774" t="str">
            <v>M30_EL00</v>
          </cell>
        </row>
        <row r="4775">
          <cell r="C4775" t="str">
            <v>M20_ME00</v>
          </cell>
        </row>
        <row r="4776">
          <cell r="C4776" t="str">
            <v>M50_US00</v>
          </cell>
        </row>
        <row r="4777">
          <cell r="C4777" t="str">
            <v>M50_US00</v>
          </cell>
        </row>
        <row r="4778">
          <cell r="C4778" t="str">
            <v>M50_US00</v>
          </cell>
        </row>
        <row r="4779">
          <cell r="C4779" t="str">
            <v>M50_US00</v>
          </cell>
        </row>
        <row r="4780">
          <cell r="C4780" t="str">
            <v>M30_EL00</v>
          </cell>
        </row>
        <row r="4781">
          <cell r="C4781" t="str">
            <v>M10_CH00</v>
          </cell>
        </row>
        <row r="4782">
          <cell r="C4782" t="str">
            <v>M10_CH00</v>
          </cell>
        </row>
        <row r="4783">
          <cell r="C4783" t="str">
            <v>M20_ME00</v>
          </cell>
        </row>
        <row r="4784">
          <cell r="C4784" t="str">
            <v>M30_EL00</v>
          </cell>
        </row>
        <row r="4785">
          <cell r="C4785" t="str">
            <v>M26_ME00</v>
          </cell>
        </row>
        <row r="4786">
          <cell r="C4786" t="str">
            <v>M26_ME00</v>
          </cell>
        </row>
        <row r="4787">
          <cell r="C4787" t="str">
            <v>M20_ME00</v>
          </cell>
        </row>
        <row r="4788">
          <cell r="C4788" t="str">
            <v>M36_EL00</v>
          </cell>
        </row>
        <row r="4789">
          <cell r="C4789" t="str">
            <v>M20_ME00</v>
          </cell>
        </row>
        <row r="4790">
          <cell r="C4790" t="str">
            <v>M20_ME00</v>
          </cell>
        </row>
        <row r="4791">
          <cell r="C4791" t="str">
            <v>M25_ME00</v>
          </cell>
        </row>
        <row r="4792">
          <cell r="C4792" t="str">
            <v>M10_CH00</v>
          </cell>
        </row>
        <row r="4793">
          <cell r="C4793" t="str">
            <v>M20_ME00</v>
          </cell>
        </row>
        <row r="4794">
          <cell r="C4794" t="str">
            <v>M10_CH00</v>
          </cell>
        </row>
        <row r="4795">
          <cell r="C4795" t="str">
            <v>M10_CH00</v>
          </cell>
        </row>
        <row r="4796">
          <cell r="C4796" t="str">
            <v>M10_CH00</v>
          </cell>
        </row>
        <row r="4797">
          <cell r="C4797" t="str">
            <v>M25_ME00</v>
          </cell>
        </row>
        <row r="4798">
          <cell r="C4798" t="str">
            <v>M10_CH00</v>
          </cell>
        </row>
        <row r="4799">
          <cell r="C4799" t="str">
            <v>M10_CH00</v>
          </cell>
        </row>
        <row r="4800">
          <cell r="C4800" t="str">
            <v>M10_CH00</v>
          </cell>
        </row>
        <row r="4801">
          <cell r="C4801" t="str">
            <v>M26_ME00</v>
          </cell>
        </row>
        <row r="4802">
          <cell r="C4802" t="str">
            <v>M10_CH00</v>
          </cell>
        </row>
        <row r="4803">
          <cell r="C4803" t="str">
            <v>M30_EL00</v>
          </cell>
        </row>
        <row r="4804">
          <cell r="C4804" t="str">
            <v>M20_ME00</v>
          </cell>
        </row>
        <row r="4805">
          <cell r="C4805" t="str">
            <v>M36_EL00</v>
          </cell>
        </row>
        <row r="4806">
          <cell r="C4806" t="str">
            <v>M10_CH00</v>
          </cell>
        </row>
        <row r="4807">
          <cell r="C4807" t="str">
            <v>M10_CH00</v>
          </cell>
        </row>
        <row r="4808">
          <cell r="C4808" t="str">
            <v>M40_RE00</v>
          </cell>
        </row>
        <row r="4809">
          <cell r="C4809" t="str">
            <v>M40_RE00</v>
          </cell>
        </row>
        <row r="4810">
          <cell r="C4810" t="str">
            <v>M30_EL00</v>
          </cell>
        </row>
        <row r="4811">
          <cell r="C4811" t="str">
            <v>M20_ME00</v>
          </cell>
        </row>
        <row r="4812">
          <cell r="C4812" t="str">
            <v>M20_ME00</v>
          </cell>
        </row>
        <row r="4813">
          <cell r="C4813" t="str">
            <v>M40_RE00</v>
          </cell>
        </row>
        <row r="4814">
          <cell r="C4814" t="str">
            <v>M10_CH00</v>
          </cell>
        </row>
        <row r="4815">
          <cell r="C4815" t="str">
            <v>M30_EL00</v>
          </cell>
        </row>
        <row r="4816">
          <cell r="C4816" t="str">
            <v>M20_ME00</v>
          </cell>
        </row>
        <row r="4817">
          <cell r="C4817" t="str">
            <v>M20_ME00</v>
          </cell>
        </row>
        <row r="4818">
          <cell r="C4818" t="str">
            <v>M20_ME00</v>
          </cell>
        </row>
        <row r="4819">
          <cell r="C4819" t="str">
            <v>M20_ME00</v>
          </cell>
        </row>
        <row r="4820">
          <cell r="C4820" t="str">
            <v>M20_ME00</v>
          </cell>
        </row>
        <row r="4821">
          <cell r="C4821" t="str">
            <v>M10_CH00</v>
          </cell>
        </row>
        <row r="4822">
          <cell r="C4822" t="str">
            <v>M20_ME00</v>
          </cell>
        </row>
        <row r="4823">
          <cell r="C4823" t="str">
            <v>M20_ME00</v>
          </cell>
        </row>
        <row r="4824">
          <cell r="C4824" t="str">
            <v>M50_US00</v>
          </cell>
        </row>
        <row r="4825">
          <cell r="C4825" t="str">
            <v>M50_US00</v>
          </cell>
        </row>
        <row r="4826">
          <cell r="C4826" t="str">
            <v>M50_US00</v>
          </cell>
        </row>
        <row r="4827">
          <cell r="C4827" t="str">
            <v>M50_US00</v>
          </cell>
        </row>
        <row r="4828">
          <cell r="C4828" t="str">
            <v>M20_ME00</v>
          </cell>
        </row>
        <row r="4829">
          <cell r="C4829" t="str">
            <v>M50_US00</v>
          </cell>
        </row>
        <row r="4830">
          <cell r="C4830" t="str">
            <v>M50_US00</v>
          </cell>
        </row>
        <row r="4831">
          <cell r="C4831" t="str">
            <v>M50_US00</v>
          </cell>
        </row>
        <row r="4832">
          <cell r="C4832" t="str">
            <v>M20_ME00</v>
          </cell>
        </row>
        <row r="4833">
          <cell r="C4833" t="str">
            <v>M20_ME00</v>
          </cell>
        </row>
        <row r="4834">
          <cell r="C4834" t="str">
            <v>M20_ME00</v>
          </cell>
        </row>
        <row r="4835">
          <cell r="C4835" t="str">
            <v>M50_US00</v>
          </cell>
        </row>
        <row r="4836">
          <cell r="C4836" t="str">
            <v>M20_ME00</v>
          </cell>
        </row>
        <row r="4837">
          <cell r="C4837" t="str">
            <v>M50_US00</v>
          </cell>
        </row>
        <row r="4838">
          <cell r="C4838" t="str">
            <v>M50_US00</v>
          </cell>
        </row>
        <row r="4839">
          <cell r="C4839" t="str">
            <v>M20_ME00</v>
          </cell>
        </row>
        <row r="4840">
          <cell r="C4840" t="str">
            <v>M20_ME00</v>
          </cell>
        </row>
        <row r="4841">
          <cell r="C4841" t="str">
            <v>M10_CH00</v>
          </cell>
        </row>
        <row r="4842">
          <cell r="C4842" t="str">
            <v>M10_CH00</v>
          </cell>
        </row>
        <row r="4843">
          <cell r="C4843" t="str">
            <v>M10_CH00</v>
          </cell>
        </row>
        <row r="4844">
          <cell r="C4844" t="str">
            <v>M10_CH00</v>
          </cell>
        </row>
        <row r="4845">
          <cell r="C4845" t="str">
            <v>M10_CH00</v>
          </cell>
        </row>
        <row r="4846">
          <cell r="C4846" t="str">
            <v>M20_ME00</v>
          </cell>
        </row>
        <row r="4847">
          <cell r="C4847" t="str">
            <v>M10_CH00</v>
          </cell>
        </row>
        <row r="4848">
          <cell r="C4848" t="str">
            <v>M20_ME00</v>
          </cell>
        </row>
        <row r="4849">
          <cell r="C4849" t="str">
            <v>M30_EL00</v>
          </cell>
        </row>
        <row r="4850">
          <cell r="C4850" t="str">
            <v>M30_EL00</v>
          </cell>
        </row>
        <row r="4851">
          <cell r="C4851" t="str">
            <v>M30_EL00</v>
          </cell>
        </row>
        <row r="4852">
          <cell r="C4852" t="str">
            <v>M20_ME00</v>
          </cell>
        </row>
        <row r="4853">
          <cell r="C4853" t="str">
            <v>M20_ME00</v>
          </cell>
        </row>
        <row r="4854">
          <cell r="C4854" t="str">
            <v>M30_EL00</v>
          </cell>
        </row>
        <row r="4855">
          <cell r="C4855" t="str">
            <v>M20_ME00</v>
          </cell>
        </row>
        <row r="4856">
          <cell r="C4856" t="str">
            <v>M10_CH00</v>
          </cell>
        </row>
        <row r="4857">
          <cell r="C4857" t="str">
            <v>M20_ME00</v>
          </cell>
        </row>
        <row r="4858">
          <cell r="C4858" t="str">
            <v>M20_ME00</v>
          </cell>
        </row>
        <row r="4859">
          <cell r="C4859" t="str">
            <v>M26_ME00</v>
          </cell>
        </row>
        <row r="4860">
          <cell r="C4860" t="str">
            <v>M10_CH00</v>
          </cell>
        </row>
        <row r="4861">
          <cell r="C4861" t="str">
            <v>M20_ME00</v>
          </cell>
        </row>
        <row r="4862">
          <cell r="C4862" t="str">
            <v>M15_EX00</v>
          </cell>
        </row>
        <row r="4863">
          <cell r="C4863" t="str">
            <v>M26_ME00</v>
          </cell>
        </row>
        <row r="4864">
          <cell r="C4864" t="str">
            <v>M10_CH00</v>
          </cell>
        </row>
        <row r="4865">
          <cell r="C4865" t="str">
            <v>M25_ME00</v>
          </cell>
        </row>
        <row r="4866">
          <cell r="C4866" t="str">
            <v>M40_RE00</v>
          </cell>
        </row>
        <row r="4867">
          <cell r="C4867" t="str">
            <v>M20_ME00</v>
          </cell>
        </row>
        <row r="4868">
          <cell r="C4868" t="str">
            <v>M50_US00</v>
          </cell>
        </row>
        <row r="4869">
          <cell r="C4869" t="str">
            <v>M26_ME00</v>
          </cell>
        </row>
        <row r="4870">
          <cell r="C4870" t="str">
            <v>M26_ME00</v>
          </cell>
        </row>
        <row r="4871">
          <cell r="C4871" t="str">
            <v>M26_ME00</v>
          </cell>
        </row>
        <row r="4872">
          <cell r="C4872" t="str">
            <v>M26_ME00</v>
          </cell>
        </row>
        <row r="4873">
          <cell r="C4873" t="str">
            <v>M10_CH00</v>
          </cell>
        </row>
        <row r="4874">
          <cell r="C4874" t="str">
            <v>M10_CH00</v>
          </cell>
        </row>
        <row r="4875">
          <cell r="C4875" t="str">
            <v>M10_CH00</v>
          </cell>
        </row>
        <row r="4876">
          <cell r="C4876" t="str">
            <v>M10_CH00</v>
          </cell>
        </row>
        <row r="4877">
          <cell r="C4877" t="str">
            <v>M40_RE00</v>
          </cell>
        </row>
        <row r="4878">
          <cell r="C4878" t="str">
            <v>M10_CH00</v>
          </cell>
        </row>
        <row r="4879">
          <cell r="C4879" t="str">
            <v>M30_EL00</v>
          </cell>
        </row>
        <row r="4880">
          <cell r="C4880" t="str">
            <v>M36_EL00</v>
          </cell>
        </row>
        <row r="4881">
          <cell r="C4881" t="str">
            <v>M30_EL00</v>
          </cell>
        </row>
        <row r="4882">
          <cell r="C4882" t="str">
            <v>M30_EL00</v>
          </cell>
        </row>
        <row r="4883">
          <cell r="C4883" t="str">
            <v>M30_EL00</v>
          </cell>
        </row>
        <row r="4884">
          <cell r="C4884" t="str">
            <v>M30_EL00</v>
          </cell>
        </row>
        <row r="4885">
          <cell r="C4885" t="str">
            <v>M30_EL00</v>
          </cell>
        </row>
        <row r="4886">
          <cell r="C4886" t="str">
            <v>M40_RE00</v>
          </cell>
        </row>
        <row r="4887">
          <cell r="C4887" t="str">
            <v>M10_CH00</v>
          </cell>
        </row>
        <row r="4888">
          <cell r="C4888" t="str">
            <v>M26_ME00</v>
          </cell>
        </row>
        <row r="4889">
          <cell r="C4889" t="str">
            <v>M10_CH00</v>
          </cell>
        </row>
        <row r="4890">
          <cell r="C4890" t="str">
            <v>M26_ME00</v>
          </cell>
        </row>
        <row r="4891">
          <cell r="C4891" t="str">
            <v>M10_CH00</v>
          </cell>
        </row>
        <row r="4892">
          <cell r="C4892" t="str">
            <v>M25_ME00</v>
          </cell>
        </row>
        <row r="4893">
          <cell r="C4893" t="str">
            <v>M26_ME00</v>
          </cell>
        </row>
        <row r="4894">
          <cell r="C4894" t="str">
            <v>M30_EL00</v>
          </cell>
        </row>
        <row r="4895">
          <cell r="C4895" t="str">
            <v>M30_EL00</v>
          </cell>
        </row>
        <row r="4896">
          <cell r="C4896" t="str">
            <v>M20_ME00</v>
          </cell>
        </row>
        <row r="4897">
          <cell r="C4897" t="str">
            <v>M30_EL00</v>
          </cell>
        </row>
        <row r="4898">
          <cell r="C4898" t="str">
            <v>M25_ME00</v>
          </cell>
        </row>
        <row r="4899">
          <cell r="C4899" t="str">
            <v>M26_ME00</v>
          </cell>
        </row>
        <row r="4900">
          <cell r="C4900" t="str">
            <v>M20_ME00</v>
          </cell>
        </row>
        <row r="4901">
          <cell r="C4901" t="str">
            <v>M26_ME00</v>
          </cell>
        </row>
        <row r="4902">
          <cell r="C4902" t="str">
            <v>M26_ME00</v>
          </cell>
        </row>
        <row r="4903">
          <cell r="C4903" t="str">
            <v>M26_ME00</v>
          </cell>
        </row>
        <row r="4904">
          <cell r="C4904" t="str">
            <v>M15_EX00</v>
          </cell>
        </row>
        <row r="4905">
          <cell r="C4905" t="str">
            <v>M26_ME00</v>
          </cell>
        </row>
        <row r="4906">
          <cell r="C4906" t="str">
            <v>M26_ME00</v>
          </cell>
        </row>
        <row r="4907">
          <cell r="C4907" t="str">
            <v>M30_EL00</v>
          </cell>
        </row>
        <row r="4908">
          <cell r="C4908" t="str">
            <v>M30_EL00</v>
          </cell>
        </row>
        <row r="4909">
          <cell r="C4909" t="str">
            <v>M30_EL00</v>
          </cell>
        </row>
        <row r="4910">
          <cell r="C4910" t="str">
            <v>M30_EL00</v>
          </cell>
        </row>
        <row r="4911">
          <cell r="C4911" t="str">
            <v>M50_US00</v>
          </cell>
        </row>
        <row r="4912">
          <cell r="C4912" t="str">
            <v>M20_ME00</v>
          </cell>
        </row>
        <row r="4913">
          <cell r="C4913" t="str">
            <v>M20_ME00</v>
          </cell>
        </row>
        <row r="4914">
          <cell r="C4914" t="str">
            <v>M20_ME00</v>
          </cell>
        </row>
        <row r="4915">
          <cell r="C4915" t="str">
            <v>M10_CH00</v>
          </cell>
        </row>
        <row r="4916">
          <cell r="C4916" t="str">
            <v>M25_ME00</v>
          </cell>
        </row>
        <row r="4917">
          <cell r="C4917" t="str">
            <v>M20_ME00</v>
          </cell>
        </row>
        <row r="4918">
          <cell r="C4918" t="str">
            <v>M25_ME00</v>
          </cell>
        </row>
        <row r="4919">
          <cell r="C4919" t="str">
            <v>M30_EL00</v>
          </cell>
        </row>
        <row r="4920">
          <cell r="C4920" t="str">
            <v>M10_CH00</v>
          </cell>
        </row>
        <row r="4921">
          <cell r="C4921" t="str">
            <v>M10_CH00</v>
          </cell>
        </row>
        <row r="4922">
          <cell r="C4922" t="str">
            <v>M26_ME00</v>
          </cell>
        </row>
        <row r="4923">
          <cell r="C4923" t="str">
            <v>M10_CH00</v>
          </cell>
        </row>
        <row r="4924">
          <cell r="C4924" t="str">
            <v>M10_CH00</v>
          </cell>
        </row>
        <row r="4925">
          <cell r="C4925" t="str">
            <v>M20_ME00</v>
          </cell>
        </row>
        <row r="4926">
          <cell r="C4926" t="str">
            <v>M10_CH00</v>
          </cell>
        </row>
        <row r="4927">
          <cell r="C4927" t="str">
            <v>M10_CH00</v>
          </cell>
        </row>
        <row r="4928">
          <cell r="C4928" t="str">
            <v>M30_EL00</v>
          </cell>
        </row>
        <row r="4929">
          <cell r="C4929" t="str">
            <v>M20_ME00</v>
          </cell>
        </row>
        <row r="4930">
          <cell r="C4930" t="str">
            <v>M20_ME00</v>
          </cell>
        </row>
        <row r="4931">
          <cell r="C4931" t="str">
            <v>M20_ME00</v>
          </cell>
        </row>
        <row r="4932">
          <cell r="C4932" t="str">
            <v>M20_ME00</v>
          </cell>
        </row>
        <row r="4933">
          <cell r="C4933" t="str">
            <v>M20_ME00</v>
          </cell>
        </row>
        <row r="4934">
          <cell r="C4934" t="str">
            <v>M20_ME00</v>
          </cell>
        </row>
        <row r="4935">
          <cell r="C4935" t="str">
            <v>M20_ME00</v>
          </cell>
        </row>
        <row r="4936">
          <cell r="C4936" t="str">
            <v>M20_ME00</v>
          </cell>
        </row>
        <row r="4937">
          <cell r="C4937" t="str">
            <v>M20_ME00</v>
          </cell>
        </row>
        <row r="4938">
          <cell r="C4938" t="str">
            <v>M20_ME00</v>
          </cell>
        </row>
        <row r="4939">
          <cell r="C4939" t="str">
            <v>M20_ME00</v>
          </cell>
        </row>
        <row r="4940">
          <cell r="C4940" t="str">
            <v>M30_EL00</v>
          </cell>
        </row>
        <row r="4941">
          <cell r="C4941" t="str">
            <v>M20_ME00</v>
          </cell>
        </row>
        <row r="4942">
          <cell r="C4942" t="str">
            <v>M20_ME00</v>
          </cell>
        </row>
        <row r="4943">
          <cell r="C4943" t="str">
            <v>M20_ME00</v>
          </cell>
        </row>
        <row r="4944">
          <cell r="C4944" t="str">
            <v>M20_ME00</v>
          </cell>
        </row>
        <row r="4945">
          <cell r="C4945" t="str">
            <v>M10_CH00</v>
          </cell>
        </row>
        <row r="4946">
          <cell r="C4946" t="str">
            <v>M26_ME00</v>
          </cell>
        </row>
        <row r="4947">
          <cell r="C4947" t="str">
            <v>M25_ME00</v>
          </cell>
        </row>
        <row r="4948">
          <cell r="C4948" t="str">
            <v>M20_ME00</v>
          </cell>
        </row>
        <row r="4949">
          <cell r="C4949" t="str">
            <v>M25_ME00</v>
          </cell>
        </row>
        <row r="4950">
          <cell r="C4950" t="str">
            <v>M15_EX00</v>
          </cell>
        </row>
        <row r="4951">
          <cell r="C4951" t="str">
            <v>M10_CH00</v>
          </cell>
        </row>
        <row r="4952">
          <cell r="C4952" t="str">
            <v>M20_ME00</v>
          </cell>
        </row>
        <row r="4953">
          <cell r="C4953" t="str">
            <v>M20_ME00</v>
          </cell>
        </row>
        <row r="4954">
          <cell r="C4954" t="str">
            <v>M30_EL00</v>
          </cell>
        </row>
        <row r="4955">
          <cell r="C4955" t="str">
            <v>M30_EL00</v>
          </cell>
        </row>
        <row r="4956">
          <cell r="C4956" t="str">
            <v>M20_ME00</v>
          </cell>
        </row>
        <row r="4957">
          <cell r="C4957" t="str">
            <v>M20_ME00</v>
          </cell>
        </row>
        <row r="4958">
          <cell r="C4958" t="str">
            <v>M20_ME00</v>
          </cell>
        </row>
        <row r="4959">
          <cell r="C4959" t="str">
            <v>M10_CH00</v>
          </cell>
        </row>
        <row r="4960">
          <cell r="C4960" t="str">
            <v>M10_CH00</v>
          </cell>
        </row>
        <row r="4961">
          <cell r="C4961" t="str">
            <v>M15_EX00</v>
          </cell>
        </row>
        <row r="4962">
          <cell r="C4962" t="str">
            <v>M40_RE00</v>
          </cell>
        </row>
        <row r="4963">
          <cell r="C4963" t="str">
            <v>M40_RE00</v>
          </cell>
        </row>
        <row r="4964">
          <cell r="C4964" t="str">
            <v>M40_RE00</v>
          </cell>
        </row>
        <row r="4965">
          <cell r="C4965" t="str">
            <v>M10_CH00</v>
          </cell>
        </row>
        <row r="4966">
          <cell r="C4966" t="str">
            <v>M26_ME00</v>
          </cell>
        </row>
        <row r="4967">
          <cell r="C4967" t="str">
            <v>M10_CH00</v>
          </cell>
        </row>
        <row r="4968">
          <cell r="C4968" t="str">
            <v>M10_CH00</v>
          </cell>
        </row>
        <row r="4969">
          <cell r="C4969" t="str">
            <v>M15_EX00</v>
          </cell>
        </row>
        <row r="4970">
          <cell r="C4970" t="str">
            <v>M10_CH00</v>
          </cell>
        </row>
        <row r="4971">
          <cell r="C4971" t="str">
            <v>M40_RE00</v>
          </cell>
        </row>
        <row r="4972">
          <cell r="C4972" t="str">
            <v>M10_CH00</v>
          </cell>
        </row>
        <row r="4973">
          <cell r="C4973" t="str">
            <v>M20_ME00</v>
          </cell>
        </row>
        <row r="4974">
          <cell r="C4974" t="str">
            <v>M25_ME00</v>
          </cell>
        </row>
        <row r="4975">
          <cell r="C4975" t="str">
            <v>M20_ME00</v>
          </cell>
        </row>
        <row r="4976">
          <cell r="C4976" t="str">
            <v>M25_ME00</v>
          </cell>
        </row>
        <row r="4977">
          <cell r="C4977" t="str">
            <v>M20_ME00</v>
          </cell>
        </row>
        <row r="4978">
          <cell r="C4978" t="str">
            <v>M26_ME00</v>
          </cell>
        </row>
        <row r="4979">
          <cell r="C4979" t="str">
            <v>M50_US00</v>
          </cell>
        </row>
        <row r="4980">
          <cell r="C4980" t="str">
            <v>M20_ME00</v>
          </cell>
        </row>
        <row r="4981">
          <cell r="C4981" t="str">
            <v>M26_ME00</v>
          </cell>
        </row>
        <row r="4982">
          <cell r="C4982" t="str">
            <v>M10_CH00</v>
          </cell>
        </row>
        <row r="4983">
          <cell r="C4983" t="str">
            <v>M20_ME00</v>
          </cell>
        </row>
        <row r="4984">
          <cell r="C4984" t="str">
            <v>M10_CH00</v>
          </cell>
        </row>
        <row r="4985">
          <cell r="C4985" t="str">
            <v>M10_CH00</v>
          </cell>
        </row>
        <row r="4986">
          <cell r="C4986" t="str">
            <v>M10_CH00</v>
          </cell>
        </row>
        <row r="4987">
          <cell r="C4987" t="str">
            <v>M20_ME00</v>
          </cell>
        </row>
        <row r="4988">
          <cell r="C4988" t="str">
            <v>M10_CH00</v>
          </cell>
        </row>
        <row r="4989">
          <cell r="C4989" t="str">
            <v>M20_ME00</v>
          </cell>
        </row>
        <row r="4990">
          <cell r="C4990" t="str">
            <v>M30_EL00</v>
          </cell>
        </row>
        <row r="4991">
          <cell r="C4991" t="str">
            <v>M40_RE00</v>
          </cell>
        </row>
        <row r="4992">
          <cell r="C4992" t="str">
            <v>M15_EX00</v>
          </cell>
        </row>
        <row r="4993">
          <cell r="C4993" t="str">
            <v>M20_ME00</v>
          </cell>
        </row>
        <row r="4994">
          <cell r="C4994" t="str">
            <v>M20_ME00</v>
          </cell>
        </row>
        <row r="4995">
          <cell r="C4995" t="str">
            <v>M40_RE00</v>
          </cell>
        </row>
        <row r="4996">
          <cell r="C4996" t="str">
            <v>M20_ME00</v>
          </cell>
        </row>
        <row r="4997">
          <cell r="C4997" t="str">
            <v>M20_ME00</v>
          </cell>
        </row>
        <row r="4998">
          <cell r="C4998" t="str">
            <v>M40_RE00</v>
          </cell>
        </row>
        <row r="4999">
          <cell r="C4999" t="str">
            <v>M20_ME00</v>
          </cell>
        </row>
        <row r="5000">
          <cell r="C5000" t="str">
            <v>M20_ME00</v>
          </cell>
        </row>
        <row r="5001">
          <cell r="C5001" t="str">
            <v>M20_ME00</v>
          </cell>
        </row>
        <row r="5002">
          <cell r="C5002" t="str">
            <v>M20_ME00</v>
          </cell>
        </row>
        <row r="5003">
          <cell r="C5003" t="str">
            <v>M40_RE00</v>
          </cell>
        </row>
        <row r="5004">
          <cell r="C5004" t="str">
            <v>M20_ME00</v>
          </cell>
        </row>
        <row r="5005">
          <cell r="C5005" t="str">
            <v>M40_RE00</v>
          </cell>
        </row>
        <row r="5006">
          <cell r="C5006" t="str">
            <v>M20_ME00</v>
          </cell>
        </row>
        <row r="5007">
          <cell r="C5007" t="str">
            <v>M20_ME00</v>
          </cell>
        </row>
        <row r="5008">
          <cell r="C5008" t="str">
            <v>M10_CH00</v>
          </cell>
        </row>
        <row r="5009">
          <cell r="C5009" t="str">
            <v>M40_RE00</v>
          </cell>
        </row>
        <row r="5010">
          <cell r="C5010" t="str">
            <v>M20_ME00</v>
          </cell>
        </row>
        <row r="5011">
          <cell r="C5011" t="str">
            <v>M20_ME00</v>
          </cell>
        </row>
        <row r="5012">
          <cell r="C5012" t="str">
            <v>M20_ME00</v>
          </cell>
        </row>
        <row r="5013">
          <cell r="C5013" t="str">
            <v>M20_ME00</v>
          </cell>
        </row>
        <row r="5014">
          <cell r="C5014" t="str">
            <v>M20_ME00</v>
          </cell>
        </row>
        <row r="5015">
          <cell r="C5015" t="str">
            <v>M20_ME00</v>
          </cell>
        </row>
        <row r="5016">
          <cell r="C5016" t="str">
            <v>M20_ME00</v>
          </cell>
        </row>
        <row r="5017">
          <cell r="C5017" t="str">
            <v>M20_ME00</v>
          </cell>
        </row>
        <row r="5018">
          <cell r="C5018" t="str">
            <v>M20_ME00</v>
          </cell>
        </row>
        <row r="5019">
          <cell r="C5019" t="str">
            <v>M20_ME00</v>
          </cell>
        </row>
        <row r="5020">
          <cell r="C5020" t="str">
            <v>M26_ME00</v>
          </cell>
        </row>
        <row r="5021">
          <cell r="C5021" t="str">
            <v>M20_ME00</v>
          </cell>
        </row>
        <row r="5022">
          <cell r="C5022" t="str">
            <v>M20_ME00</v>
          </cell>
        </row>
        <row r="5023">
          <cell r="C5023" t="str">
            <v>M20_ME00</v>
          </cell>
        </row>
        <row r="5024">
          <cell r="C5024" t="str">
            <v>M20_ME00</v>
          </cell>
        </row>
        <row r="5025">
          <cell r="C5025" t="str">
            <v>M20_ME00</v>
          </cell>
        </row>
        <row r="5026">
          <cell r="C5026" t="str">
            <v>M20_ME00</v>
          </cell>
        </row>
        <row r="5027">
          <cell r="C5027" t="str">
            <v>M50_US00</v>
          </cell>
        </row>
        <row r="5028">
          <cell r="C5028" t="str">
            <v>M50_US00</v>
          </cell>
        </row>
        <row r="5029">
          <cell r="C5029" t="str">
            <v>M50_US00</v>
          </cell>
        </row>
        <row r="5030">
          <cell r="C5030" t="str">
            <v>M50_US00</v>
          </cell>
        </row>
        <row r="5031">
          <cell r="C5031" t="str">
            <v>M50_US00</v>
          </cell>
        </row>
        <row r="5032">
          <cell r="C5032" t="str">
            <v>M20_ME00</v>
          </cell>
        </row>
        <row r="5033">
          <cell r="C5033" t="str">
            <v>M20_ME00</v>
          </cell>
        </row>
        <row r="5034">
          <cell r="C5034" t="str">
            <v>M20_ME00</v>
          </cell>
        </row>
        <row r="5035">
          <cell r="C5035" t="str">
            <v>M20_ME00</v>
          </cell>
        </row>
        <row r="5036">
          <cell r="C5036" t="str">
            <v>M10_CH00</v>
          </cell>
        </row>
        <row r="5037">
          <cell r="C5037" t="str">
            <v>M10_CH00</v>
          </cell>
        </row>
        <row r="5038">
          <cell r="C5038" t="str">
            <v>M10_CH00</v>
          </cell>
        </row>
        <row r="5039">
          <cell r="C5039" t="str">
            <v>M10_CH00</v>
          </cell>
        </row>
        <row r="5040">
          <cell r="C5040" t="str">
            <v>M10_CH00</v>
          </cell>
        </row>
        <row r="5041">
          <cell r="C5041" t="str">
            <v>M10_CH00</v>
          </cell>
        </row>
        <row r="5042">
          <cell r="C5042" t="str">
            <v>M10_CH00</v>
          </cell>
        </row>
        <row r="5043">
          <cell r="C5043" t="str">
            <v>M10_CH00</v>
          </cell>
        </row>
        <row r="5044">
          <cell r="C5044" t="str">
            <v>M10_CH00</v>
          </cell>
        </row>
        <row r="5045">
          <cell r="C5045" t="str">
            <v>M10_CH00</v>
          </cell>
        </row>
        <row r="5046">
          <cell r="C5046" t="str">
            <v>M10_CH00</v>
          </cell>
        </row>
        <row r="5047">
          <cell r="C5047" t="str">
            <v>M10_CH00</v>
          </cell>
        </row>
        <row r="5048">
          <cell r="C5048" t="str">
            <v>M20_ME00</v>
          </cell>
        </row>
        <row r="5049">
          <cell r="C5049" t="str">
            <v>M20_ME00</v>
          </cell>
        </row>
        <row r="5050">
          <cell r="C5050" t="str">
            <v>M50_US00</v>
          </cell>
        </row>
        <row r="5051">
          <cell r="C5051" t="str">
            <v>M50_US00</v>
          </cell>
        </row>
        <row r="5052">
          <cell r="C5052" t="str">
            <v>M50_US00</v>
          </cell>
        </row>
        <row r="5053">
          <cell r="C5053" t="str">
            <v>M20_ME00</v>
          </cell>
        </row>
        <row r="5054">
          <cell r="C5054" t="str">
            <v>M10_CH00</v>
          </cell>
        </row>
        <row r="5055">
          <cell r="C5055" t="str">
            <v>M20_ME00</v>
          </cell>
        </row>
        <row r="5056">
          <cell r="C5056" t="str">
            <v>M50_US00</v>
          </cell>
        </row>
        <row r="5057">
          <cell r="C5057" t="str">
            <v>M20_ME00</v>
          </cell>
        </row>
        <row r="5058">
          <cell r="C5058" t="str">
            <v>M26_ME00</v>
          </cell>
        </row>
        <row r="5059">
          <cell r="C5059" t="str">
            <v>M20_ME00</v>
          </cell>
        </row>
        <row r="5060">
          <cell r="C5060" t="str">
            <v>M20_ME00</v>
          </cell>
        </row>
        <row r="5061">
          <cell r="C5061" t="str">
            <v>M26_ME00</v>
          </cell>
        </row>
        <row r="5062">
          <cell r="C5062" t="str">
            <v>M26_ME00</v>
          </cell>
        </row>
        <row r="5063">
          <cell r="C5063" t="str">
            <v>M20_ME00</v>
          </cell>
        </row>
        <row r="5064">
          <cell r="C5064" t="str">
            <v>M20_ME00</v>
          </cell>
        </row>
        <row r="5065">
          <cell r="C5065" t="str">
            <v>M10_CH00</v>
          </cell>
        </row>
        <row r="5066">
          <cell r="C5066" t="str">
            <v>M10_CH00</v>
          </cell>
        </row>
        <row r="5067">
          <cell r="C5067" t="str">
            <v>M10_CH00</v>
          </cell>
        </row>
        <row r="5068">
          <cell r="C5068" t="str">
            <v>M30_EL00</v>
          </cell>
        </row>
        <row r="5069">
          <cell r="C5069" t="str">
            <v>M10_CH00</v>
          </cell>
        </row>
        <row r="5070">
          <cell r="C5070" t="str">
            <v>M30_EL00</v>
          </cell>
        </row>
        <row r="5071">
          <cell r="C5071" t="str">
            <v>M30_EL00</v>
          </cell>
        </row>
        <row r="5072">
          <cell r="C5072" t="str">
            <v>M30_EL00</v>
          </cell>
        </row>
        <row r="5073">
          <cell r="C5073" t="str">
            <v>M30_EL00</v>
          </cell>
        </row>
        <row r="5074">
          <cell r="C5074" t="str">
            <v>M30_EL00</v>
          </cell>
        </row>
        <row r="5075">
          <cell r="C5075" t="str">
            <v>M30_EL00</v>
          </cell>
        </row>
        <row r="5076">
          <cell r="C5076" t="str">
            <v>M30_EL00</v>
          </cell>
        </row>
        <row r="5077">
          <cell r="C5077" t="str">
            <v>M30_EL00</v>
          </cell>
        </row>
        <row r="5078">
          <cell r="C5078" t="str">
            <v>M30_EL00</v>
          </cell>
        </row>
        <row r="5079">
          <cell r="C5079" t="str">
            <v>M30_EL00</v>
          </cell>
        </row>
        <row r="5080">
          <cell r="C5080" t="str">
            <v>M30_EL00</v>
          </cell>
        </row>
        <row r="5081">
          <cell r="C5081" t="str">
            <v>M30_EL00</v>
          </cell>
        </row>
        <row r="5082">
          <cell r="C5082" t="str">
            <v>M30_EL00</v>
          </cell>
        </row>
        <row r="5083">
          <cell r="C5083" t="str">
            <v>M30_EL00</v>
          </cell>
        </row>
        <row r="5084">
          <cell r="C5084" t="str">
            <v>M30_EL00</v>
          </cell>
        </row>
        <row r="5085">
          <cell r="C5085" t="str">
            <v>M30_EL00</v>
          </cell>
        </row>
        <row r="5086">
          <cell r="C5086" t="str">
            <v>M10_CH00</v>
          </cell>
        </row>
        <row r="5087">
          <cell r="C5087" t="str">
            <v>M30_EL00</v>
          </cell>
        </row>
        <row r="5088">
          <cell r="C5088" t="str">
            <v>M10_CH00</v>
          </cell>
        </row>
        <row r="5089">
          <cell r="C5089" t="str">
            <v>M20_ME00</v>
          </cell>
        </row>
        <row r="5090">
          <cell r="C5090" t="str">
            <v>M26_ME00</v>
          </cell>
        </row>
        <row r="5091">
          <cell r="C5091" t="str">
            <v>M25_ME00</v>
          </cell>
        </row>
        <row r="5092">
          <cell r="C5092" t="str">
            <v>M20_ME00</v>
          </cell>
        </row>
        <row r="5093">
          <cell r="C5093" t="str">
            <v>M50_US00</v>
          </cell>
        </row>
        <row r="5094">
          <cell r="C5094" t="str">
            <v>M50_US00</v>
          </cell>
        </row>
        <row r="5095">
          <cell r="C5095" t="str">
            <v>M25_ME00</v>
          </cell>
        </row>
        <row r="5096">
          <cell r="C5096" t="str">
            <v>M20_ME00</v>
          </cell>
        </row>
        <row r="5097">
          <cell r="C5097" t="str">
            <v>M20_ME00</v>
          </cell>
        </row>
        <row r="5098">
          <cell r="C5098" t="str">
            <v>M10_CH00</v>
          </cell>
        </row>
        <row r="5099">
          <cell r="C5099" t="str">
            <v>M50_US00</v>
          </cell>
        </row>
        <row r="5100">
          <cell r="C5100" t="str">
            <v>M15_EX00</v>
          </cell>
        </row>
        <row r="5101">
          <cell r="C5101" t="str">
            <v>M10_CH00</v>
          </cell>
        </row>
        <row r="5102">
          <cell r="C5102" t="str">
            <v>M50_US00</v>
          </cell>
        </row>
        <row r="5103">
          <cell r="C5103" t="str">
            <v>M10_CH00</v>
          </cell>
        </row>
        <row r="5104">
          <cell r="C5104" t="str">
            <v>M10_CH00</v>
          </cell>
        </row>
        <row r="5105">
          <cell r="C5105" t="str">
            <v>M10_CH00</v>
          </cell>
        </row>
        <row r="5106">
          <cell r="C5106" t="str">
            <v>M25_ME00</v>
          </cell>
        </row>
        <row r="5107">
          <cell r="C5107" t="str">
            <v>M10_CH00</v>
          </cell>
        </row>
        <row r="5108">
          <cell r="C5108" t="str">
            <v>M10_CH00</v>
          </cell>
        </row>
        <row r="5109">
          <cell r="C5109" t="str">
            <v>M20_ME00</v>
          </cell>
        </row>
        <row r="5110">
          <cell r="C5110" t="str">
            <v>M25_ME00</v>
          </cell>
        </row>
        <row r="5111">
          <cell r="C5111" t="str">
            <v>M25_ME00</v>
          </cell>
        </row>
        <row r="5112">
          <cell r="C5112" t="str">
            <v>M26_ME00</v>
          </cell>
        </row>
        <row r="5113">
          <cell r="C5113" t="str">
            <v>M10_CH00</v>
          </cell>
        </row>
        <row r="5114">
          <cell r="C5114" t="str">
            <v>M25_ME00</v>
          </cell>
        </row>
        <row r="5115">
          <cell r="C5115" t="str">
            <v>M10_CH00</v>
          </cell>
        </row>
        <row r="5116">
          <cell r="C5116" t="str">
            <v>M20_ME00</v>
          </cell>
        </row>
        <row r="5117">
          <cell r="C5117" t="str">
            <v>M20_ME00</v>
          </cell>
        </row>
        <row r="5118">
          <cell r="C5118" t="str">
            <v>M20_ME00</v>
          </cell>
        </row>
        <row r="5119">
          <cell r="C5119" t="str">
            <v>M20_ME00</v>
          </cell>
        </row>
        <row r="5120">
          <cell r="C5120" t="str">
            <v>M20_ME00</v>
          </cell>
        </row>
        <row r="5121">
          <cell r="C5121" t="str">
            <v>M40_RE00</v>
          </cell>
        </row>
        <row r="5122">
          <cell r="C5122" t="str">
            <v>M26_ME00</v>
          </cell>
        </row>
        <row r="5123">
          <cell r="C5123" t="str">
            <v>M10_CH00</v>
          </cell>
        </row>
        <row r="5124">
          <cell r="C5124" t="str">
            <v>M30_EL00</v>
          </cell>
        </row>
        <row r="5125">
          <cell r="C5125" t="str">
            <v>M50_US00</v>
          </cell>
        </row>
        <row r="5126">
          <cell r="C5126" t="str">
            <v>M20_ME00</v>
          </cell>
        </row>
        <row r="5127">
          <cell r="C5127" t="str">
            <v>M20_ME00</v>
          </cell>
        </row>
        <row r="5128">
          <cell r="C5128" t="str">
            <v>M20_ME00</v>
          </cell>
        </row>
        <row r="5129">
          <cell r="C5129" t="str">
            <v>M30_EL00</v>
          </cell>
        </row>
        <row r="5130">
          <cell r="C5130" t="str">
            <v>M20_ME00</v>
          </cell>
        </row>
        <row r="5131">
          <cell r="C5131" t="str">
            <v>M50_US00</v>
          </cell>
        </row>
        <row r="5132">
          <cell r="C5132" t="str">
            <v>M10_CH00</v>
          </cell>
        </row>
        <row r="5133">
          <cell r="C5133" t="str">
            <v>M20_ME00</v>
          </cell>
        </row>
        <row r="5134">
          <cell r="C5134" t="str">
            <v>M20_ME00</v>
          </cell>
        </row>
        <row r="5135">
          <cell r="C5135" t="str">
            <v>M15_EX00</v>
          </cell>
        </row>
        <row r="5136">
          <cell r="C5136" t="str">
            <v>M10_CH00</v>
          </cell>
        </row>
        <row r="5137">
          <cell r="C5137" t="str">
            <v>M10_CH00</v>
          </cell>
        </row>
        <row r="5138">
          <cell r="C5138" t="str">
            <v>M10_CH00</v>
          </cell>
        </row>
        <row r="5139">
          <cell r="C5139" t="str">
            <v>M26_ME00</v>
          </cell>
        </row>
        <row r="5140">
          <cell r="C5140" t="str">
            <v>M20_ME00</v>
          </cell>
        </row>
        <row r="5141">
          <cell r="C5141" t="str">
            <v>M10_CH00</v>
          </cell>
        </row>
        <row r="5142">
          <cell r="C5142" t="str">
            <v>M26_ME00</v>
          </cell>
        </row>
        <row r="5143">
          <cell r="C5143" t="str">
            <v>M30_EL00</v>
          </cell>
        </row>
        <row r="5144">
          <cell r="C5144" t="str">
            <v>M26_ME00</v>
          </cell>
        </row>
        <row r="5145">
          <cell r="C5145" t="str">
            <v>M26_ME00</v>
          </cell>
        </row>
        <row r="5146">
          <cell r="C5146" t="str">
            <v>M40_RE00</v>
          </cell>
        </row>
        <row r="5147">
          <cell r="C5147" t="str">
            <v>M20_ME00</v>
          </cell>
        </row>
        <row r="5148">
          <cell r="C5148" t="str">
            <v>M10_CH00</v>
          </cell>
        </row>
        <row r="5149">
          <cell r="C5149" t="str">
            <v>M30_EL00</v>
          </cell>
        </row>
        <row r="5150">
          <cell r="C5150" t="str">
            <v>M20_ME00</v>
          </cell>
        </row>
        <row r="5151">
          <cell r="C5151" t="str">
            <v>M10_CH00</v>
          </cell>
        </row>
        <row r="5152">
          <cell r="C5152" t="str">
            <v>M10_CH00</v>
          </cell>
        </row>
        <row r="5153">
          <cell r="C5153" t="str">
            <v>M20_ME00</v>
          </cell>
        </row>
        <row r="5154">
          <cell r="C5154" t="str">
            <v>M20_ME00</v>
          </cell>
        </row>
        <row r="5155">
          <cell r="C5155" t="str">
            <v>M26_ME00</v>
          </cell>
        </row>
        <row r="5156">
          <cell r="C5156" t="str">
            <v>M26_ME00</v>
          </cell>
        </row>
        <row r="5157">
          <cell r="C5157" t="str">
            <v>M26_ME00</v>
          </cell>
        </row>
        <row r="5158">
          <cell r="C5158" t="str">
            <v>M20_ME00</v>
          </cell>
        </row>
        <row r="5159">
          <cell r="C5159" t="str">
            <v>M36_EL00</v>
          </cell>
        </row>
        <row r="5160">
          <cell r="C5160" t="str">
            <v>M50_US00</v>
          </cell>
        </row>
        <row r="5161">
          <cell r="C5161" t="str">
            <v>M25_ME00</v>
          </cell>
        </row>
        <row r="5162">
          <cell r="C5162" t="str">
            <v>M20_ME00</v>
          </cell>
        </row>
        <row r="5163">
          <cell r="C5163" t="str">
            <v>M30_EL00</v>
          </cell>
        </row>
        <row r="5164">
          <cell r="C5164" t="str">
            <v>M30_EL00</v>
          </cell>
        </row>
        <row r="5165">
          <cell r="C5165" t="str">
            <v>M10_CH00</v>
          </cell>
        </row>
        <row r="5166">
          <cell r="C5166" t="str">
            <v>M20_ME00</v>
          </cell>
        </row>
        <row r="5167">
          <cell r="C5167" t="str">
            <v>M50_US00</v>
          </cell>
        </row>
        <row r="5168">
          <cell r="C5168" t="str">
            <v>M10_CH00</v>
          </cell>
        </row>
        <row r="5169">
          <cell r="C5169" t="str">
            <v>M26_ME00</v>
          </cell>
        </row>
        <row r="5170">
          <cell r="C5170" t="str">
            <v>M30_EL00</v>
          </cell>
        </row>
        <row r="5171">
          <cell r="C5171" t="str">
            <v>M10_CH00</v>
          </cell>
        </row>
        <row r="5172">
          <cell r="C5172" t="str">
            <v>M30_EL00</v>
          </cell>
        </row>
        <row r="5173">
          <cell r="C5173" t="str">
            <v>M10_CH00</v>
          </cell>
        </row>
        <row r="5174">
          <cell r="C5174" t="str">
            <v>M10_CH00</v>
          </cell>
        </row>
        <row r="5175">
          <cell r="C5175" t="str">
            <v>M10_CH00</v>
          </cell>
        </row>
        <row r="5176">
          <cell r="C5176" t="str">
            <v>M36_EL00</v>
          </cell>
        </row>
        <row r="5177">
          <cell r="C5177" t="str">
            <v>M20_ME00</v>
          </cell>
        </row>
        <row r="5178">
          <cell r="C5178" t="str">
            <v>M10_CH00</v>
          </cell>
        </row>
        <row r="5179">
          <cell r="C5179" t="str">
            <v>M10_CH00</v>
          </cell>
        </row>
        <row r="5180">
          <cell r="C5180" t="str">
            <v>M10_CH00</v>
          </cell>
        </row>
        <row r="5181">
          <cell r="C5181" t="str">
            <v>M10_CH00</v>
          </cell>
        </row>
        <row r="5182">
          <cell r="C5182" t="str">
            <v>M10_CH00</v>
          </cell>
        </row>
        <row r="5183">
          <cell r="C5183" t="str">
            <v>M30_EL00</v>
          </cell>
        </row>
        <row r="5184">
          <cell r="C5184" t="str">
            <v>M10_CH00</v>
          </cell>
        </row>
        <row r="5185">
          <cell r="C5185" t="str">
            <v>M15_EX00</v>
          </cell>
        </row>
        <row r="5186">
          <cell r="C5186" t="str">
            <v>M15_EX00</v>
          </cell>
        </row>
        <row r="5187">
          <cell r="C5187" t="str">
            <v>M20_ME00</v>
          </cell>
        </row>
        <row r="5188">
          <cell r="C5188" t="str">
            <v>M20_ME00</v>
          </cell>
        </row>
        <row r="5189">
          <cell r="C5189" t="str">
            <v>M20_ME00</v>
          </cell>
        </row>
        <row r="5190">
          <cell r="C5190" t="str">
            <v>M10_CH00</v>
          </cell>
        </row>
        <row r="5191">
          <cell r="C5191" t="str">
            <v>M10_CH00</v>
          </cell>
        </row>
        <row r="5192">
          <cell r="C5192" t="str">
            <v>M20_ME00</v>
          </cell>
        </row>
        <row r="5193">
          <cell r="C5193" t="str">
            <v>M50_US00</v>
          </cell>
        </row>
        <row r="5194">
          <cell r="C5194" t="str">
            <v>M20_ME00</v>
          </cell>
        </row>
        <row r="5195">
          <cell r="C5195" t="str">
            <v>M20_ME00</v>
          </cell>
        </row>
        <row r="5196">
          <cell r="C5196" t="str">
            <v>M10_CH00</v>
          </cell>
        </row>
        <row r="5197">
          <cell r="C5197" t="str">
            <v>M20_ME00</v>
          </cell>
        </row>
        <row r="5198">
          <cell r="C5198" t="str">
            <v>M10_CH00</v>
          </cell>
        </row>
        <row r="5199">
          <cell r="C5199" t="str">
            <v>M10_CH00</v>
          </cell>
        </row>
        <row r="5200">
          <cell r="C5200" t="str">
            <v>M26_ME00</v>
          </cell>
        </row>
        <row r="5201">
          <cell r="C5201" t="str">
            <v>M26_ME00</v>
          </cell>
        </row>
        <row r="5202">
          <cell r="C5202" t="str">
            <v>M10_CH00</v>
          </cell>
        </row>
        <row r="5203">
          <cell r="C5203" t="str">
            <v>M10_CH00</v>
          </cell>
        </row>
        <row r="5204">
          <cell r="C5204" t="str">
            <v>M10_CH00</v>
          </cell>
        </row>
        <row r="5205">
          <cell r="C5205" t="str">
            <v>M26_ME00</v>
          </cell>
        </row>
        <row r="5206">
          <cell r="C5206" t="str">
            <v>M20_ME00</v>
          </cell>
        </row>
        <row r="5207">
          <cell r="C5207" t="str">
            <v>M20_ME00</v>
          </cell>
        </row>
        <row r="5208">
          <cell r="C5208" t="str">
            <v>M20_ME00</v>
          </cell>
        </row>
        <row r="5209">
          <cell r="C5209" t="str">
            <v>M20_ME00</v>
          </cell>
        </row>
        <row r="5210">
          <cell r="C5210" t="str">
            <v>M20_ME00</v>
          </cell>
        </row>
        <row r="5211">
          <cell r="C5211" t="str">
            <v>M20_ME00</v>
          </cell>
        </row>
        <row r="5212">
          <cell r="C5212" t="str">
            <v>M20_ME00</v>
          </cell>
        </row>
        <row r="5213">
          <cell r="C5213" t="str">
            <v>M20_ME00</v>
          </cell>
        </row>
        <row r="5214">
          <cell r="C5214" t="str">
            <v>M20_ME00</v>
          </cell>
        </row>
        <row r="5215">
          <cell r="C5215" t="str">
            <v>M20_ME00</v>
          </cell>
        </row>
        <row r="5216">
          <cell r="C5216" t="str">
            <v>M30_EL00</v>
          </cell>
        </row>
        <row r="5217">
          <cell r="C5217" t="str">
            <v>M30_EL00</v>
          </cell>
        </row>
        <row r="5218">
          <cell r="C5218" t="str">
            <v>M20_ME00</v>
          </cell>
        </row>
        <row r="5219">
          <cell r="C5219" t="str">
            <v>M10_CH00</v>
          </cell>
        </row>
        <row r="5220">
          <cell r="C5220" t="str">
            <v>M10_CH00</v>
          </cell>
        </row>
        <row r="5221">
          <cell r="C5221" t="str">
            <v>M20_ME00</v>
          </cell>
        </row>
        <row r="5222">
          <cell r="C5222" t="str">
            <v>M20_ME00</v>
          </cell>
        </row>
        <row r="5223">
          <cell r="C5223" t="str">
            <v>M20_ME00</v>
          </cell>
        </row>
        <row r="5224">
          <cell r="C5224" t="str">
            <v>M20_ME00</v>
          </cell>
        </row>
        <row r="5225">
          <cell r="C5225" t="str">
            <v>M20_ME00</v>
          </cell>
        </row>
        <row r="5226">
          <cell r="C5226" t="str">
            <v>M20_ME00</v>
          </cell>
        </row>
        <row r="5227">
          <cell r="C5227" t="str">
            <v>M20_ME00</v>
          </cell>
        </row>
        <row r="5228">
          <cell r="C5228" t="str">
            <v>M50_US00</v>
          </cell>
        </row>
        <row r="5229">
          <cell r="C5229" t="str">
            <v>M50_US00</v>
          </cell>
        </row>
        <row r="5230">
          <cell r="C5230" t="str">
            <v>M10_CH00</v>
          </cell>
        </row>
        <row r="5231">
          <cell r="C5231" t="str">
            <v>M30_EL00</v>
          </cell>
        </row>
        <row r="5232">
          <cell r="C5232" t="str">
            <v>M30_EL00</v>
          </cell>
        </row>
        <row r="5233">
          <cell r="C5233" t="str">
            <v>M30_EL00</v>
          </cell>
        </row>
        <row r="5234">
          <cell r="C5234" t="str">
            <v>M20_ME00</v>
          </cell>
        </row>
        <row r="5235">
          <cell r="C5235" t="str">
            <v>M20_ME00</v>
          </cell>
        </row>
        <row r="5236">
          <cell r="C5236" t="str">
            <v>M20_ME00</v>
          </cell>
        </row>
        <row r="5237">
          <cell r="C5237" t="str">
            <v>M20_ME00</v>
          </cell>
        </row>
        <row r="5238">
          <cell r="C5238" t="str">
            <v>M20_ME00</v>
          </cell>
        </row>
        <row r="5239">
          <cell r="C5239" t="str">
            <v>M40_RE00</v>
          </cell>
        </row>
        <row r="5240">
          <cell r="C5240" t="str">
            <v>M20_ME00</v>
          </cell>
        </row>
        <row r="5241">
          <cell r="C5241" t="str">
            <v>M30_EL00</v>
          </cell>
        </row>
        <row r="5242">
          <cell r="C5242" t="str">
            <v>M20_ME00</v>
          </cell>
        </row>
        <row r="5243">
          <cell r="C5243" t="str">
            <v>M20_ME00</v>
          </cell>
        </row>
        <row r="5244">
          <cell r="C5244" t="str">
            <v>M40_RE00</v>
          </cell>
        </row>
        <row r="5245">
          <cell r="C5245" t="str">
            <v>M20_ME00</v>
          </cell>
        </row>
        <row r="5246">
          <cell r="C5246" t="str">
            <v>M20_ME00</v>
          </cell>
        </row>
        <row r="5247">
          <cell r="C5247" t="str">
            <v>M25_ME00</v>
          </cell>
        </row>
        <row r="5248">
          <cell r="C5248" t="str">
            <v>M10_CH00</v>
          </cell>
        </row>
        <row r="5249">
          <cell r="C5249" t="str">
            <v>M10_CH00</v>
          </cell>
        </row>
        <row r="5250">
          <cell r="C5250" t="str">
            <v>M10_CH00</v>
          </cell>
        </row>
        <row r="5251">
          <cell r="C5251" t="str">
            <v>M50_US00</v>
          </cell>
        </row>
        <row r="5252">
          <cell r="C5252" t="str">
            <v>M36_EL00</v>
          </cell>
        </row>
        <row r="5253">
          <cell r="C5253" t="str">
            <v>M20_ME00</v>
          </cell>
        </row>
        <row r="5254">
          <cell r="C5254" t="str">
            <v>M36_EL00</v>
          </cell>
        </row>
        <row r="5255">
          <cell r="C5255" t="str">
            <v>M20_ME00</v>
          </cell>
        </row>
        <row r="5256">
          <cell r="C5256" t="str">
            <v>M26_ME00</v>
          </cell>
        </row>
        <row r="5257">
          <cell r="C5257" t="str">
            <v>M15_EX00</v>
          </cell>
        </row>
        <row r="5258">
          <cell r="C5258" t="str">
            <v>M26_ME00</v>
          </cell>
        </row>
        <row r="5259">
          <cell r="C5259" t="str">
            <v>M20_ME00</v>
          </cell>
        </row>
        <row r="5260">
          <cell r="C5260" t="str">
            <v>M10_CH00</v>
          </cell>
        </row>
        <row r="5261">
          <cell r="C5261" t="str">
            <v>M26_ME00</v>
          </cell>
        </row>
        <row r="5262">
          <cell r="C5262" t="str">
            <v>M20_ME00</v>
          </cell>
        </row>
        <row r="5263">
          <cell r="C5263" t="str">
            <v>M20_ME00</v>
          </cell>
        </row>
        <row r="5264">
          <cell r="C5264" t="str">
            <v>M20_ME00</v>
          </cell>
        </row>
        <row r="5265">
          <cell r="C5265" t="str">
            <v>M26_ME00</v>
          </cell>
        </row>
        <row r="5266">
          <cell r="C5266" t="str">
            <v>M26_ME00</v>
          </cell>
        </row>
        <row r="5267">
          <cell r="C5267" t="str">
            <v>M26_ME00</v>
          </cell>
        </row>
        <row r="5268">
          <cell r="C5268" t="str">
            <v>M10_CH00</v>
          </cell>
        </row>
        <row r="5269">
          <cell r="C5269" t="str">
            <v>M20_ME00</v>
          </cell>
        </row>
        <row r="5270">
          <cell r="C5270" t="str">
            <v>M26_ME00</v>
          </cell>
        </row>
        <row r="5271">
          <cell r="C5271" t="str">
            <v>M10_CH00</v>
          </cell>
        </row>
        <row r="5272">
          <cell r="C5272" t="str">
            <v>M25_ME00</v>
          </cell>
        </row>
        <row r="5273">
          <cell r="C5273" t="str">
            <v>M20_ME00</v>
          </cell>
        </row>
        <row r="5274">
          <cell r="C5274" t="str">
            <v>M25_ME00</v>
          </cell>
        </row>
        <row r="5275">
          <cell r="C5275" t="str">
            <v>M30_EL00</v>
          </cell>
        </row>
        <row r="5276">
          <cell r="C5276" t="str">
            <v>M40_RE00</v>
          </cell>
        </row>
        <row r="5277">
          <cell r="C5277" t="str">
            <v>M20_ME00</v>
          </cell>
        </row>
        <row r="5278">
          <cell r="C5278" t="str">
            <v>M26_ME00</v>
          </cell>
        </row>
        <row r="5279">
          <cell r="C5279" t="str">
            <v>M26_ME00</v>
          </cell>
        </row>
        <row r="5280">
          <cell r="C5280" t="str">
            <v>M20_ME00</v>
          </cell>
        </row>
        <row r="5281">
          <cell r="C5281" t="str">
            <v>M10_CH00</v>
          </cell>
        </row>
        <row r="5282">
          <cell r="C5282" t="str">
            <v>M10_CH00</v>
          </cell>
        </row>
        <row r="5283">
          <cell r="C5283" t="str">
            <v>M20_ME00</v>
          </cell>
        </row>
        <row r="5284">
          <cell r="C5284" t="str">
            <v>M30_EL00</v>
          </cell>
        </row>
        <row r="5285">
          <cell r="C5285" t="str">
            <v>M30_EL00</v>
          </cell>
        </row>
        <row r="5286">
          <cell r="C5286" t="str">
            <v>M36_EL00</v>
          </cell>
        </row>
        <row r="5287">
          <cell r="C5287" t="str">
            <v>M10_CH00</v>
          </cell>
        </row>
        <row r="5288">
          <cell r="C5288" t="str">
            <v>M20_ME00</v>
          </cell>
        </row>
        <row r="5289">
          <cell r="C5289" t="str">
            <v>M20_ME00</v>
          </cell>
        </row>
        <row r="5290">
          <cell r="C5290" t="str">
            <v>M20_ME00</v>
          </cell>
        </row>
        <row r="5291">
          <cell r="C5291" t="str">
            <v>M20_ME00</v>
          </cell>
        </row>
        <row r="5292">
          <cell r="C5292" t="str">
            <v>M20_ME00</v>
          </cell>
        </row>
        <row r="5293">
          <cell r="C5293" t="str">
            <v>M26_ME00</v>
          </cell>
        </row>
        <row r="5294">
          <cell r="C5294" t="str">
            <v>M25_ME00</v>
          </cell>
        </row>
        <row r="5295">
          <cell r="C5295" t="str">
            <v>M26_ME00</v>
          </cell>
        </row>
        <row r="5296">
          <cell r="C5296" t="str">
            <v>M10_CH00</v>
          </cell>
        </row>
        <row r="5297">
          <cell r="C5297" t="str">
            <v>M25_ME00</v>
          </cell>
        </row>
        <row r="5298">
          <cell r="C5298" t="str">
            <v>M26_ME00</v>
          </cell>
        </row>
        <row r="5299">
          <cell r="C5299" t="str">
            <v>M26_ME00</v>
          </cell>
        </row>
        <row r="5300">
          <cell r="C5300" t="str">
            <v>M10_CH00</v>
          </cell>
        </row>
        <row r="5301">
          <cell r="C5301" t="str">
            <v>M26_ME00</v>
          </cell>
        </row>
        <row r="5302">
          <cell r="C5302" t="str">
            <v>M20_ME00</v>
          </cell>
        </row>
        <row r="5303">
          <cell r="C5303" t="str">
            <v>M20_ME00</v>
          </cell>
        </row>
        <row r="5304">
          <cell r="C5304" t="str">
            <v>M10_CH00</v>
          </cell>
        </row>
        <row r="5305">
          <cell r="C5305" t="str">
            <v>M10_CH00</v>
          </cell>
        </row>
        <row r="5306">
          <cell r="C5306" t="str">
            <v>M10_CH00</v>
          </cell>
        </row>
        <row r="5307">
          <cell r="C5307" t="str">
            <v>M10_CH00</v>
          </cell>
        </row>
        <row r="5308">
          <cell r="C5308" t="str">
            <v>M10_CH00</v>
          </cell>
        </row>
        <row r="5309">
          <cell r="C5309" t="str">
            <v>M10_CH00</v>
          </cell>
        </row>
        <row r="5310">
          <cell r="C5310" t="str">
            <v>M10_CH00</v>
          </cell>
        </row>
        <row r="5311">
          <cell r="C5311" t="str">
            <v>M20_ME00</v>
          </cell>
        </row>
        <row r="5312">
          <cell r="C5312" t="str">
            <v>M40_RE00</v>
          </cell>
        </row>
        <row r="5313">
          <cell r="C5313" t="str">
            <v>M20_ME00</v>
          </cell>
        </row>
        <row r="5314">
          <cell r="C5314" t="str">
            <v>M20_ME00</v>
          </cell>
        </row>
        <row r="5315">
          <cell r="C5315" t="str">
            <v>M20_ME00</v>
          </cell>
        </row>
        <row r="5316">
          <cell r="C5316" t="str">
            <v>M20_ME00</v>
          </cell>
        </row>
        <row r="5317">
          <cell r="C5317" t="str">
            <v>M10_CH00</v>
          </cell>
        </row>
        <row r="5318">
          <cell r="C5318" t="str">
            <v>M20_ME00</v>
          </cell>
        </row>
        <row r="5319">
          <cell r="C5319" t="str">
            <v>M26_ME00</v>
          </cell>
        </row>
        <row r="5320">
          <cell r="C5320" t="str">
            <v>M20_ME00</v>
          </cell>
        </row>
        <row r="5321">
          <cell r="C5321" t="str">
            <v>M26_ME00</v>
          </cell>
        </row>
        <row r="5322">
          <cell r="C5322" t="str">
            <v>M20_ME00</v>
          </cell>
        </row>
        <row r="5323">
          <cell r="C5323" t="str">
            <v>M20_ME00</v>
          </cell>
        </row>
        <row r="5324">
          <cell r="C5324" t="str">
            <v>M20_ME00</v>
          </cell>
        </row>
        <row r="5325">
          <cell r="C5325" t="str">
            <v>M26_ME00</v>
          </cell>
        </row>
        <row r="5326">
          <cell r="C5326" t="str">
            <v>M25_ME00</v>
          </cell>
        </row>
        <row r="5327">
          <cell r="C5327" t="str">
            <v>M20_ME00</v>
          </cell>
        </row>
        <row r="5328">
          <cell r="C5328" t="str">
            <v>M25_ME00</v>
          </cell>
        </row>
        <row r="5329">
          <cell r="C5329" t="str">
            <v>M10_CH00</v>
          </cell>
        </row>
        <row r="5330">
          <cell r="C5330" t="str">
            <v>M25_ME00</v>
          </cell>
        </row>
        <row r="5331">
          <cell r="C5331" t="str">
            <v>M10_CH00</v>
          </cell>
        </row>
        <row r="5332">
          <cell r="C5332" t="str">
            <v>M30_EL00</v>
          </cell>
        </row>
        <row r="5333">
          <cell r="C5333" t="str">
            <v>M30_EL00</v>
          </cell>
        </row>
        <row r="5334">
          <cell r="C5334" t="str">
            <v>M30_EL00</v>
          </cell>
        </row>
        <row r="5335">
          <cell r="C5335" t="str">
            <v>M10_CH00</v>
          </cell>
        </row>
        <row r="5336">
          <cell r="C5336" t="str">
            <v>M26_ME00</v>
          </cell>
        </row>
        <row r="5337">
          <cell r="C5337" t="str">
            <v>M30_EL00</v>
          </cell>
        </row>
        <row r="5338">
          <cell r="C5338" t="str">
            <v>M26_ME00</v>
          </cell>
        </row>
        <row r="5339">
          <cell r="C5339" t="str">
            <v>M30_EL00</v>
          </cell>
        </row>
        <row r="5340">
          <cell r="C5340" t="str">
            <v>M30_EL00</v>
          </cell>
        </row>
        <row r="5341">
          <cell r="C5341" t="str">
            <v>M30_EL00</v>
          </cell>
        </row>
        <row r="5342">
          <cell r="C5342" t="str">
            <v>M30_EL00</v>
          </cell>
        </row>
        <row r="5343">
          <cell r="C5343" t="str">
            <v>M30_EL00</v>
          </cell>
        </row>
        <row r="5344">
          <cell r="C5344" t="str">
            <v>M30_EL00</v>
          </cell>
        </row>
        <row r="5345">
          <cell r="C5345" t="str">
            <v>M30_EL00</v>
          </cell>
        </row>
        <row r="5346">
          <cell r="C5346" t="str">
            <v>M30_EL00</v>
          </cell>
        </row>
        <row r="5347">
          <cell r="C5347" t="str">
            <v>M30_EL00</v>
          </cell>
        </row>
        <row r="5348">
          <cell r="C5348" t="str">
            <v>M40_RE00</v>
          </cell>
        </row>
        <row r="5349">
          <cell r="C5349" t="str">
            <v>M40_RE00</v>
          </cell>
        </row>
        <row r="5350">
          <cell r="C5350" t="str">
            <v>M40_RE00</v>
          </cell>
        </row>
        <row r="5351">
          <cell r="C5351" t="str">
            <v>M40_RE00</v>
          </cell>
        </row>
        <row r="5352">
          <cell r="C5352" t="str">
            <v>M40_RE00</v>
          </cell>
        </row>
        <row r="5353">
          <cell r="C5353" t="str">
            <v>M40_RE00</v>
          </cell>
        </row>
        <row r="5354">
          <cell r="C5354" t="str">
            <v>M40_RE00</v>
          </cell>
        </row>
        <row r="5355">
          <cell r="C5355" t="str">
            <v>M26_ME00</v>
          </cell>
        </row>
        <row r="5356">
          <cell r="C5356" t="str">
            <v>M26_ME00</v>
          </cell>
        </row>
        <row r="5357">
          <cell r="C5357" t="str">
            <v>M25_ME00</v>
          </cell>
        </row>
        <row r="5358">
          <cell r="C5358" t="str">
            <v>M10_CH00</v>
          </cell>
        </row>
        <row r="5359">
          <cell r="C5359" t="str">
            <v>M30_EL00</v>
          </cell>
        </row>
        <row r="5360">
          <cell r="C5360" t="str">
            <v>M10_CH00</v>
          </cell>
        </row>
        <row r="5361">
          <cell r="C5361" t="str">
            <v>M10_CH00</v>
          </cell>
        </row>
        <row r="5362">
          <cell r="C5362" t="str">
            <v>M10_CH00</v>
          </cell>
        </row>
        <row r="5363">
          <cell r="C5363" t="str">
            <v>M10_CH00</v>
          </cell>
        </row>
        <row r="5364">
          <cell r="C5364" t="str">
            <v>M10_CH00</v>
          </cell>
        </row>
        <row r="5365">
          <cell r="C5365" t="str">
            <v>M10_CH00</v>
          </cell>
        </row>
        <row r="5366">
          <cell r="C5366" t="str">
            <v>M10_CH00</v>
          </cell>
        </row>
        <row r="5367">
          <cell r="C5367" t="str">
            <v>M10_CH00</v>
          </cell>
        </row>
        <row r="5368">
          <cell r="C5368" t="str">
            <v>M10_CH00</v>
          </cell>
        </row>
        <row r="5369">
          <cell r="C5369" t="str">
            <v>M10_CH00</v>
          </cell>
        </row>
        <row r="5370">
          <cell r="C5370" t="str">
            <v>M10_CH00</v>
          </cell>
        </row>
        <row r="5371">
          <cell r="C5371" t="str">
            <v>M10_CH00</v>
          </cell>
        </row>
        <row r="5372">
          <cell r="C5372" t="str">
            <v>M10_CH00</v>
          </cell>
        </row>
        <row r="5373">
          <cell r="C5373" t="str">
            <v>M10_CH00</v>
          </cell>
        </row>
        <row r="5374">
          <cell r="C5374" t="str">
            <v>M40_RE00</v>
          </cell>
        </row>
        <row r="5375">
          <cell r="C5375" t="str">
            <v>M10_CH00</v>
          </cell>
        </row>
        <row r="5376">
          <cell r="C5376" t="str">
            <v>M10_CH00</v>
          </cell>
        </row>
        <row r="5377">
          <cell r="C5377" t="str">
            <v>M10_CH00</v>
          </cell>
        </row>
        <row r="5378">
          <cell r="C5378" t="str">
            <v>M10_CH00</v>
          </cell>
        </row>
        <row r="5379">
          <cell r="C5379" t="str">
            <v>M10_CH00</v>
          </cell>
        </row>
        <row r="5380">
          <cell r="C5380" t="str">
            <v>M10_CH00</v>
          </cell>
        </row>
        <row r="5381">
          <cell r="C5381" t="str">
            <v>M40_RE00</v>
          </cell>
        </row>
        <row r="5382">
          <cell r="C5382" t="str">
            <v>M10_CH00</v>
          </cell>
        </row>
        <row r="5383">
          <cell r="C5383" t="str">
            <v>M10_CH00</v>
          </cell>
        </row>
        <row r="5384">
          <cell r="C5384" t="str">
            <v>M10_CH00</v>
          </cell>
        </row>
        <row r="5385">
          <cell r="C5385" t="str">
            <v>M15_EX00</v>
          </cell>
        </row>
        <row r="5386">
          <cell r="C5386" t="str">
            <v>M26_ME00</v>
          </cell>
        </row>
        <row r="5387">
          <cell r="C5387" t="str">
            <v>M36_EL00</v>
          </cell>
        </row>
        <row r="5388">
          <cell r="C5388" t="str">
            <v>M25_ME00</v>
          </cell>
        </row>
        <row r="5389">
          <cell r="C5389" t="str">
            <v>M10_CH00</v>
          </cell>
        </row>
        <row r="5390">
          <cell r="C5390" t="str">
            <v>M20_ME00</v>
          </cell>
        </row>
        <row r="5391">
          <cell r="C5391" t="str">
            <v>M20_ME00</v>
          </cell>
        </row>
        <row r="5392">
          <cell r="C5392" t="str">
            <v>M30_EL00</v>
          </cell>
        </row>
        <row r="5393">
          <cell r="C5393" t="str">
            <v>M20_ME00</v>
          </cell>
        </row>
        <row r="5394">
          <cell r="C5394" t="str">
            <v>M10_CH00</v>
          </cell>
        </row>
        <row r="5395">
          <cell r="C5395" t="str">
            <v>M20_ME00</v>
          </cell>
        </row>
        <row r="5396">
          <cell r="C5396" t="str">
            <v>M26_ME00</v>
          </cell>
        </row>
        <row r="5397">
          <cell r="C5397" t="str">
            <v>M26_ME00</v>
          </cell>
        </row>
        <row r="5398">
          <cell r="C5398" t="str">
            <v>M20_ME00</v>
          </cell>
        </row>
        <row r="5399">
          <cell r="C5399" t="str">
            <v>M20_ME00</v>
          </cell>
        </row>
        <row r="5400">
          <cell r="C5400" t="str">
            <v>M20_ME00</v>
          </cell>
        </row>
        <row r="5401">
          <cell r="C5401" t="str">
            <v>M20_ME00</v>
          </cell>
        </row>
        <row r="5402">
          <cell r="C5402" t="str">
            <v>M20_ME00</v>
          </cell>
        </row>
        <row r="5403">
          <cell r="C5403" t="str">
            <v>M20_ME00</v>
          </cell>
        </row>
        <row r="5404">
          <cell r="C5404" t="str">
            <v>M10_CH00</v>
          </cell>
        </row>
        <row r="5405">
          <cell r="C5405" t="str">
            <v>M10_CH00</v>
          </cell>
        </row>
        <row r="5406">
          <cell r="C5406" t="str">
            <v>M20_ME00</v>
          </cell>
        </row>
        <row r="5407">
          <cell r="C5407" t="str">
            <v>M10_CH00</v>
          </cell>
        </row>
        <row r="5408">
          <cell r="C5408" t="str">
            <v>M20_ME00</v>
          </cell>
        </row>
        <row r="5409">
          <cell r="C5409" t="str">
            <v>M10_CH00</v>
          </cell>
        </row>
        <row r="5410">
          <cell r="C5410" t="str">
            <v>M10_CH00</v>
          </cell>
        </row>
        <row r="5411">
          <cell r="C5411" t="str">
            <v>M10_CH00</v>
          </cell>
        </row>
        <row r="5412">
          <cell r="C5412" t="str">
            <v>M10_CH00</v>
          </cell>
        </row>
        <row r="5413">
          <cell r="C5413" t="str">
            <v>M10_CH00</v>
          </cell>
        </row>
        <row r="5414">
          <cell r="C5414" t="str">
            <v>M10_CH00</v>
          </cell>
        </row>
        <row r="5415">
          <cell r="C5415" t="str">
            <v>M10_CH00</v>
          </cell>
        </row>
        <row r="5416">
          <cell r="C5416" t="str">
            <v>M10_CH00</v>
          </cell>
        </row>
        <row r="5417">
          <cell r="C5417" t="str">
            <v>M10_CH00</v>
          </cell>
        </row>
        <row r="5418">
          <cell r="C5418" t="str">
            <v>M10_CH00</v>
          </cell>
        </row>
        <row r="5419">
          <cell r="C5419" t="str">
            <v>M26_ME00</v>
          </cell>
        </row>
        <row r="5420">
          <cell r="C5420" t="str">
            <v>M20_ME00</v>
          </cell>
        </row>
        <row r="5421">
          <cell r="C5421" t="str">
            <v>M50_US00</v>
          </cell>
        </row>
        <row r="5422">
          <cell r="C5422" t="str">
            <v>M36_EL00</v>
          </cell>
        </row>
        <row r="5423">
          <cell r="C5423" t="str">
            <v>M36_EL00</v>
          </cell>
        </row>
        <row r="5424">
          <cell r="C5424" t="str">
            <v>M36_EL00</v>
          </cell>
        </row>
        <row r="5425">
          <cell r="C5425" t="str">
            <v>M26_ME00</v>
          </cell>
        </row>
        <row r="5426">
          <cell r="C5426" t="str">
            <v>M10_CH00</v>
          </cell>
        </row>
        <row r="5427">
          <cell r="C5427" t="str">
            <v>M46_RE00</v>
          </cell>
        </row>
        <row r="5428">
          <cell r="C5428" t="str">
            <v>M25_ME00</v>
          </cell>
        </row>
        <row r="5429">
          <cell r="C5429" t="str">
            <v>M20_ME00</v>
          </cell>
        </row>
        <row r="5430">
          <cell r="C5430" t="str">
            <v>M20_ME00</v>
          </cell>
        </row>
        <row r="5431">
          <cell r="C5431" t="str">
            <v>M10_CH00</v>
          </cell>
        </row>
        <row r="5432">
          <cell r="C5432" t="str">
            <v>M20_ME00</v>
          </cell>
        </row>
        <row r="5433">
          <cell r="C5433" t="str">
            <v>M10_CH00</v>
          </cell>
        </row>
        <row r="5434">
          <cell r="C5434" t="str">
            <v>M10_CH00</v>
          </cell>
        </row>
        <row r="5435">
          <cell r="C5435" t="str">
            <v>M20_ME00</v>
          </cell>
        </row>
        <row r="5436">
          <cell r="C5436" t="str">
            <v>M20_ME00</v>
          </cell>
        </row>
        <row r="5437">
          <cell r="C5437" t="str">
            <v>M10_CH00</v>
          </cell>
        </row>
        <row r="5438">
          <cell r="C5438" t="str">
            <v>M26_ME00</v>
          </cell>
        </row>
        <row r="5439">
          <cell r="C5439" t="str">
            <v>M36_EL00</v>
          </cell>
        </row>
        <row r="5440">
          <cell r="C5440" t="str">
            <v>M10_CH00</v>
          </cell>
        </row>
        <row r="5441">
          <cell r="C5441" t="str">
            <v>M25_ME00</v>
          </cell>
        </row>
        <row r="5442">
          <cell r="C5442" t="str">
            <v>M40_RE00</v>
          </cell>
        </row>
        <row r="5443">
          <cell r="C5443" t="str">
            <v>M20_ME00</v>
          </cell>
        </row>
        <row r="5444">
          <cell r="C5444" t="str">
            <v>M20_ME00</v>
          </cell>
        </row>
        <row r="5445">
          <cell r="C5445" t="str">
            <v>M10_CH00</v>
          </cell>
        </row>
        <row r="5446">
          <cell r="C5446" t="str">
            <v>M10_CH00</v>
          </cell>
        </row>
        <row r="5447">
          <cell r="C5447" t="str">
            <v>M25_ME00</v>
          </cell>
        </row>
        <row r="5448">
          <cell r="C5448" t="str">
            <v>M10_CH00</v>
          </cell>
        </row>
        <row r="5449">
          <cell r="C5449" t="str">
            <v>M10_CH00</v>
          </cell>
        </row>
        <row r="5450">
          <cell r="C5450" t="str">
            <v>M50_US00</v>
          </cell>
        </row>
        <row r="5451">
          <cell r="C5451" t="str">
            <v>M20_ME00</v>
          </cell>
        </row>
        <row r="5452">
          <cell r="C5452" t="str">
            <v>M30_EL00</v>
          </cell>
        </row>
        <row r="5453">
          <cell r="C5453" t="str">
            <v>M20_ME00</v>
          </cell>
        </row>
        <row r="5454">
          <cell r="C5454" t="str">
            <v>M20_ME00</v>
          </cell>
        </row>
        <row r="5455">
          <cell r="C5455" t="str">
            <v>M25_ME00</v>
          </cell>
        </row>
        <row r="5456">
          <cell r="C5456" t="str">
            <v>M10_CH00</v>
          </cell>
        </row>
        <row r="5457">
          <cell r="C5457" t="str">
            <v>M36_EL00</v>
          </cell>
        </row>
        <row r="5458">
          <cell r="C5458" t="str">
            <v>M46_RE00</v>
          </cell>
        </row>
        <row r="5459">
          <cell r="C5459" t="str">
            <v>M15_EX00</v>
          </cell>
        </row>
        <row r="5460">
          <cell r="C5460" t="str">
            <v>M10_CH00</v>
          </cell>
        </row>
        <row r="5461">
          <cell r="C5461" t="str">
            <v>M10_CH00</v>
          </cell>
        </row>
        <row r="5462">
          <cell r="C5462" t="str">
            <v>M10_CH00</v>
          </cell>
        </row>
        <row r="5463">
          <cell r="C5463" t="str">
            <v>M10_CH00</v>
          </cell>
        </row>
        <row r="5464">
          <cell r="C5464" t="str">
            <v>M10_CH00</v>
          </cell>
        </row>
        <row r="5465">
          <cell r="C5465" t="str">
            <v>M10_CH00</v>
          </cell>
        </row>
        <row r="5466">
          <cell r="C5466" t="str">
            <v>M10_CH00</v>
          </cell>
        </row>
        <row r="5467">
          <cell r="C5467" t="str">
            <v>M10_CH00</v>
          </cell>
        </row>
        <row r="5468">
          <cell r="C5468" t="str">
            <v>M10_CH00</v>
          </cell>
        </row>
        <row r="5469">
          <cell r="C5469" t="str">
            <v>M10_CH00</v>
          </cell>
        </row>
        <row r="5470">
          <cell r="C5470" t="str">
            <v>M10_CH00</v>
          </cell>
        </row>
        <row r="5471">
          <cell r="C5471" t="str">
            <v>M30_EL00</v>
          </cell>
        </row>
        <row r="5472">
          <cell r="C5472" t="str">
            <v>M30_EL00</v>
          </cell>
        </row>
        <row r="5473">
          <cell r="C5473" t="str">
            <v>M30_EL00</v>
          </cell>
        </row>
        <row r="5474">
          <cell r="C5474" t="str">
            <v>M20_ME00</v>
          </cell>
        </row>
        <row r="5475">
          <cell r="C5475" t="str">
            <v>M25_ME00</v>
          </cell>
        </row>
        <row r="5476">
          <cell r="C5476" t="str">
            <v>M10_CH00</v>
          </cell>
        </row>
        <row r="5477">
          <cell r="C5477" t="str">
            <v>M26_ME00</v>
          </cell>
        </row>
        <row r="5478">
          <cell r="C5478" t="str">
            <v>M10_CH00</v>
          </cell>
        </row>
        <row r="5479">
          <cell r="C5479" t="str">
            <v>M10_CH00</v>
          </cell>
        </row>
        <row r="5480">
          <cell r="C5480" t="str">
            <v>M10_CH00</v>
          </cell>
        </row>
        <row r="5481">
          <cell r="C5481" t="str">
            <v>M10_CH00</v>
          </cell>
        </row>
        <row r="5482">
          <cell r="C5482" t="str">
            <v>M10_CH00</v>
          </cell>
        </row>
        <row r="5483">
          <cell r="C5483" t="str">
            <v>M20_ME00</v>
          </cell>
        </row>
        <row r="5484">
          <cell r="C5484" t="str">
            <v>M20_ME00</v>
          </cell>
        </row>
        <row r="5485">
          <cell r="C5485" t="str">
            <v>M20_ME00</v>
          </cell>
        </row>
        <row r="5486">
          <cell r="C5486" t="str">
            <v>M20_ME00</v>
          </cell>
        </row>
        <row r="5487">
          <cell r="C5487" t="str">
            <v>M40_RE00</v>
          </cell>
        </row>
        <row r="5488">
          <cell r="C5488" t="str">
            <v>M10_CH00</v>
          </cell>
        </row>
        <row r="5489">
          <cell r="C5489" t="str">
            <v>M20_ME00</v>
          </cell>
        </row>
        <row r="5490">
          <cell r="C5490" t="str">
            <v>M10_CH00</v>
          </cell>
        </row>
        <row r="5491">
          <cell r="C5491" t="str">
            <v>M40_RE00</v>
          </cell>
        </row>
        <row r="5492">
          <cell r="C5492" t="str">
            <v>M10_CH00</v>
          </cell>
        </row>
        <row r="5493">
          <cell r="C5493" t="str">
            <v>M10_CH00</v>
          </cell>
        </row>
        <row r="5494">
          <cell r="C5494" t="str">
            <v>M10_CH00</v>
          </cell>
        </row>
        <row r="5495">
          <cell r="C5495" t="str">
            <v>M10_CH00</v>
          </cell>
        </row>
        <row r="5496">
          <cell r="C5496" t="str">
            <v>M25_ME00</v>
          </cell>
        </row>
        <row r="5497">
          <cell r="C5497" t="str">
            <v>M10_CH00</v>
          </cell>
        </row>
        <row r="5498">
          <cell r="C5498" t="str">
            <v>M10_CH00</v>
          </cell>
        </row>
        <row r="5499">
          <cell r="C5499" t="str">
            <v>M10_CH00</v>
          </cell>
        </row>
        <row r="5500">
          <cell r="C5500" t="str">
            <v>M50_US00</v>
          </cell>
        </row>
        <row r="5501">
          <cell r="C5501" t="str">
            <v>M10_CH00</v>
          </cell>
        </row>
        <row r="5502">
          <cell r="C5502" t="str">
            <v>M20_ME00</v>
          </cell>
        </row>
        <row r="5503">
          <cell r="C5503" t="str">
            <v>M20_ME00</v>
          </cell>
        </row>
        <row r="5504">
          <cell r="C5504" t="str">
            <v>M20_ME00</v>
          </cell>
        </row>
        <row r="5505">
          <cell r="C5505" t="str">
            <v>M20_ME00</v>
          </cell>
        </row>
        <row r="5506">
          <cell r="C5506" t="str">
            <v>M50_US00</v>
          </cell>
        </row>
        <row r="5507">
          <cell r="C5507" t="str">
            <v>M50_US00</v>
          </cell>
        </row>
        <row r="5508">
          <cell r="C5508" t="str">
            <v>M50_US00</v>
          </cell>
        </row>
        <row r="5509">
          <cell r="C5509" t="str">
            <v>M50_US00</v>
          </cell>
        </row>
        <row r="5510">
          <cell r="C5510" t="str">
            <v>M40_RE00</v>
          </cell>
        </row>
        <row r="5511">
          <cell r="C5511" t="str">
            <v>M50_US00</v>
          </cell>
        </row>
        <row r="5512">
          <cell r="C5512" t="str">
            <v>M50_US00</v>
          </cell>
        </row>
        <row r="5513">
          <cell r="C5513" t="str">
            <v>M40_RE00</v>
          </cell>
        </row>
        <row r="5514">
          <cell r="C5514" t="str">
            <v>M50_US00</v>
          </cell>
        </row>
        <row r="5515">
          <cell r="C5515" t="str">
            <v>M25_ME00</v>
          </cell>
        </row>
        <row r="5516">
          <cell r="C5516" t="str">
            <v>M20_ME00</v>
          </cell>
        </row>
        <row r="5517">
          <cell r="C5517" t="str">
            <v>M20_ME00</v>
          </cell>
        </row>
        <row r="5518">
          <cell r="C5518" t="str">
            <v>M10_CH00</v>
          </cell>
        </row>
        <row r="5519">
          <cell r="C5519" t="str">
            <v>M10_CH00</v>
          </cell>
        </row>
        <row r="5520">
          <cell r="C5520" t="str">
            <v>M40_RE00</v>
          </cell>
        </row>
        <row r="5521">
          <cell r="C5521" t="str">
            <v>M10_CH00</v>
          </cell>
        </row>
        <row r="5522">
          <cell r="C5522" t="str">
            <v>M10_CH00</v>
          </cell>
        </row>
        <row r="5523">
          <cell r="C5523" t="str">
            <v>M40_RE00</v>
          </cell>
        </row>
        <row r="5524">
          <cell r="C5524" t="str">
            <v>M10_CH00</v>
          </cell>
        </row>
        <row r="5525">
          <cell r="C5525" t="str">
            <v>M10_CH00</v>
          </cell>
        </row>
        <row r="5526">
          <cell r="C5526" t="str">
            <v>M10_CH00</v>
          </cell>
        </row>
        <row r="5527">
          <cell r="C5527" t="str">
            <v>M10_CH00</v>
          </cell>
        </row>
        <row r="5528">
          <cell r="C5528" t="str">
            <v>M10_CH00</v>
          </cell>
        </row>
        <row r="5529">
          <cell r="C5529" t="str">
            <v>M10_CH00</v>
          </cell>
        </row>
        <row r="5530">
          <cell r="C5530" t="str">
            <v>M10_CH00</v>
          </cell>
        </row>
        <row r="5531">
          <cell r="C5531" t="str">
            <v>M10_CH00</v>
          </cell>
        </row>
        <row r="5532">
          <cell r="C5532" t="str">
            <v>M20_ME00</v>
          </cell>
        </row>
        <row r="5533">
          <cell r="C5533" t="str">
            <v>M26_ME00</v>
          </cell>
        </row>
        <row r="5534">
          <cell r="C5534" t="str">
            <v>M30_EL00</v>
          </cell>
        </row>
        <row r="5535">
          <cell r="C5535" t="str">
            <v>M30_EL00</v>
          </cell>
        </row>
        <row r="5536">
          <cell r="C5536" t="str">
            <v>M30_EL00</v>
          </cell>
        </row>
        <row r="5537">
          <cell r="C5537" t="str">
            <v>M20_ME00</v>
          </cell>
        </row>
        <row r="5538">
          <cell r="C5538" t="str">
            <v>M20_ME00</v>
          </cell>
        </row>
        <row r="5539">
          <cell r="C5539" t="str">
            <v>M20_ME00</v>
          </cell>
        </row>
        <row r="5540">
          <cell r="C5540" t="str">
            <v>M20_ME00</v>
          </cell>
        </row>
        <row r="5541">
          <cell r="C5541" t="str">
            <v>M20_ME00</v>
          </cell>
        </row>
        <row r="5542">
          <cell r="C5542" t="str">
            <v>M20_ME00</v>
          </cell>
        </row>
        <row r="5543">
          <cell r="C5543" t="str">
            <v>M30_EL00</v>
          </cell>
        </row>
        <row r="5544">
          <cell r="C5544" t="str">
            <v>M20_ME00</v>
          </cell>
        </row>
        <row r="5545">
          <cell r="C5545" t="str">
            <v>M40_RE00</v>
          </cell>
        </row>
        <row r="5546">
          <cell r="C5546" t="str">
            <v>M30_EL00</v>
          </cell>
        </row>
        <row r="5547">
          <cell r="C5547" t="str">
            <v>M20_ME00</v>
          </cell>
        </row>
        <row r="5548">
          <cell r="C5548" t="str">
            <v>M20_ME00</v>
          </cell>
        </row>
        <row r="5549">
          <cell r="C5549" t="str">
            <v>M10_CH00</v>
          </cell>
        </row>
        <row r="5550">
          <cell r="C5550" t="str">
            <v>M26_ME00</v>
          </cell>
        </row>
        <row r="5551">
          <cell r="C5551" t="str">
            <v>M25_ME00</v>
          </cell>
        </row>
        <row r="5552">
          <cell r="C5552" t="str">
            <v>M10_CH00</v>
          </cell>
        </row>
        <row r="5553">
          <cell r="C5553" t="str">
            <v>M20_ME00</v>
          </cell>
        </row>
        <row r="5554">
          <cell r="C5554" t="str">
            <v>M10_CH00</v>
          </cell>
        </row>
        <row r="5555">
          <cell r="C5555" t="str">
            <v>M20_ME00</v>
          </cell>
        </row>
        <row r="5556">
          <cell r="C5556" t="str">
            <v>M15_EX00</v>
          </cell>
        </row>
        <row r="5557">
          <cell r="C5557" t="str">
            <v>M20_ME00</v>
          </cell>
        </row>
        <row r="5558">
          <cell r="C5558" t="str">
            <v>M10_CH00</v>
          </cell>
        </row>
        <row r="5559">
          <cell r="C5559" t="str">
            <v>M10_CH00</v>
          </cell>
        </row>
        <row r="5560">
          <cell r="C5560" t="str">
            <v>M10_CH00</v>
          </cell>
        </row>
        <row r="5561">
          <cell r="C5561" t="str">
            <v>M25_ME00</v>
          </cell>
        </row>
        <row r="5562">
          <cell r="C5562" t="str">
            <v>M25_ME00</v>
          </cell>
        </row>
        <row r="5563">
          <cell r="C5563" t="str">
            <v>M10_CH00</v>
          </cell>
        </row>
        <row r="5564">
          <cell r="C5564" t="str">
            <v>M10_CH00</v>
          </cell>
        </row>
        <row r="5565">
          <cell r="C5565" t="str">
            <v>M30_EL00</v>
          </cell>
        </row>
        <row r="5566">
          <cell r="C5566" t="str">
            <v>M30_EL00</v>
          </cell>
        </row>
        <row r="5567">
          <cell r="C5567" t="str">
            <v>M30_EL00</v>
          </cell>
        </row>
        <row r="5568">
          <cell r="C5568" t="str">
            <v>M10_CH00</v>
          </cell>
        </row>
        <row r="5569">
          <cell r="C5569" t="str">
            <v>M10_CH00</v>
          </cell>
        </row>
        <row r="5570">
          <cell r="C5570" t="str">
            <v>M10_CH00</v>
          </cell>
        </row>
        <row r="5571">
          <cell r="C5571" t="str">
            <v>M10_CH00</v>
          </cell>
        </row>
        <row r="5572">
          <cell r="C5572" t="str">
            <v>M10_CH00</v>
          </cell>
        </row>
        <row r="5573">
          <cell r="C5573" t="str">
            <v>M20_ME00</v>
          </cell>
        </row>
        <row r="5574">
          <cell r="C5574" t="str">
            <v>M20_ME00</v>
          </cell>
        </row>
        <row r="5575">
          <cell r="C5575" t="str">
            <v>M20_ME00</v>
          </cell>
        </row>
        <row r="5576">
          <cell r="C5576" t="str">
            <v>M20_ME00</v>
          </cell>
        </row>
        <row r="5577">
          <cell r="C5577" t="str">
            <v>M20_ME00</v>
          </cell>
        </row>
        <row r="5578">
          <cell r="C5578" t="str">
            <v>M20_ME00</v>
          </cell>
        </row>
        <row r="5579">
          <cell r="C5579" t="str">
            <v>M20_ME00</v>
          </cell>
        </row>
        <row r="5580">
          <cell r="C5580" t="str">
            <v>M10_CH00</v>
          </cell>
        </row>
        <row r="5581">
          <cell r="C5581" t="str">
            <v>M30_EL00</v>
          </cell>
        </row>
        <row r="5582">
          <cell r="C5582" t="str">
            <v>M20_ME00</v>
          </cell>
        </row>
        <row r="5583">
          <cell r="C5583" t="str">
            <v>M20_ME00</v>
          </cell>
        </row>
        <row r="5584">
          <cell r="C5584" t="str">
            <v>M20_ME00</v>
          </cell>
        </row>
        <row r="5585">
          <cell r="C5585" t="str">
            <v>M20_ME00</v>
          </cell>
        </row>
        <row r="5586">
          <cell r="C5586" t="str">
            <v>M20_ME00</v>
          </cell>
        </row>
        <row r="5587">
          <cell r="C5587" t="str">
            <v>M20_ME00</v>
          </cell>
        </row>
        <row r="5588">
          <cell r="C5588" t="str">
            <v>M20_ME00</v>
          </cell>
        </row>
        <row r="5589">
          <cell r="C5589" t="str">
            <v>M20_ME00</v>
          </cell>
        </row>
        <row r="5590">
          <cell r="C5590" t="str">
            <v>M20_ME00</v>
          </cell>
        </row>
        <row r="5591">
          <cell r="C5591" t="str">
            <v>M20_ME00</v>
          </cell>
        </row>
        <row r="5592">
          <cell r="C5592" t="str">
            <v>M20_ME00</v>
          </cell>
        </row>
        <row r="5593">
          <cell r="C5593" t="str">
            <v>M20_ME00</v>
          </cell>
        </row>
        <row r="5594">
          <cell r="C5594" t="str">
            <v>M20_ME00</v>
          </cell>
        </row>
        <row r="5595">
          <cell r="C5595" t="str">
            <v>M20_ME00</v>
          </cell>
        </row>
        <row r="5596">
          <cell r="C5596" t="str">
            <v>M20_ME00</v>
          </cell>
        </row>
        <row r="5597">
          <cell r="C5597" t="str">
            <v>M10_CH00</v>
          </cell>
        </row>
        <row r="5598">
          <cell r="C5598" t="str">
            <v>M36_EL00</v>
          </cell>
        </row>
        <row r="5599">
          <cell r="C5599" t="str">
            <v>M36_EL00</v>
          </cell>
        </row>
        <row r="5600">
          <cell r="C5600" t="str">
            <v>M25_ME00</v>
          </cell>
        </row>
        <row r="5601">
          <cell r="C5601" t="str">
            <v>M10_CH00</v>
          </cell>
        </row>
        <row r="5602">
          <cell r="C5602" t="str">
            <v>M30_EL00</v>
          </cell>
        </row>
        <row r="5603">
          <cell r="C5603" t="str">
            <v>M50_US00</v>
          </cell>
        </row>
        <row r="5604">
          <cell r="C5604" t="str">
            <v>M50_US00</v>
          </cell>
        </row>
        <row r="5605">
          <cell r="C5605" t="str">
            <v>M50_US00</v>
          </cell>
        </row>
        <row r="5606">
          <cell r="C5606" t="str">
            <v>M10_CH00</v>
          </cell>
        </row>
        <row r="5607">
          <cell r="C5607" t="str">
            <v>M50_US00</v>
          </cell>
        </row>
        <row r="5608">
          <cell r="C5608" t="str">
            <v>M50_US00</v>
          </cell>
        </row>
        <row r="5609">
          <cell r="C5609" t="str">
            <v>M50_US00</v>
          </cell>
        </row>
        <row r="5610">
          <cell r="C5610" t="str">
            <v>M30_EL00</v>
          </cell>
        </row>
        <row r="5611">
          <cell r="C5611" t="str">
            <v>M20_ME00</v>
          </cell>
        </row>
        <row r="5612">
          <cell r="C5612" t="str">
            <v>M10_CH00</v>
          </cell>
        </row>
        <row r="5613">
          <cell r="C5613" t="str">
            <v>M20_ME00</v>
          </cell>
        </row>
        <row r="5614">
          <cell r="C5614" t="str">
            <v>M26_ME00</v>
          </cell>
        </row>
        <row r="5615">
          <cell r="C5615" t="str">
            <v>M30_EL00</v>
          </cell>
        </row>
        <row r="5616">
          <cell r="C5616" t="str">
            <v>M30_EL00</v>
          </cell>
        </row>
        <row r="5617">
          <cell r="C5617" t="str">
            <v>M40_RE00</v>
          </cell>
        </row>
        <row r="5618">
          <cell r="C5618" t="str">
            <v>M20_ME00</v>
          </cell>
        </row>
        <row r="5619">
          <cell r="C5619" t="str">
            <v>M20_ME00</v>
          </cell>
        </row>
        <row r="5620">
          <cell r="C5620" t="str">
            <v>M20_ME00</v>
          </cell>
        </row>
        <row r="5621">
          <cell r="C5621" t="str">
            <v>M25_ME00</v>
          </cell>
        </row>
        <row r="5622">
          <cell r="C5622" t="str">
            <v>M25_ME00</v>
          </cell>
        </row>
        <row r="5623">
          <cell r="C5623" t="str">
            <v>M20_ME00</v>
          </cell>
        </row>
        <row r="5624">
          <cell r="C5624" t="str">
            <v>M10_CH00</v>
          </cell>
        </row>
        <row r="5625">
          <cell r="C5625" t="str">
            <v>M10_CH00</v>
          </cell>
        </row>
        <row r="5626">
          <cell r="C5626" t="str">
            <v>M26_ME00</v>
          </cell>
        </row>
        <row r="5627">
          <cell r="C5627" t="str">
            <v>M30_EL00</v>
          </cell>
        </row>
        <row r="5628">
          <cell r="C5628" t="str">
            <v>M10_CH00</v>
          </cell>
        </row>
        <row r="5629">
          <cell r="C5629" t="str">
            <v>M10_CH00</v>
          </cell>
        </row>
        <row r="5630">
          <cell r="C5630" t="str">
            <v>M10_CH00</v>
          </cell>
        </row>
        <row r="5631">
          <cell r="C5631" t="str">
            <v>M26_ME00</v>
          </cell>
        </row>
        <row r="5632">
          <cell r="C5632" t="str">
            <v>M10_CH00</v>
          </cell>
        </row>
        <row r="5633">
          <cell r="C5633" t="str">
            <v>M30_EL00</v>
          </cell>
        </row>
        <row r="5634">
          <cell r="C5634" t="str">
            <v>M26_ME00</v>
          </cell>
        </row>
        <row r="5635">
          <cell r="C5635" t="str">
            <v>M20_ME00</v>
          </cell>
        </row>
        <row r="5636">
          <cell r="C5636" t="str">
            <v>M25_ME00</v>
          </cell>
        </row>
        <row r="5637">
          <cell r="C5637" t="str">
            <v>M10_CH00</v>
          </cell>
        </row>
        <row r="5638">
          <cell r="C5638" t="str">
            <v>M20_ME00</v>
          </cell>
        </row>
        <row r="5639">
          <cell r="C5639" t="str">
            <v>M10_CH00</v>
          </cell>
        </row>
        <row r="5640">
          <cell r="C5640" t="str">
            <v>M26_ME00</v>
          </cell>
        </row>
        <row r="5641">
          <cell r="C5641" t="str">
            <v>M10_CH00</v>
          </cell>
        </row>
        <row r="5642">
          <cell r="C5642" t="str">
            <v>M10_CH00</v>
          </cell>
        </row>
        <row r="5643">
          <cell r="C5643" t="str">
            <v>M20_ME00</v>
          </cell>
        </row>
        <row r="5644">
          <cell r="C5644" t="str">
            <v>M20_ME00</v>
          </cell>
        </row>
        <row r="5645">
          <cell r="C5645" t="str">
            <v>M30_EL00</v>
          </cell>
        </row>
        <row r="5646">
          <cell r="C5646" t="str">
            <v>M30_EL00</v>
          </cell>
        </row>
        <row r="5647">
          <cell r="C5647" t="str">
            <v>M25_ME00</v>
          </cell>
        </row>
        <row r="5648">
          <cell r="C5648" t="str">
            <v>M25_ME00</v>
          </cell>
        </row>
        <row r="5649">
          <cell r="C5649" t="str">
            <v>M25_ME00</v>
          </cell>
        </row>
        <row r="5650">
          <cell r="C5650" t="str">
            <v>M50_US00</v>
          </cell>
        </row>
        <row r="5651">
          <cell r="C5651" t="str">
            <v>M20_ME00</v>
          </cell>
        </row>
        <row r="5652">
          <cell r="C5652" t="str">
            <v>M20_ME00</v>
          </cell>
        </row>
        <row r="5653">
          <cell r="C5653" t="str">
            <v>M20_ME00</v>
          </cell>
        </row>
        <row r="5654">
          <cell r="C5654" t="str">
            <v>M20_ME00</v>
          </cell>
        </row>
        <row r="5655">
          <cell r="C5655" t="str">
            <v>M30_EL00</v>
          </cell>
        </row>
        <row r="5656">
          <cell r="C5656" t="str">
            <v>M30_EL00</v>
          </cell>
        </row>
        <row r="5657">
          <cell r="C5657" t="str">
            <v>M25_ME00</v>
          </cell>
        </row>
        <row r="5658">
          <cell r="C5658" t="str">
            <v>M25_ME00</v>
          </cell>
        </row>
        <row r="5659">
          <cell r="C5659" t="str">
            <v>M26_ME00</v>
          </cell>
        </row>
        <row r="5660">
          <cell r="C5660" t="str">
            <v>M10_CH00</v>
          </cell>
        </row>
        <row r="5661">
          <cell r="C5661" t="str">
            <v>M26_ME00</v>
          </cell>
        </row>
        <row r="5662">
          <cell r="C5662" t="str">
            <v>M10_CH00</v>
          </cell>
        </row>
        <row r="5663">
          <cell r="C5663" t="str">
            <v>M10_CH00</v>
          </cell>
        </row>
        <row r="5664">
          <cell r="C5664" t="str">
            <v>M10_CH00</v>
          </cell>
        </row>
        <row r="5665">
          <cell r="C5665" t="str">
            <v>M10_CH00</v>
          </cell>
        </row>
        <row r="5666">
          <cell r="C5666" t="str">
            <v>M10_CH00</v>
          </cell>
        </row>
        <row r="5667">
          <cell r="C5667" t="str">
            <v>M20_ME00</v>
          </cell>
        </row>
        <row r="5668">
          <cell r="C5668" t="str">
            <v>M40_RE00</v>
          </cell>
        </row>
        <row r="5669">
          <cell r="C5669" t="str">
            <v>M10_CH00</v>
          </cell>
        </row>
        <row r="5670">
          <cell r="C5670" t="str">
            <v>M30_EL00</v>
          </cell>
        </row>
        <row r="5671">
          <cell r="C5671" t="str">
            <v>M20_ME00</v>
          </cell>
        </row>
        <row r="5672">
          <cell r="C5672" t="str">
            <v>M20_ME00</v>
          </cell>
        </row>
        <row r="5673">
          <cell r="C5673" t="str">
            <v>M10_CH00</v>
          </cell>
        </row>
        <row r="5674">
          <cell r="C5674" t="str">
            <v>M10_CH00</v>
          </cell>
        </row>
        <row r="5675">
          <cell r="C5675" t="str">
            <v>M20_ME00</v>
          </cell>
        </row>
        <row r="5676">
          <cell r="C5676" t="str">
            <v>M40_RE00</v>
          </cell>
        </row>
        <row r="5677">
          <cell r="C5677" t="str">
            <v>M40_RE00</v>
          </cell>
        </row>
        <row r="5678">
          <cell r="C5678" t="str">
            <v>M40_RE00</v>
          </cell>
        </row>
        <row r="5679">
          <cell r="C5679" t="str">
            <v>M20_ME00</v>
          </cell>
        </row>
        <row r="5680">
          <cell r="C5680" t="str">
            <v>M40_RE00</v>
          </cell>
        </row>
        <row r="5681">
          <cell r="C5681" t="str">
            <v>M20_ME00</v>
          </cell>
        </row>
        <row r="5682">
          <cell r="C5682" t="str">
            <v>M40_RE00</v>
          </cell>
        </row>
        <row r="5683">
          <cell r="C5683" t="str">
            <v>M20_ME00</v>
          </cell>
        </row>
        <row r="5684">
          <cell r="C5684" t="str">
            <v>M20_ME00</v>
          </cell>
        </row>
        <row r="5685">
          <cell r="C5685" t="str">
            <v>M20_ME00</v>
          </cell>
        </row>
        <row r="5686">
          <cell r="C5686" t="str">
            <v>M20_ME00</v>
          </cell>
        </row>
        <row r="5687">
          <cell r="C5687" t="str">
            <v>M30_EL00</v>
          </cell>
        </row>
        <row r="5688">
          <cell r="C5688" t="str">
            <v>M30_EL00</v>
          </cell>
        </row>
        <row r="5689">
          <cell r="C5689" t="str">
            <v>M30_EL00</v>
          </cell>
        </row>
        <row r="5690">
          <cell r="C5690" t="str">
            <v>M30_EL00</v>
          </cell>
        </row>
        <row r="5691">
          <cell r="C5691" t="str">
            <v>M40_RE00</v>
          </cell>
        </row>
        <row r="5692">
          <cell r="C5692" t="str">
            <v>M30_EL00</v>
          </cell>
        </row>
        <row r="5693">
          <cell r="C5693" t="str">
            <v>M20_ME00</v>
          </cell>
        </row>
        <row r="5694">
          <cell r="C5694" t="str">
            <v>M10_CH00</v>
          </cell>
        </row>
        <row r="5695">
          <cell r="C5695" t="str">
            <v>M10_CH00</v>
          </cell>
        </row>
        <row r="5696">
          <cell r="C5696" t="str">
            <v>M20_ME00</v>
          </cell>
        </row>
        <row r="5697">
          <cell r="C5697" t="str">
            <v>M10_CH00</v>
          </cell>
        </row>
        <row r="5698">
          <cell r="C5698" t="str">
            <v>M10_CH00</v>
          </cell>
        </row>
        <row r="5699">
          <cell r="C5699" t="str">
            <v>M10_CH00</v>
          </cell>
        </row>
        <row r="5700">
          <cell r="C5700" t="str">
            <v>M10_CH00</v>
          </cell>
        </row>
        <row r="5701">
          <cell r="C5701" t="str">
            <v>M10_CH00</v>
          </cell>
        </row>
        <row r="5702">
          <cell r="C5702" t="str">
            <v>M50_US00</v>
          </cell>
        </row>
        <row r="5703">
          <cell r="C5703" t="str">
            <v>M20_ME00</v>
          </cell>
        </row>
        <row r="5704">
          <cell r="C5704" t="str">
            <v>M20_ME00</v>
          </cell>
        </row>
        <row r="5705">
          <cell r="C5705" t="str">
            <v>M20_ME00</v>
          </cell>
        </row>
        <row r="5706">
          <cell r="C5706" t="str">
            <v>M40_RE00</v>
          </cell>
        </row>
        <row r="5707">
          <cell r="C5707" t="str">
            <v>M20_ME00</v>
          </cell>
        </row>
        <row r="5708">
          <cell r="C5708" t="str">
            <v>M50_US00</v>
          </cell>
        </row>
        <row r="5709">
          <cell r="C5709" t="str">
            <v>M10_CH00</v>
          </cell>
        </row>
        <row r="5710">
          <cell r="C5710" t="str">
            <v>M10_CH00</v>
          </cell>
        </row>
        <row r="5711">
          <cell r="C5711" t="str">
            <v>M10_CH00</v>
          </cell>
        </row>
        <row r="5712">
          <cell r="C5712" t="str">
            <v>M40_RE00</v>
          </cell>
        </row>
        <row r="5713">
          <cell r="C5713" t="str">
            <v>M26_ME00</v>
          </cell>
        </row>
        <row r="5714">
          <cell r="C5714" t="str">
            <v>M10_CH00</v>
          </cell>
        </row>
        <row r="5715">
          <cell r="C5715" t="str">
            <v>M50_US00</v>
          </cell>
        </row>
        <row r="5716">
          <cell r="C5716" t="str">
            <v>M10_CH00</v>
          </cell>
        </row>
        <row r="5717">
          <cell r="C5717" t="str">
            <v>M10_CH00</v>
          </cell>
        </row>
        <row r="5718">
          <cell r="C5718" t="str">
            <v>M10_CH00</v>
          </cell>
        </row>
        <row r="5719">
          <cell r="C5719" t="str">
            <v>M25_ME00</v>
          </cell>
        </row>
        <row r="5720">
          <cell r="C5720" t="str">
            <v>M20_ME00</v>
          </cell>
        </row>
        <row r="5721">
          <cell r="C5721" t="str">
            <v>M20_ME00</v>
          </cell>
        </row>
        <row r="5722">
          <cell r="C5722" t="str">
            <v>M20_ME00</v>
          </cell>
        </row>
        <row r="5723">
          <cell r="C5723" t="str">
            <v>M20_ME00</v>
          </cell>
        </row>
        <row r="5724">
          <cell r="C5724" t="str">
            <v>M20_ME00</v>
          </cell>
        </row>
        <row r="5725">
          <cell r="C5725" t="str">
            <v>M20_ME00</v>
          </cell>
        </row>
        <row r="5726">
          <cell r="C5726" t="str">
            <v>M20_ME00</v>
          </cell>
        </row>
        <row r="5727">
          <cell r="C5727" t="str">
            <v>M36_EL00</v>
          </cell>
        </row>
        <row r="5728">
          <cell r="C5728" t="str">
            <v>M10_CH00</v>
          </cell>
        </row>
        <row r="5729">
          <cell r="C5729" t="str">
            <v>M10_CH00</v>
          </cell>
        </row>
        <row r="5730">
          <cell r="C5730" t="str">
            <v>M20_ME00</v>
          </cell>
        </row>
        <row r="5731">
          <cell r="C5731" t="str">
            <v>M20_ME00</v>
          </cell>
        </row>
        <row r="5732">
          <cell r="C5732" t="str">
            <v>M20_ME00</v>
          </cell>
        </row>
        <row r="5733">
          <cell r="C5733" t="str">
            <v>M30_EL00</v>
          </cell>
        </row>
        <row r="5734">
          <cell r="C5734" t="str">
            <v>M20_ME00</v>
          </cell>
        </row>
        <row r="5735">
          <cell r="C5735" t="str">
            <v>M30_EL00</v>
          </cell>
        </row>
        <row r="5736">
          <cell r="C5736" t="str">
            <v>M30_EL00</v>
          </cell>
        </row>
        <row r="5737">
          <cell r="C5737" t="str">
            <v>M30_EL00</v>
          </cell>
        </row>
        <row r="5738">
          <cell r="C5738" t="str">
            <v>M30_EL00</v>
          </cell>
        </row>
        <row r="5739">
          <cell r="C5739" t="str">
            <v>M20_ME00</v>
          </cell>
        </row>
        <row r="5740">
          <cell r="C5740" t="str">
            <v>M10_CH00</v>
          </cell>
        </row>
        <row r="5741">
          <cell r="C5741" t="str">
            <v>M30_EL00</v>
          </cell>
        </row>
        <row r="5742">
          <cell r="C5742" t="str">
            <v>M10_CH00</v>
          </cell>
        </row>
        <row r="5743">
          <cell r="C5743" t="str">
            <v>M10_CH00</v>
          </cell>
        </row>
        <row r="5744">
          <cell r="C5744" t="str">
            <v>M30_EL00</v>
          </cell>
        </row>
        <row r="5745">
          <cell r="C5745" t="str">
            <v>M20_ME00</v>
          </cell>
        </row>
        <row r="5746">
          <cell r="C5746" t="str">
            <v>M50_US00</v>
          </cell>
        </row>
        <row r="5747">
          <cell r="C5747" t="str">
            <v>M10_CH00</v>
          </cell>
        </row>
        <row r="5748">
          <cell r="C5748" t="str">
            <v>M26_ME00</v>
          </cell>
        </row>
        <row r="5749">
          <cell r="C5749" t="str">
            <v>M20_ME00</v>
          </cell>
        </row>
        <row r="5750">
          <cell r="C5750" t="str">
            <v>M20_ME00</v>
          </cell>
        </row>
        <row r="5751">
          <cell r="C5751" t="str">
            <v>M20_ME00</v>
          </cell>
        </row>
        <row r="5752">
          <cell r="C5752" t="str">
            <v>M20_ME00</v>
          </cell>
        </row>
        <row r="5753">
          <cell r="C5753" t="str">
            <v>M20_ME00</v>
          </cell>
        </row>
        <row r="5754">
          <cell r="C5754" t="str">
            <v>M20_ME00</v>
          </cell>
        </row>
        <row r="5755">
          <cell r="C5755" t="str">
            <v>M20_ME00</v>
          </cell>
        </row>
        <row r="5756">
          <cell r="C5756" t="str">
            <v>M20_ME00</v>
          </cell>
        </row>
        <row r="5757">
          <cell r="C5757" t="str">
            <v>M20_ME00</v>
          </cell>
        </row>
        <row r="5758">
          <cell r="C5758" t="str">
            <v>M20_ME00</v>
          </cell>
        </row>
        <row r="5759">
          <cell r="C5759" t="str">
            <v>M30_EL00</v>
          </cell>
        </row>
        <row r="5760">
          <cell r="C5760" t="str">
            <v>M10_CH00</v>
          </cell>
        </row>
        <row r="5761">
          <cell r="C5761" t="str">
            <v>M20_ME00</v>
          </cell>
        </row>
        <row r="5762">
          <cell r="C5762" t="str">
            <v>M20_ME00</v>
          </cell>
        </row>
        <row r="5763">
          <cell r="C5763" t="str">
            <v>M10_CH00</v>
          </cell>
        </row>
        <row r="5764">
          <cell r="C5764" t="str">
            <v>M20_ME00</v>
          </cell>
        </row>
        <row r="5765">
          <cell r="C5765" t="str">
            <v>M26_ME00</v>
          </cell>
        </row>
        <row r="5766">
          <cell r="C5766" t="str">
            <v>M20_ME00</v>
          </cell>
        </row>
        <row r="5767">
          <cell r="C5767" t="str">
            <v>M20_ME00</v>
          </cell>
        </row>
        <row r="5768">
          <cell r="C5768" t="str">
            <v>M20_ME00</v>
          </cell>
        </row>
        <row r="5769">
          <cell r="C5769" t="str">
            <v>M20_ME00</v>
          </cell>
        </row>
        <row r="5770">
          <cell r="C5770" t="str">
            <v>M20_ME00</v>
          </cell>
        </row>
        <row r="5771">
          <cell r="C5771" t="str">
            <v>M20_ME00</v>
          </cell>
        </row>
        <row r="5772">
          <cell r="C5772" t="str">
            <v>M20_ME00</v>
          </cell>
        </row>
        <row r="5773">
          <cell r="C5773" t="str">
            <v>M20_ME00</v>
          </cell>
        </row>
        <row r="5774">
          <cell r="C5774" t="str">
            <v>M20_ME00</v>
          </cell>
        </row>
        <row r="5775">
          <cell r="C5775" t="str">
            <v>M20_ME00</v>
          </cell>
        </row>
        <row r="5776">
          <cell r="C5776" t="str">
            <v>M25_ME00</v>
          </cell>
        </row>
        <row r="5777">
          <cell r="C5777" t="str">
            <v>M20_ME00</v>
          </cell>
        </row>
        <row r="5778">
          <cell r="C5778" t="str">
            <v>M10_CH00</v>
          </cell>
        </row>
        <row r="5779">
          <cell r="C5779" t="str">
            <v>M10_CH00</v>
          </cell>
        </row>
        <row r="5780">
          <cell r="C5780" t="str">
            <v>M30_EL00</v>
          </cell>
        </row>
        <row r="5781">
          <cell r="C5781" t="str">
            <v>M25_ME00</v>
          </cell>
        </row>
        <row r="5782">
          <cell r="C5782" t="str">
            <v>M36_EL00</v>
          </cell>
        </row>
        <row r="5783">
          <cell r="C5783" t="str">
            <v>M10_CH00</v>
          </cell>
        </row>
        <row r="5784">
          <cell r="C5784" t="str">
            <v>M40_RE00</v>
          </cell>
        </row>
        <row r="5785">
          <cell r="C5785" t="str">
            <v>M36_EL00</v>
          </cell>
        </row>
        <row r="5786">
          <cell r="C5786" t="str">
            <v>M20_ME00</v>
          </cell>
        </row>
        <row r="5787">
          <cell r="C5787" t="str">
            <v>M26_ME00</v>
          </cell>
        </row>
        <row r="5788">
          <cell r="C5788" t="str">
            <v>M40_RE00</v>
          </cell>
        </row>
        <row r="5789">
          <cell r="C5789" t="str">
            <v>M10_CH00</v>
          </cell>
        </row>
        <row r="5790">
          <cell r="C5790" t="str">
            <v>M40_RE00</v>
          </cell>
        </row>
        <row r="5791">
          <cell r="C5791" t="str">
            <v>M30_EL00</v>
          </cell>
        </row>
        <row r="5792">
          <cell r="C5792" t="str">
            <v>M36_EL00</v>
          </cell>
        </row>
        <row r="5793">
          <cell r="C5793" t="str">
            <v>M26_ME00</v>
          </cell>
        </row>
        <row r="5794">
          <cell r="C5794" t="str">
            <v>M10_CH00</v>
          </cell>
        </row>
        <row r="5795">
          <cell r="C5795" t="str">
            <v>M26_ME00</v>
          </cell>
        </row>
        <row r="5796">
          <cell r="C5796" t="str">
            <v>M10_CH00</v>
          </cell>
        </row>
        <row r="5797">
          <cell r="C5797" t="str">
            <v>M20_ME00</v>
          </cell>
        </row>
        <row r="5798">
          <cell r="C5798" t="str">
            <v>M25_ME00</v>
          </cell>
        </row>
        <row r="5799">
          <cell r="C5799" t="str">
            <v>M10_CH00</v>
          </cell>
        </row>
        <row r="5800">
          <cell r="C5800" t="str">
            <v>M10_CH00</v>
          </cell>
        </row>
        <row r="5801">
          <cell r="C5801" t="str">
            <v>M30_EL00</v>
          </cell>
        </row>
        <row r="5802">
          <cell r="C5802" t="str">
            <v>M30_EL00</v>
          </cell>
        </row>
        <row r="5803">
          <cell r="C5803" t="str">
            <v>M10_CH00</v>
          </cell>
        </row>
        <row r="5804">
          <cell r="C5804" t="str">
            <v>M10_CH00</v>
          </cell>
        </row>
        <row r="5805">
          <cell r="C5805" t="str">
            <v>M10_CH00</v>
          </cell>
        </row>
        <row r="5806">
          <cell r="C5806" t="str">
            <v>M10_CH00</v>
          </cell>
        </row>
        <row r="5807">
          <cell r="C5807" t="str">
            <v>M10_CH00</v>
          </cell>
        </row>
        <row r="5808">
          <cell r="C5808" t="str">
            <v>M10_CH00</v>
          </cell>
        </row>
        <row r="5809">
          <cell r="C5809" t="str">
            <v>M10_CH00</v>
          </cell>
        </row>
        <row r="5810">
          <cell r="C5810" t="str">
            <v>M10_CH00</v>
          </cell>
        </row>
        <row r="5811">
          <cell r="C5811" t="str">
            <v>M30_EL00</v>
          </cell>
        </row>
        <row r="5812">
          <cell r="C5812" t="str">
            <v>M10_CH00</v>
          </cell>
        </row>
        <row r="5813">
          <cell r="C5813" t="str">
            <v>M10_CH00</v>
          </cell>
        </row>
        <row r="5814">
          <cell r="C5814" t="str">
            <v>M20_ME00</v>
          </cell>
        </row>
        <row r="5815">
          <cell r="C5815" t="str">
            <v>M50_US00</v>
          </cell>
        </row>
        <row r="5816">
          <cell r="C5816" t="str">
            <v>M50_US00</v>
          </cell>
        </row>
        <row r="5817">
          <cell r="C5817" t="str">
            <v>M50_US00</v>
          </cell>
        </row>
        <row r="5818">
          <cell r="C5818" t="str">
            <v>M50_US00</v>
          </cell>
        </row>
        <row r="5819">
          <cell r="C5819" t="str">
            <v>M50_US00</v>
          </cell>
        </row>
        <row r="5820">
          <cell r="C5820" t="str">
            <v>M50_US00</v>
          </cell>
        </row>
        <row r="5821">
          <cell r="C5821" t="str">
            <v>M20_ME00</v>
          </cell>
        </row>
        <row r="5822">
          <cell r="C5822" t="str">
            <v>M20_ME00</v>
          </cell>
        </row>
        <row r="5823">
          <cell r="C5823" t="str">
            <v>M10_CH00</v>
          </cell>
        </row>
        <row r="5824">
          <cell r="C5824" t="str">
            <v>M20_ME00</v>
          </cell>
        </row>
        <row r="5825">
          <cell r="C5825" t="str">
            <v>M50_US00</v>
          </cell>
        </row>
        <row r="5826">
          <cell r="C5826" t="str">
            <v>M50_US00</v>
          </cell>
        </row>
        <row r="5827">
          <cell r="C5827" t="str">
            <v>M50_US00</v>
          </cell>
        </row>
        <row r="5828">
          <cell r="C5828" t="str">
            <v>M20_ME00</v>
          </cell>
        </row>
        <row r="5829">
          <cell r="C5829" t="str">
            <v>M20_ME00</v>
          </cell>
        </row>
        <row r="5830">
          <cell r="C5830" t="str">
            <v>M40_RE00</v>
          </cell>
        </row>
        <row r="5831">
          <cell r="C5831" t="str">
            <v>M10_CH00</v>
          </cell>
        </row>
        <row r="5832">
          <cell r="C5832" t="str">
            <v>M20_ME00</v>
          </cell>
        </row>
        <row r="5833">
          <cell r="C5833" t="str">
            <v>M10_CH00</v>
          </cell>
        </row>
        <row r="5834">
          <cell r="C5834" t="str">
            <v>M50_US00</v>
          </cell>
        </row>
        <row r="5835">
          <cell r="C5835" t="str">
            <v>M10_CH00</v>
          </cell>
        </row>
        <row r="5836">
          <cell r="C5836" t="str">
            <v>M50_US00</v>
          </cell>
        </row>
        <row r="5837">
          <cell r="C5837" t="str">
            <v>M10_CH00</v>
          </cell>
        </row>
        <row r="5838">
          <cell r="C5838" t="str">
            <v>M10_CH00</v>
          </cell>
        </row>
        <row r="5839">
          <cell r="C5839" t="str">
            <v>M10_CH00</v>
          </cell>
        </row>
        <row r="5840">
          <cell r="C5840" t="str">
            <v>M25_ME00</v>
          </cell>
        </row>
        <row r="5841">
          <cell r="C5841" t="str">
            <v>M40_RE00</v>
          </cell>
        </row>
        <row r="5842">
          <cell r="C5842" t="str">
            <v>M10_CH00</v>
          </cell>
        </row>
        <row r="5843">
          <cell r="C5843" t="str">
            <v>M26_ME00</v>
          </cell>
        </row>
        <row r="5844">
          <cell r="C5844" t="str">
            <v>M26_ME00</v>
          </cell>
        </row>
        <row r="5845">
          <cell r="C5845" t="str">
            <v>M30_EL00</v>
          </cell>
        </row>
        <row r="5846">
          <cell r="C5846" t="str">
            <v>M10_CH00</v>
          </cell>
        </row>
        <row r="5847">
          <cell r="C5847" t="str">
            <v>M10_CH00</v>
          </cell>
        </row>
        <row r="5848">
          <cell r="C5848" t="str">
            <v>M26_ME00</v>
          </cell>
        </row>
        <row r="5849">
          <cell r="C5849" t="str">
            <v>M10_CH00</v>
          </cell>
        </row>
        <row r="5850">
          <cell r="C5850" t="str">
            <v>M20_ME00</v>
          </cell>
        </row>
        <row r="5851">
          <cell r="C5851" t="str">
            <v>M20_ME00</v>
          </cell>
        </row>
        <row r="5852">
          <cell r="C5852" t="str">
            <v>M10_CH00</v>
          </cell>
        </row>
        <row r="5853">
          <cell r="C5853" t="str">
            <v>M20_ME00</v>
          </cell>
        </row>
        <row r="5854">
          <cell r="C5854" t="str">
            <v>M10_CH00</v>
          </cell>
        </row>
        <row r="5855">
          <cell r="C5855" t="str">
            <v>M10_CH00</v>
          </cell>
        </row>
        <row r="5856">
          <cell r="C5856" t="str">
            <v>M10_CH00</v>
          </cell>
        </row>
        <row r="5857">
          <cell r="C5857" t="str">
            <v>M30_EL00</v>
          </cell>
        </row>
        <row r="5858">
          <cell r="C5858" t="str">
            <v>M50_US00</v>
          </cell>
        </row>
        <row r="5859">
          <cell r="C5859" t="str">
            <v>M20_ME00</v>
          </cell>
        </row>
        <row r="5860">
          <cell r="C5860" t="str">
            <v>M10_CH00</v>
          </cell>
        </row>
        <row r="5861">
          <cell r="C5861" t="str">
            <v>M10_CH00</v>
          </cell>
        </row>
        <row r="5862">
          <cell r="C5862" t="str">
            <v>M10_CH00</v>
          </cell>
        </row>
        <row r="5863">
          <cell r="C5863" t="str">
            <v>M10_CH00</v>
          </cell>
        </row>
        <row r="5864">
          <cell r="C5864" t="str">
            <v>M10_CH00</v>
          </cell>
        </row>
        <row r="5865">
          <cell r="C5865" t="str">
            <v>M10_CH00</v>
          </cell>
        </row>
        <row r="5866">
          <cell r="C5866" t="str">
            <v>M20_ME00</v>
          </cell>
        </row>
        <row r="5867">
          <cell r="C5867" t="str">
            <v>M20_ME00</v>
          </cell>
        </row>
        <row r="5868">
          <cell r="C5868" t="str">
            <v>M10_CH00</v>
          </cell>
        </row>
        <row r="5869">
          <cell r="C5869" t="str">
            <v>M10_CH00</v>
          </cell>
        </row>
        <row r="5870">
          <cell r="C5870" t="str">
            <v>M40_RE00</v>
          </cell>
        </row>
        <row r="5871">
          <cell r="C5871" t="str">
            <v>M10_CH00</v>
          </cell>
        </row>
        <row r="5872">
          <cell r="C5872" t="str">
            <v>M20_ME00</v>
          </cell>
        </row>
        <row r="5873">
          <cell r="C5873" t="str">
            <v>M25_ME00</v>
          </cell>
        </row>
        <row r="5874">
          <cell r="C5874" t="str">
            <v>M25_ME00</v>
          </cell>
        </row>
        <row r="5875">
          <cell r="C5875" t="str">
            <v>M26_ME00</v>
          </cell>
        </row>
        <row r="5876">
          <cell r="C5876" t="str">
            <v>M25_ME00</v>
          </cell>
        </row>
        <row r="5877">
          <cell r="C5877" t="str">
            <v>M20_ME00</v>
          </cell>
        </row>
        <row r="5878">
          <cell r="C5878" t="str">
            <v>M20_ME00</v>
          </cell>
        </row>
        <row r="5879">
          <cell r="C5879" t="str">
            <v>M50_US00</v>
          </cell>
        </row>
        <row r="5880">
          <cell r="C5880" t="str">
            <v>M50_US00</v>
          </cell>
        </row>
        <row r="5881">
          <cell r="C5881" t="str">
            <v>M30_EL00</v>
          </cell>
        </row>
        <row r="5882">
          <cell r="C5882" t="str">
            <v>M10_CH00</v>
          </cell>
        </row>
        <row r="5883">
          <cell r="C5883" t="str">
            <v>M25_ME00</v>
          </cell>
        </row>
        <row r="5884">
          <cell r="C5884" t="str">
            <v>M30_EL00</v>
          </cell>
        </row>
        <row r="5885">
          <cell r="C5885" t="str">
            <v>M30_EL00</v>
          </cell>
        </row>
        <row r="5886">
          <cell r="C5886" t="str">
            <v>M30_EL00</v>
          </cell>
        </row>
        <row r="5887">
          <cell r="C5887" t="str">
            <v>M30_EL00</v>
          </cell>
        </row>
        <row r="5888">
          <cell r="C5888" t="str">
            <v>M30_EL00</v>
          </cell>
        </row>
        <row r="5889">
          <cell r="C5889" t="str">
            <v>M20_ME00</v>
          </cell>
        </row>
        <row r="5890">
          <cell r="C5890" t="str">
            <v>M20_ME00</v>
          </cell>
        </row>
        <row r="5891">
          <cell r="C5891" t="str">
            <v>M20_ME00</v>
          </cell>
        </row>
        <row r="5892">
          <cell r="C5892" t="str">
            <v>M20_ME00</v>
          </cell>
        </row>
        <row r="5893">
          <cell r="C5893" t="str">
            <v>M20_ME00</v>
          </cell>
        </row>
        <row r="5894">
          <cell r="C5894" t="str">
            <v>M20_ME00</v>
          </cell>
        </row>
        <row r="5895">
          <cell r="C5895" t="str">
            <v>M20_ME00</v>
          </cell>
        </row>
        <row r="5896">
          <cell r="C5896" t="str">
            <v>M20_ME00</v>
          </cell>
        </row>
        <row r="5897">
          <cell r="C5897" t="str">
            <v>M36_EL00</v>
          </cell>
        </row>
        <row r="5898">
          <cell r="C5898" t="str">
            <v>M20_ME00</v>
          </cell>
        </row>
        <row r="5899">
          <cell r="C5899" t="str">
            <v>M20_ME00</v>
          </cell>
        </row>
        <row r="5900">
          <cell r="C5900" t="str">
            <v>M20_ME00</v>
          </cell>
        </row>
        <row r="5901">
          <cell r="C5901" t="str">
            <v>M20_ME00</v>
          </cell>
        </row>
        <row r="5902">
          <cell r="C5902" t="str">
            <v>M20_ME00</v>
          </cell>
        </row>
        <row r="5903">
          <cell r="C5903" t="str">
            <v>M20_ME00</v>
          </cell>
        </row>
        <row r="5904">
          <cell r="C5904" t="str">
            <v>M20_ME00</v>
          </cell>
        </row>
        <row r="5905">
          <cell r="C5905" t="str">
            <v>M20_ME00</v>
          </cell>
        </row>
        <row r="5906">
          <cell r="C5906" t="str">
            <v>M20_ME00</v>
          </cell>
        </row>
        <row r="5907">
          <cell r="C5907" t="str">
            <v>M20_ME00</v>
          </cell>
        </row>
        <row r="5908">
          <cell r="C5908" t="str">
            <v>M10_CH00</v>
          </cell>
        </row>
        <row r="5909">
          <cell r="C5909" t="str">
            <v>M36_EL00</v>
          </cell>
        </row>
        <row r="5910">
          <cell r="C5910" t="str">
            <v>M15_EX00</v>
          </cell>
        </row>
        <row r="5911">
          <cell r="C5911" t="str">
            <v>M30_EL00</v>
          </cell>
        </row>
        <row r="5912">
          <cell r="C5912" t="str">
            <v>M40_RE00</v>
          </cell>
        </row>
        <row r="5913">
          <cell r="C5913" t="str">
            <v>M40_RE00</v>
          </cell>
        </row>
        <row r="5914">
          <cell r="C5914" t="str">
            <v>M20_ME00</v>
          </cell>
        </row>
        <row r="5915">
          <cell r="C5915" t="str">
            <v>M20_ME00</v>
          </cell>
        </row>
        <row r="5916">
          <cell r="C5916" t="str">
            <v>M20_ME00</v>
          </cell>
        </row>
        <row r="5917">
          <cell r="C5917" t="str">
            <v>M26_ME00</v>
          </cell>
        </row>
        <row r="5918">
          <cell r="C5918" t="str">
            <v>M26_ME00</v>
          </cell>
        </row>
        <row r="5919">
          <cell r="C5919" t="str">
            <v>M10_CH00</v>
          </cell>
        </row>
        <row r="5920">
          <cell r="C5920" t="str">
            <v>M10_CH00</v>
          </cell>
        </row>
        <row r="5921">
          <cell r="C5921" t="str">
            <v>M10_CH00</v>
          </cell>
        </row>
        <row r="5922">
          <cell r="C5922" t="str">
            <v>M10_CH00</v>
          </cell>
        </row>
        <row r="5923">
          <cell r="C5923" t="str">
            <v>M10_CH00</v>
          </cell>
        </row>
        <row r="5924">
          <cell r="C5924" t="str">
            <v>M10_CH00</v>
          </cell>
        </row>
        <row r="5925">
          <cell r="C5925" t="str">
            <v>M10_CH00</v>
          </cell>
        </row>
        <row r="5926">
          <cell r="C5926" t="str">
            <v>M10_CH00</v>
          </cell>
        </row>
        <row r="5927">
          <cell r="C5927" t="str">
            <v>M10_CH00</v>
          </cell>
        </row>
        <row r="5928">
          <cell r="C5928" t="str">
            <v>M10_CH00</v>
          </cell>
        </row>
        <row r="5929">
          <cell r="C5929" t="str">
            <v>M10_CH00</v>
          </cell>
        </row>
        <row r="5930">
          <cell r="C5930" t="str">
            <v>M10_CH00</v>
          </cell>
        </row>
        <row r="5931">
          <cell r="C5931" t="str">
            <v>M10_CH00</v>
          </cell>
        </row>
        <row r="5932">
          <cell r="C5932" t="str">
            <v>M10_CH00</v>
          </cell>
        </row>
        <row r="5933">
          <cell r="C5933" t="str">
            <v>M30_EL00</v>
          </cell>
        </row>
        <row r="5934">
          <cell r="C5934" t="str">
            <v>M20_ME00</v>
          </cell>
        </row>
        <row r="5935">
          <cell r="C5935" t="str">
            <v>M15_EX00</v>
          </cell>
        </row>
        <row r="5936">
          <cell r="C5936" t="str">
            <v>M20_ME00</v>
          </cell>
        </row>
        <row r="5937">
          <cell r="C5937" t="str">
            <v>M20_ME00</v>
          </cell>
        </row>
        <row r="5938">
          <cell r="C5938" t="str">
            <v>M10_CH00</v>
          </cell>
        </row>
        <row r="5939">
          <cell r="C5939" t="str">
            <v>M10_CH00</v>
          </cell>
        </row>
        <row r="5940">
          <cell r="C5940" t="str">
            <v>M10_CH00</v>
          </cell>
        </row>
        <row r="5941">
          <cell r="C5941" t="str">
            <v>M20_ME00</v>
          </cell>
        </row>
        <row r="5942">
          <cell r="C5942" t="str">
            <v>M50_US00</v>
          </cell>
        </row>
        <row r="5943">
          <cell r="C5943" t="str">
            <v>M50_US00</v>
          </cell>
        </row>
        <row r="5944">
          <cell r="C5944" t="str">
            <v>M20_ME00</v>
          </cell>
        </row>
        <row r="5945">
          <cell r="C5945" t="str">
            <v>M50_US00</v>
          </cell>
        </row>
        <row r="5946">
          <cell r="C5946" t="str">
            <v>M50_US00</v>
          </cell>
        </row>
        <row r="5947">
          <cell r="C5947" t="str">
            <v>M20_ME00</v>
          </cell>
        </row>
        <row r="5948">
          <cell r="C5948" t="str">
            <v>M50_US00</v>
          </cell>
        </row>
        <row r="5949">
          <cell r="C5949" t="str">
            <v>M20_ME00</v>
          </cell>
        </row>
        <row r="5950">
          <cell r="C5950" t="str">
            <v>M20_ME00</v>
          </cell>
        </row>
        <row r="5951">
          <cell r="C5951" t="str">
            <v>M50_US00</v>
          </cell>
        </row>
        <row r="5952">
          <cell r="C5952" t="str">
            <v>M50_US00</v>
          </cell>
        </row>
        <row r="5953">
          <cell r="C5953" t="str">
            <v>M10_CH00</v>
          </cell>
        </row>
        <row r="5954">
          <cell r="C5954" t="str">
            <v>M10_CH00</v>
          </cell>
        </row>
        <row r="5955">
          <cell r="C5955" t="str">
            <v>M30_EL00</v>
          </cell>
        </row>
        <row r="5956">
          <cell r="C5956" t="str">
            <v>M26_ME00</v>
          </cell>
        </row>
        <row r="5957">
          <cell r="C5957" t="str">
            <v>M30_EL00</v>
          </cell>
        </row>
        <row r="5958">
          <cell r="C5958" t="str">
            <v>M26_ME00</v>
          </cell>
        </row>
        <row r="5959">
          <cell r="C5959" t="str">
            <v>M25_ME00</v>
          </cell>
        </row>
        <row r="5960">
          <cell r="C5960" t="str">
            <v>M20_ME00</v>
          </cell>
        </row>
        <row r="5961">
          <cell r="C5961" t="str">
            <v>M15_EX00</v>
          </cell>
        </row>
        <row r="5962">
          <cell r="C5962" t="str">
            <v>M26_ME00</v>
          </cell>
        </row>
        <row r="5963">
          <cell r="C5963" t="str">
            <v>M25_ME00</v>
          </cell>
        </row>
        <row r="5964">
          <cell r="C5964" t="str">
            <v>M26_ME00</v>
          </cell>
        </row>
        <row r="5965">
          <cell r="C5965" t="str">
            <v>M20_ME00</v>
          </cell>
        </row>
        <row r="5966">
          <cell r="C5966" t="str">
            <v>M30_EL00</v>
          </cell>
        </row>
        <row r="5967">
          <cell r="C5967" t="str">
            <v>M20_ME00</v>
          </cell>
        </row>
        <row r="5968">
          <cell r="C5968" t="str">
            <v>M20_ME00</v>
          </cell>
        </row>
        <row r="5969">
          <cell r="C5969" t="str">
            <v>M25_ME00</v>
          </cell>
        </row>
        <row r="5970">
          <cell r="C5970" t="str">
            <v>M20_ME00</v>
          </cell>
        </row>
        <row r="5971">
          <cell r="C5971" t="str">
            <v>M26_ME00</v>
          </cell>
        </row>
        <row r="5972">
          <cell r="C5972" t="str">
            <v>M20_ME00</v>
          </cell>
        </row>
        <row r="5973">
          <cell r="C5973" t="str">
            <v>M20_ME00</v>
          </cell>
        </row>
        <row r="5974">
          <cell r="C5974" t="str">
            <v>M20_ME00</v>
          </cell>
        </row>
        <row r="5975">
          <cell r="C5975" t="str">
            <v>M20_ME00</v>
          </cell>
        </row>
        <row r="5976">
          <cell r="C5976" t="str">
            <v>M20_ME00</v>
          </cell>
        </row>
        <row r="5977">
          <cell r="C5977" t="str">
            <v>M20_ME00</v>
          </cell>
        </row>
        <row r="5978">
          <cell r="C5978" t="str">
            <v>M20_ME00</v>
          </cell>
        </row>
        <row r="5979">
          <cell r="C5979" t="str">
            <v>M20_ME00</v>
          </cell>
        </row>
        <row r="5980">
          <cell r="C5980" t="str">
            <v>M20_ME00</v>
          </cell>
        </row>
        <row r="5981">
          <cell r="C5981" t="str">
            <v>M25_ME00</v>
          </cell>
        </row>
        <row r="5982">
          <cell r="C5982" t="str">
            <v>M20_ME00</v>
          </cell>
        </row>
        <row r="5983">
          <cell r="C5983" t="str">
            <v>M20_ME00</v>
          </cell>
        </row>
        <row r="5984">
          <cell r="C5984" t="str">
            <v>M10_CH00</v>
          </cell>
        </row>
        <row r="5985">
          <cell r="C5985" t="str">
            <v>M10_CH00</v>
          </cell>
        </row>
        <row r="5986">
          <cell r="C5986" t="str">
            <v>M20_ME00</v>
          </cell>
        </row>
        <row r="5987">
          <cell r="C5987" t="str">
            <v>M26_ME00</v>
          </cell>
        </row>
        <row r="5988">
          <cell r="C5988" t="str">
            <v>M10_CH00</v>
          </cell>
        </row>
        <row r="5989">
          <cell r="C5989" t="str">
            <v>M10_CH00</v>
          </cell>
        </row>
        <row r="5990">
          <cell r="C5990" t="str">
            <v>M10_CH00</v>
          </cell>
        </row>
        <row r="5991">
          <cell r="C5991" t="str">
            <v>M26_ME00</v>
          </cell>
        </row>
        <row r="5992">
          <cell r="C5992" t="str">
            <v>M26_ME00</v>
          </cell>
        </row>
        <row r="5993">
          <cell r="C5993" t="str">
            <v>M20_ME00</v>
          </cell>
        </row>
        <row r="5994">
          <cell r="C5994" t="str">
            <v>M20_ME00</v>
          </cell>
        </row>
        <row r="5995">
          <cell r="C5995" t="str">
            <v>M20_ME00</v>
          </cell>
        </row>
        <row r="5996">
          <cell r="C5996" t="str">
            <v>M20_ME00</v>
          </cell>
        </row>
        <row r="5997">
          <cell r="C5997" t="str">
            <v>M10_CH00</v>
          </cell>
        </row>
        <row r="5998">
          <cell r="C5998" t="str">
            <v>M10_CH00</v>
          </cell>
        </row>
        <row r="5999">
          <cell r="C5999" t="str">
            <v>M10_CH00</v>
          </cell>
        </row>
        <row r="6000">
          <cell r="C6000" t="str">
            <v>M30_EL00</v>
          </cell>
        </row>
        <row r="6001">
          <cell r="C6001" t="str">
            <v>M30_EL00</v>
          </cell>
        </row>
        <row r="6002">
          <cell r="C6002" t="str">
            <v>M10_CH00</v>
          </cell>
        </row>
        <row r="6003">
          <cell r="C6003" t="str">
            <v>M25_ME00</v>
          </cell>
        </row>
        <row r="6004">
          <cell r="C6004" t="str">
            <v>M10_CH00</v>
          </cell>
        </row>
        <row r="6005">
          <cell r="C6005" t="str">
            <v>M10_CH00</v>
          </cell>
        </row>
        <row r="6006">
          <cell r="C6006" t="str">
            <v>M10_CH00</v>
          </cell>
        </row>
        <row r="6007">
          <cell r="C6007" t="str">
            <v>M10_CH00</v>
          </cell>
        </row>
        <row r="6008">
          <cell r="C6008" t="str">
            <v>M20_ME00</v>
          </cell>
        </row>
        <row r="6009">
          <cell r="C6009" t="str">
            <v>M10_CH00</v>
          </cell>
        </row>
        <row r="6010">
          <cell r="C6010" t="str">
            <v>M10_CH00</v>
          </cell>
        </row>
        <row r="6011">
          <cell r="C6011" t="str">
            <v>M30_EL00</v>
          </cell>
        </row>
        <row r="6012">
          <cell r="C6012" t="str">
            <v>M10_CH00</v>
          </cell>
        </row>
        <row r="6013">
          <cell r="C6013" t="str">
            <v>M10_CH00</v>
          </cell>
        </row>
        <row r="6014">
          <cell r="C6014" t="str">
            <v>M10_CH00</v>
          </cell>
        </row>
        <row r="6015">
          <cell r="C6015" t="str">
            <v>M20_ME00</v>
          </cell>
        </row>
        <row r="6016">
          <cell r="C6016" t="str">
            <v>M20_ME00</v>
          </cell>
        </row>
        <row r="6017">
          <cell r="C6017" t="str">
            <v>M30_EL00</v>
          </cell>
        </row>
        <row r="6018">
          <cell r="C6018" t="str">
            <v>M20_ME00</v>
          </cell>
        </row>
        <row r="6019">
          <cell r="C6019" t="str">
            <v>M20_ME00</v>
          </cell>
        </row>
        <row r="6020">
          <cell r="C6020" t="str">
            <v>M20_ME00</v>
          </cell>
        </row>
        <row r="6021">
          <cell r="C6021" t="str">
            <v>M20_ME00</v>
          </cell>
        </row>
        <row r="6022">
          <cell r="C6022" t="str">
            <v>M20_ME00</v>
          </cell>
        </row>
        <row r="6023">
          <cell r="C6023" t="str">
            <v>M20_ME00</v>
          </cell>
        </row>
        <row r="6024">
          <cell r="C6024" t="str">
            <v>M26_ME00</v>
          </cell>
        </row>
        <row r="6025">
          <cell r="C6025" t="str">
            <v>M20_ME00</v>
          </cell>
        </row>
        <row r="6026">
          <cell r="C6026" t="str">
            <v>M20_ME00</v>
          </cell>
        </row>
        <row r="6027">
          <cell r="C6027" t="str">
            <v>M10_CH00</v>
          </cell>
        </row>
        <row r="6028">
          <cell r="C6028" t="str">
            <v>M30_EL00</v>
          </cell>
        </row>
        <row r="6029">
          <cell r="C6029" t="str">
            <v>M26_ME00</v>
          </cell>
        </row>
        <row r="6030">
          <cell r="C6030" t="str">
            <v>M20_ME00</v>
          </cell>
        </row>
        <row r="6031">
          <cell r="C6031" t="str">
            <v>M25_ME00</v>
          </cell>
        </row>
        <row r="6032">
          <cell r="C6032" t="str">
            <v>M30_EL00</v>
          </cell>
        </row>
        <row r="6033">
          <cell r="C6033" t="str">
            <v>M26_ME00</v>
          </cell>
        </row>
        <row r="6034">
          <cell r="C6034" t="str">
            <v>M20_ME00</v>
          </cell>
        </row>
        <row r="6035">
          <cell r="C6035" t="str">
            <v>M20_ME00</v>
          </cell>
        </row>
        <row r="6036">
          <cell r="C6036" t="str">
            <v>M26_ME00</v>
          </cell>
        </row>
        <row r="6037">
          <cell r="C6037" t="str">
            <v>M15_EX00</v>
          </cell>
        </row>
        <row r="6038">
          <cell r="C6038" t="str">
            <v>M20_ME00</v>
          </cell>
        </row>
        <row r="6039">
          <cell r="C6039" t="str">
            <v>M26_ME00</v>
          </cell>
        </row>
        <row r="6040">
          <cell r="C6040" t="str">
            <v>M26_ME00</v>
          </cell>
        </row>
        <row r="6041">
          <cell r="C6041" t="str">
            <v>M26_ME00</v>
          </cell>
        </row>
        <row r="6042">
          <cell r="C6042" t="str">
            <v>M26_ME00</v>
          </cell>
        </row>
        <row r="6043">
          <cell r="C6043" t="str">
            <v>M20_ME00</v>
          </cell>
        </row>
        <row r="6044">
          <cell r="C6044" t="str">
            <v>M10_CH00</v>
          </cell>
        </row>
        <row r="6045">
          <cell r="C6045" t="str">
            <v>M20_ME00</v>
          </cell>
        </row>
        <row r="6046">
          <cell r="C6046" t="str">
            <v>M26_ME00</v>
          </cell>
        </row>
        <row r="6047">
          <cell r="C6047" t="str">
            <v>M50_US00</v>
          </cell>
        </row>
        <row r="6048">
          <cell r="C6048" t="str">
            <v>M20_ME00</v>
          </cell>
        </row>
        <row r="6049">
          <cell r="C6049" t="str">
            <v>M10_CH00</v>
          </cell>
        </row>
        <row r="6050">
          <cell r="C6050" t="str">
            <v>M30_EL00</v>
          </cell>
        </row>
        <row r="6051">
          <cell r="C6051" t="str">
            <v>M30_EL00</v>
          </cell>
        </row>
        <row r="6052">
          <cell r="C6052" t="str">
            <v>M30_EL00</v>
          </cell>
        </row>
        <row r="6053">
          <cell r="C6053" t="str">
            <v>M30_EL00</v>
          </cell>
        </row>
        <row r="6054">
          <cell r="C6054" t="str">
            <v>M20_ME00</v>
          </cell>
        </row>
        <row r="6055">
          <cell r="C6055" t="str">
            <v>M20_ME00</v>
          </cell>
        </row>
        <row r="6056">
          <cell r="C6056" t="str">
            <v>M20_ME00</v>
          </cell>
        </row>
        <row r="6057">
          <cell r="C6057" t="str">
            <v>M20_ME00</v>
          </cell>
        </row>
        <row r="6058">
          <cell r="C6058" t="str">
            <v>M20_ME00</v>
          </cell>
        </row>
        <row r="6059">
          <cell r="C6059" t="str">
            <v>M20_ME00</v>
          </cell>
        </row>
        <row r="6060">
          <cell r="C6060" t="str">
            <v>M20_ME00</v>
          </cell>
        </row>
        <row r="6061">
          <cell r="C6061" t="str">
            <v>M20_ME00</v>
          </cell>
        </row>
        <row r="6062">
          <cell r="C6062" t="str">
            <v>M10_CH00</v>
          </cell>
        </row>
        <row r="6063">
          <cell r="C6063" t="str">
            <v>M50_US00</v>
          </cell>
        </row>
        <row r="6064">
          <cell r="C6064" t="str">
            <v>M50_US00</v>
          </cell>
        </row>
        <row r="6065">
          <cell r="C6065" t="str">
            <v>M50_US00</v>
          </cell>
        </row>
        <row r="6066">
          <cell r="C6066" t="str">
            <v>M10_CH00</v>
          </cell>
        </row>
        <row r="6067">
          <cell r="C6067" t="str">
            <v>M20_ME00</v>
          </cell>
        </row>
        <row r="6068">
          <cell r="C6068" t="str">
            <v>M30_EL00</v>
          </cell>
        </row>
        <row r="6069">
          <cell r="C6069" t="str">
            <v>M40_RE00</v>
          </cell>
        </row>
        <row r="6070">
          <cell r="C6070" t="str">
            <v>M20_ME00</v>
          </cell>
        </row>
        <row r="6071">
          <cell r="C6071" t="str">
            <v>M20_ME00</v>
          </cell>
        </row>
        <row r="6072">
          <cell r="C6072" t="str">
            <v>M10_CH00</v>
          </cell>
        </row>
        <row r="6073">
          <cell r="C6073" t="str">
            <v>M20_ME00</v>
          </cell>
        </row>
        <row r="6074">
          <cell r="C6074" t="str">
            <v>M20_ME00</v>
          </cell>
        </row>
        <row r="6075">
          <cell r="C6075" t="str">
            <v>M20_ME00</v>
          </cell>
        </row>
        <row r="6076">
          <cell r="C6076" t="str">
            <v>M50_US00</v>
          </cell>
        </row>
        <row r="6077">
          <cell r="C6077" t="str">
            <v>M10_CH00</v>
          </cell>
        </row>
        <row r="6078">
          <cell r="C6078" t="str">
            <v>M50_US00</v>
          </cell>
        </row>
        <row r="6079">
          <cell r="C6079" t="str">
            <v>M20_ME00</v>
          </cell>
        </row>
        <row r="6080">
          <cell r="C6080" t="str">
            <v>M20_ME00</v>
          </cell>
        </row>
        <row r="6081">
          <cell r="C6081" t="str">
            <v>M26_ME00</v>
          </cell>
        </row>
        <row r="6082">
          <cell r="C6082" t="str">
            <v>M10_CH00</v>
          </cell>
        </row>
        <row r="6083">
          <cell r="C6083" t="str">
            <v>M10_CH00</v>
          </cell>
        </row>
        <row r="6084">
          <cell r="C6084" t="str">
            <v>M10_CH00</v>
          </cell>
        </row>
        <row r="6085">
          <cell r="C6085" t="str">
            <v>M30_EL00</v>
          </cell>
        </row>
        <row r="6086">
          <cell r="C6086" t="str">
            <v>M30_EL00</v>
          </cell>
        </row>
        <row r="6087">
          <cell r="C6087" t="str">
            <v>M26_ME00</v>
          </cell>
        </row>
        <row r="6088">
          <cell r="C6088" t="str">
            <v>M20_ME00</v>
          </cell>
        </row>
        <row r="6089">
          <cell r="C6089" t="str">
            <v>M20_ME00</v>
          </cell>
        </row>
        <row r="6090">
          <cell r="C6090" t="str">
            <v>M20_ME00</v>
          </cell>
        </row>
        <row r="6091">
          <cell r="C6091" t="str">
            <v>M20_ME00</v>
          </cell>
        </row>
        <row r="6092">
          <cell r="C6092" t="str">
            <v>M26_ME00</v>
          </cell>
        </row>
        <row r="6093">
          <cell r="C6093" t="str">
            <v>M20_ME00</v>
          </cell>
        </row>
        <row r="6094">
          <cell r="C6094" t="str">
            <v>M20_ME00</v>
          </cell>
        </row>
        <row r="6095">
          <cell r="C6095" t="str">
            <v>M20_ME00</v>
          </cell>
        </row>
        <row r="6096">
          <cell r="C6096" t="str">
            <v>M20_ME00</v>
          </cell>
        </row>
        <row r="6097">
          <cell r="C6097" t="str">
            <v>M26_ME00</v>
          </cell>
        </row>
        <row r="6098">
          <cell r="C6098" t="str">
            <v>M26_ME00</v>
          </cell>
        </row>
        <row r="6099">
          <cell r="C6099" t="str">
            <v>M26_ME00</v>
          </cell>
        </row>
        <row r="6100">
          <cell r="C6100" t="str">
            <v>M26_ME00</v>
          </cell>
        </row>
        <row r="6101">
          <cell r="C6101" t="str">
            <v>M20_ME00</v>
          </cell>
        </row>
        <row r="6102">
          <cell r="C6102" t="str">
            <v>M20_ME00</v>
          </cell>
        </row>
        <row r="6103">
          <cell r="C6103" t="str">
            <v>M10_CH00</v>
          </cell>
        </row>
        <row r="6104">
          <cell r="C6104" t="str">
            <v>M20_ME00</v>
          </cell>
        </row>
        <row r="6105">
          <cell r="C6105" t="str">
            <v>M20_ME00</v>
          </cell>
        </row>
        <row r="6106">
          <cell r="C6106" t="str">
            <v>M20_ME00</v>
          </cell>
        </row>
        <row r="6107">
          <cell r="C6107" t="str">
            <v>M20_ME00</v>
          </cell>
        </row>
        <row r="6108">
          <cell r="C6108" t="str">
            <v>M20_ME00</v>
          </cell>
        </row>
        <row r="6109">
          <cell r="C6109" t="str">
            <v>M20_ME00</v>
          </cell>
        </row>
        <row r="6110">
          <cell r="C6110" t="str">
            <v>M20_ME00</v>
          </cell>
        </row>
        <row r="6111">
          <cell r="C6111" t="str">
            <v>M20_ME00</v>
          </cell>
        </row>
        <row r="6112">
          <cell r="C6112" t="str">
            <v>M20_ME00</v>
          </cell>
        </row>
        <row r="6113">
          <cell r="C6113" t="str">
            <v>M20_ME00</v>
          </cell>
        </row>
        <row r="6114">
          <cell r="C6114" t="str">
            <v>M20_ME00</v>
          </cell>
        </row>
        <row r="6115">
          <cell r="C6115" t="str">
            <v>M20_ME00</v>
          </cell>
        </row>
        <row r="6116">
          <cell r="C6116" t="str">
            <v>M20_ME00</v>
          </cell>
        </row>
        <row r="6117">
          <cell r="C6117" t="str">
            <v>M20_ME00</v>
          </cell>
        </row>
        <row r="6118">
          <cell r="C6118" t="str">
            <v>M20_ME00</v>
          </cell>
        </row>
        <row r="6119">
          <cell r="C6119" t="str">
            <v>M20_ME00</v>
          </cell>
        </row>
        <row r="6120">
          <cell r="C6120" t="str">
            <v>M20_ME00</v>
          </cell>
        </row>
        <row r="6121">
          <cell r="C6121" t="str">
            <v>M20_ME00</v>
          </cell>
        </row>
        <row r="6122">
          <cell r="C6122" t="str">
            <v>M20_ME00</v>
          </cell>
        </row>
        <row r="6123">
          <cell r="C6123" t="str">
            <v>M20_ME00</v>
          </cell>
        </row>
        <row r="6124">
          <cell r="C6124" t="str">
            <v>M20_ME00</v>
          </cell>
        </row>
        <row r="6125">
          <cell r="C6125" t="str">
            <v>M20_ME00</v>
          </cell>
        </row>
        <row r="6126">
          <cell r="C6126" t="str">
            <v>M20_ME00</v>
          </cell>
        </row>
        <row r="6127">
          <cell r="C6127" t="str">
            <v>M20_ME00</v>
          </cell>
        </row>
        <row r="6128">
          <cell r="C6128" t="str">
            <v>M20_ME00</v>
          </cell>
        </row>
        <row r="6129">
          <cell r="C6129" t="str">
            <v>M20_ME00</v>
          </cell>
        </row>
        <row r="6130">
          <cell r="C6130" t="str">
            <v>M20_ME00</v>
          </cell>
        </row>
        <row r="6131">
          <cell r="C6131" t="str">
            <v>M20_ME00</v>
          </cell>
        </row>
        <row r="6132">
          <cell r="C6132" t="str">
            <v>M10_CH00</v>
          </cell>
        </row>
        <row r="6133">
          <cell r="C6133" t="str">
            <v>M10_CH00</v>
          </cell>
        </row>
        <row r="6134">
          <cell r="C6134" t="str">
            <v>M10_CH00</v>
          </cell>
        </row>
        <row r="6135">
          <cell r="C6135" t="str">
            <v>M20_ME00</v>
          </cell>
        </row>
        <row r="6136">
          <cell r="C6136" t="str">
            <v>M10_CH00</v>
          </cell>
        </row>
        <row r="6137">
          <cell r="C6137" t="str">
            <v>M20_ME00</v>
          </cell>
        </row>
        <row r="6138">
          <cell r="C6138" t="str">
            <v>M20_ME00</v>
          </cell>
        </row>
        <row r="6139">
          <cell r="C6139" t="str">
            <v>M20_ME00</v>
          </cell>
        </row>
        <row r="6140">
          <cell r="C6140" t="str">
            <v>M20_ME00</v>
          </cell>
        </row>
        <row r="6141">
          <cell r="C6141" t="str">
            <v>M20_ME00</v>
          </cell>
        </row>
        <row r="6142">
          <cell r="C6142" t="str">
            <v>M20_ME00</v>
          </cell>
        </row>
        <row r="6143">
          <cell r="C6143" t="str">
            <v>M20_ME00</v>
          </cell>
        </row>
        <row r="6144">
          <cell r="C6144" t="str">
            <v>M10_CH00</v>
          </cell>
        </row>
        <row r="6145">
          <cell r="C6145" t="str">
            <v>M20_ME00</v>
          </cell>
        </row>
        <row r="6146">
          <cell r="C6146" t="str">
            <v>M20_ME00</v>
          </cell>
        </row>
        <row r="6147">
          <cell r="C6147" t="str">
            <v>M20_ME00</v>
          </cell>
        </row>
        <row r="6148">
          <cell r="C6148" t="str">
            <v>M20_ME00</v>
          </cell>
        </row>
        <row r="6149">
          <cell r="C6149" t="str">
            <v>M20_ME00</v>
          </cell>
        </row>
        <row r="6150">
          <cell r="C6150" t="str">
            <v>M20_ME00</v>
          </cell>
        </row>
        <row r="6151">
          <cell r="C6151" t="str">
            <v>M20_ME00</v>
          </cell>
        </row>
        <row r="6152">
          <cell r="C6152" t="str">
            <v>M30_EL00</v>
          </cell>
        </row>
        <row r="6153">
          <cell r="C6153" t="str">
            <v>M20_ME00</v>
          </cell>
        </row>
        <row r="6154">
          <cell r="C6154" t="str">
            <v>M10_CH00</v>
          </cell>
        </row>
        <row r="6155">
          <cell r="C6155" t="str">
            <v>M20_ME00</v>
          </cell>
        </row>
        <row r="6156">
          <cell r="C6156" t="str">
            <v>M20_ME00</v>
          </cell>
        </row>
        <row r="6157">
          <cell r="C6157" t="str">
            <v>M20_ME00</v>
          </cell>
        </row>
        <row r="6158">
          <cell r="C6158" t="str">
            <v>M50_US00</v>
          </cell>
        </row>
        <row r="6159">
          <cell r="C6159" t="str">
            <v>M20_ME00</v>
          </cell>
        </row>
        <row r="6160">
          <cell r="C6160" t="str">
            <v>M50_US00</v>
          </cell>
        </row>
        <row r="6161">
          <cell r="C6161" t="str">
            <v>M50_US00</v>
          </cell>
        </row>
        <row r="6162">
          <cell r="C6162" t="str">
            <v>M10_CH00</v>
          </cell>
        </row>
        <row r="6163">
          <cell r="C6163" t="str">
            <v>M50_US00</v>
          </cell>
        </row>
        <row r="6164">
          <cell r="C6164" t="str">
            <v>M20_ME00</v>
          </cell>
        </row>
        <row r="6165">
          <cell r="C6165" t="str">
            <v>M10_CH00</v>
          </cell>
        </row>
        <row r="6166">
          <cell r="C6166" t="str">
            <v>M20_ME00</v>
          </cell>
        </row>
        <row r="6167">
          <cell r="C6167" t="str">
            <v>M20_ME00</v>
          </cell>
        </row>
        <row r="6168">
          <cell r="C6168" t="str">
            <v>M15_EX00</v>
          </cell>
        </row>
        <row r="6169">
          <cell r="C6169" t="str">
            <v>M20_ME00</v>
          </cell>
        </row>
        <row r="6170">
          <cell r="C6170" t="str">
            <v>M15_EX00</v>
          </cell>
        </row>
        <row r="6171">
          <cell r="C6171" t="str">
            <v>M15_EX00</v>
          </cell>
        </row>
        <row r="6172">
          <cell r="C6172" t="str">
            <v>M10_CH00</v>
          </cell>
        </row>
        <row r="6173">
          <cell r="C6173" t="str">
            <v>M30_EL00</v>
          </cell>
        </row>
        <row r="6174">
          <cell r="C6174" t="str">
            <v>M15_EX00</v>
          </cell>
        </row>
        <row r="6175">
          <cell r="C6175" t="str">
            <v>M20_ME00</v>
          </cell>
        </row>
        <row r="6176">
          <cell r="C6176" t="str">
            <v>M20_ME00</v>
          </cell>
        </row>
        <row r="6177">
          <cell r="C6177" t="str">
            <v>M30_EL00</v>
          </cell>
        </row>
        <row r="6178">
          <cell r="C6178" t="str">
            <v>M20_ME00</v>
          </cell>
        </row>
        <row r="6179">
          <cell r="C6179" t="str">
            <v>M15_EX00</v>
          </cell>
        </row>
        <row r="6180">
          <cell r="C6180" t="str">
            <v>M20_ME00</v>
          </cell>
        </row>
        <row r="6181">
          <cell r="C6181" t="str">
            <v>M20_ME00</v>
          </cell>
        </row>
        <row r="6182">
          <cell r="C6182" t="str">
            <v>M20_ME00</v>
          </cell>
        </row>
        <row r="6183">
          <cell r="C6183" t="str">
            <v>M30_EL00</v>
          </cell>
        </row>
        <row r="6184">
          <cell r="C6184" t="str">
            <v>M10_CH00</v>
          </cell>
        </row>
        <row r="6185">
          <cell r="C6185" t="str">
            <v>M20_ME00</v>
          </cell>
        </row>
        <row r="6186">
          <cell r="C6186" t="str">
            <v>M20_ME00</v>
          </cell>
        </row>
        <row r="6187">
          <cell r="C6187" t="str">
            <v>M20_ME00</v>
          </cell>
        </row>
        <row r="6188">
          <cell r="C6188" t="str">
            <v>M15_EX00</v>
          </cell>
        </row>
        <row r="6189">
          <cell r="C6189" t="str">
            <v>M20_ME00</v>
          </cell>
        </row>
        <row r="6190">
          <cell r="C6190" t="str">
            <v>M20_ME00</v>
          </cell>
        </row>
        <row r="6191">
          <cell r="C6191" t="str">
            <v>M50_US00</v>
          </cell>
        </row>
        <row r="6192">
          <cell r="C6192" t="str">
            <v>M50_US00</v>
          </cell>
        </row>
        <row r="6193">
          <cell r="C6193" t="str">
            <v>M50_US00</v>
          </cell>
        </row>
        <row r="6194">
          <cell r="C6194" t="str">
            <v>M15_EX00</v>
          </cell>
        </row>
        <row r="6195">
          <cell r="C6195" t="str">
            <v>M50_US00</v>
          </cell>
        </row>
        <row r="6196">
          <cell r="C6196" t="str">
            <v>M50_US00</v>
          </cell>
        </row>
        <row r="6197">
          <cell r="C6197" t="str">
            <v>M50_US00</v>
          </cell>
        </row>
        <row r="6198">
          <cell r="C6198" t="str">
            <v>M50_US00</v>
          </cell>
        </row>
        <row r="6199">
          <cell r="C6199" t="str">
            <v>M50_US00</v>
          </cell>
        </row>
        <row r="6200">
          <cell r="C6200" t="str">
            <v>M50_US00</v>
          </cell>
        </row>
      </sheetData>
      <sheetData sheetId="19">
        <row r="4">
          <cell r="B4" t="str">
            <v>Ordre</v>
          </cell>
          <cell r="C4" t="str">
            <v>Désignation</v>
          </cell>
          <cell r="D4" t="str">
            <v xml:space="preserve">   Nbr HrMO</v>
          </cell>
        </row>
        <row r="5">
          <cell r="B5" t="str">
            <v>5BBT00004878</v>
          </cell>
        </row>
        <row r="6">
          <cell r="B6" t="str">
            <v>5BBT00004944</v>
          </cell>
        </row>
        <row r="7">
          <cell r="B7" t="str">
            <v>5BBT00004946</v>
          </cell>
        </row>
        <row r="8">
          <cell r="B8" t="str">
            <v>5BBT00004948</v>
          </cell>
        </row>
        <row r="9">
          <cell r="B9" t="str">
            <v>5BBT00004949</v>
          </cell>
        </row>
        <row r="10">
          <cell r="B10" t="str">
            <v>5BBT00004953</v>
          </cell>
        </row>
        <row r="11">
          <cell r="B11" t="str">
            <v>5BBT00004954</v>
          </cell>
        </row>
        <row r="12">
          <cell r="B12" t="str">
            <v>5BBT00004956</v>
          </cell>
        </row>
        <row r="13">
          <cell r="B13" t="str">
            <v>5BBT00004957</v>
          </cell>
        </row>
        <row r="14">
          <cell r="B14" t="str">
            <v>5BBT00004960</v>
          </cell>
        </row>
        <row r="15">
          <cell r="B15" t="str">
            <v>5BBT00004961</v>
          </cell>
        </row>
        <row r="16">
          <cell r="B16" t="str">
            <v>5BBT00004964</v>
          </cell>
        </row>
        <row r="17">
          <cell r="B17" t="str">
            <v>5BBT00004966</v>
          </cell>
        </row>
        <row r="18">
          <cell r="B18" t="str">
            <v>5BBT00004967</v>
          </cell>
        </row>
        <row r="19">
          <cell r="B19" t="str">
            <v>5BBT00004968</v>
          </cell>
        </row>
        <row r="20">
          <cell r="B20" t="str">
            <v>5BBT00004969</v>
          </cell>
        </row>
        <row r="21">
          <cell r="B21" t="str">
            <v>5BBT00004970</v>
          </cell>
        </row>
        <row r="22">
          <cell r="B22" t="str">
            <v>5BBT00004971</v>
          </cell>
        </row>
        <row r="23">
          <cell r="B23" t="str">
            <v>5BBT00004972</v>
          </cell>
        </row>
        <row r="24">
          <cell r="B24" t="str">
            <v>5BBT00004973</v>
          </cell>
        </row>
        <row r="25">
          <cell r="B25" t="str">
            <v>5BBT00004974</v>
          </cell>
        </row>
        <row r="26">
          <cell r="B26" t="str">
            <v>5BBT00004975</v>
          </cell>
        </row>
        <row r="27">
          <cell r="B27" t="str">
            <v>5BBT00004976</v>
          </cell>
        </row>
        <row r="28">
          <cell r="B28" t="str">
            <v>5BBT00004977</v>
          </cell>
        </row>
        <row r="29">
          <cell r="B29" t="str">
            <v>5BBT00004981</v>
          </cell>
        </row>
        <row r="30">
          <cell r="B30" t="str">
            <v>5BBT00004982</v>
          </cell>
        </row>
        <row r="31">
          <cell r="B31" t="str">
            <v>5BBT00004985</v>
          </cell>
        </row>
        <row r="32">
          <cell r="B32" t="str">
            <v>5BBT00004986</v>
          </cell>
        </row>
        <row r="33">
          <cell r="B33" t="str">
            <v>5BBT00004987</v>
          </cell>
        </row>
        <row r="34">
          <cell r="B34" t="str">
            <v>5BBT00004988</v>
          </cell>
        </row>
        <row r="35">
          <cell r="B35" t="str">
            <v>5BBT00004991</v>
          </cell>
        </row>
        <row r="36">
          <cell r="B36" t="str">
            <v>5BBT00004992</v>
          </cell>
        </row>
        <row r="37">
          <cell r="B37" t="str">
            <v>5BBT00004993</v>
          </cell>
        </row>
        <row r="38">
          <cell r="B38" t="str">
            <v>5BBT00004994</v>
          </cell>
        </row>
        <row r="39">
          <cell r="B39" t="str">
            <v>5BBT00004995</v>
          </cell>
        </row>
        <row r="40">
          <cell r="B40" t="str">
            <v>5BBT00004997</v>
          </cell>
        </row>
        <row r="41">
          <cell r="B41" t="str">
            <v>5BBT00004998</v>
          </cell>
        </row>
        <row r="42">
          <cell r="B42" t="str">
            <v>5BBT00004999</v>
          </cell>
        </row>
        <row r="43">
          <cell r="B43" t="str">
            <v>5BBT00005000</v>
          </cell>
        </row>
        <row r="44">
          <cell r="B44" t="str">
            <v>5BBT00005001</v>
          </cell>
        </row>
        <row r="45">
          <cell r="B45" t="str">
            <v>5BBT00005002</v>
          </cell>
        </row>
        <row r="46">
          <cell r="B46" t="str">
            <v>5BBT00005003</v>
          </cell>
        </row>
        <row r="47">
          <cell r="B47" t="str">
            <v>5BBT00005004</v>
          </cell>
        </row>
        <row r="48">
          <cell r="B48" t="str">
            <v>5BBT00005005</v>
          </cell>
        </row>
        <row r="49">
          <cell r="B49" t="str">
            <v>5BBT00005006</v>
          </cell>
        </row>
        <row r="50">
          <cell r="B50" t="str">
            <v>5BBT00005007</v>
          </cell>
        </row>
        <row r="51">
          <cell r="B51" t="str">
            <v>5BBT00005008</v>
          </cell>
        </row>
        <row r="52">
          <cell r="B52" t="str">
            <v>5BBT00005009</v>
          </cell>
        </row>
        <row r="53">
          <cell r="B53" t="str">
            <v>5BBT00005010</v>
          </cell>
        </row>
        <row r="54">
          <cell r="B54" t="str">
            <v>5BBT00005011</v>
          </cell>
        </row>
        <row r="55">
          <cell r="B55" t="str">
            <v>5BBT00005012</v>
          </cell>
        </row>
        <row r="56">
          <cell r="B56" t="str">
            <v>5BBT00005013</v>
          </cell>
        </row>
        <row r="57">
          <cell r="B57" t="str">
            <v>5BBT00005014</v>
          </cell>
        </row>
        <row r="58">
          <cell r="B58" t="str">
            <v>5BBT00005016</v>
          </cell>
        </row>
        <row r="59">
          <cell r="B59" t="str">
            <v>5BBT00005017</v>
          </cell>
        </row>
        <row r="60">
          <cell r="B60" t="str">
            <v>5BBT00005018</v>
          </cell>
        </row>
        <row r="61">
          <cell r="B61" t="str">
            <v>5BBT00005020</v>
          </cell>
        </row>
        <row r="62">
          <cell r="B62" t="str">
            <v>5BBT00005021</v>
          </cell>
        </row>
        <row r="63">
          <cell r="B63" t="str">
            <v>5BBT00005022</v>
          </cell>
        </row>
        <row r="64">
          <cell r="B64" t="str">
            <v>5BBT00005023</v>
          </cell>
        </row>
        <row r="65">
          <cell r="B65" t="str">
            <v>5BBT00005024</v>
          </cell>
        </row>
        <row r="66">
          <cell r="B66" t="str">
            <v>5BBT00005027</v>
          </cell>
        </row>
        <row r="67">
          <cell r="B67" t="str">
            <v>5BBT00005028</v>
          </cell>
        </row>
        <row r="68">
          <cell r="B68" t="str">
            <v>5BBT00005029</v>
          </cell>
        </row>
        <row r="69">
          <cell r="B69" t="str">
            <v>5BBT00005030</v>
          </cell>
        </row>
        <row r="70">
          <cell r="B70" t="str">
            <v>5BBT00005031</v>
          </cell>
        </row>
        <row r="71">
          <cell r="B71" t="str">
            <v>5BBT00005032</v>
          </cell>
        </row>
        <row r="72">
          <cell r="B72" t="str">
            <v>5BBT00005033</v>
          </cell>
        </row>
        <row r="73">
          <cell r="B73" t="str">
            <v>5BBT00005035</v>
          </cell>
        </row>
        <row r="74">
          <cell r="B74" t="str">
            <v>5BBT00005036</v>
          </cell>
        </row>
        <row r="75">
          <cell r="B75" t="str">
            <v>5BBT00005037</v>
          </cell>
        </row>
        <row r="76">
          <cell r="B76" t="str">
            <v>5BBT00005038</v>
          </cell>
        </row>
        <row r="77">
          <cell r="B77" t="str">
            <v>5BBT00005039</v>
          </cell>
        </row>
        <row r="78">
          <cell r="B78" t="str">
            <v>5BBT00005040</v>
          </cell>
        </row>
        <row r="79">
          <cell r="B79" t="str">
            <v>5BBT00005041</v>
          </cell>
        </row>
        <row r="80">
          <cell r="B80" t="str">
            <v>5BBT00005042</v>
          </cell>
        </row>
        <row r="81">
          <cell r="B81" t="str">
            <v>5BBT00005043</v>
          </cell>
        </row>
        <row r="82">
          <cell r="B82" t="str">
            <v>5BBT00005044</v>
          </cell>
        </row>
        <row r="83">
          <cell r="B83" t="str">
            <v>5BBT00005045</v>
          </cell>
        </row>
        <row r="84">
          <cell r="B84" t="str">
            <v>5BBT00005046</v>
          </cell>
        </row>
        <row r="85">
          <cell r="B85" t="str">
            <v>5BBT00005047</v>
          </cell>
        </row>
        <row r="86">
          <cell r="B86" t="str">
            <v>5BBT00005048</v>
          </cell>
        </row>
        <row r="87">
          <cell r="B87" t="str">
            <v>5BBT00005049</v>
          </cell>
        </row>
        <row r="88">
          <cell r="B88" t="str">
            <v>5BBT00005050</v>
          </cell>
        </row>
        <row r="89">
          <cell r="B89" t="str">
            <v>5BBT00005051</v>
          </cell>
        </row>
        <row r="90">
          <cell r="B90" t="str">
            <v>5BBT00005052</v>
          </cell>
        </row>
        <row r="91">
          <cell r="B91" t="str">
            <v>5BBT00005053</v>
          </cell>
        </row>
        <row r="92">
          <cell r="B92" t="str">
            <v>5BBT00005054</v>
          </cell>
        </row>
        <row r="93">
          <cell r="B93" t="str">
            <v>5BBT00005055</v>
          </cell>
        </row>
        <row r="94">
          <cell r="B94" t="str">
            <v>5BBT00005056</v>
          </cell>
        </row>
        <row r="95">
          <cell r="B95" t="str">
            <v>5BBT00005057</v>
          </cell>
        </row>
        <row r="96">
          <cell r="B96" t="str">
            <v>5BBT00005058</v>
          </cell>
        </row>
        <row r="97">
          <cell r="B97" t="str">
            <v>5BBT00005059</v>
          </cell>
        </row>
        <row r="98">
          <cell r="B98" t="str">
            <v>5BBT00005061</v>
          </cell>
        </row>
        <row r="99">
          <cell r="B99" t="str">
            <v>5BBT00005062</v>
          </cell>
        </row>
        <row r="100">
          <cell r="B100" t="str">
            <v>5BBT00005063</v>
          </cell>
        </row>
        <row r="101">
          <cell r="B101" t="str">
            <v>5BBT00005064</v>
          </cell>
        </row>
        <row r="102">
          <cell r="B102" t="str">
            <v>5BBT00005065</v>
          </cell>
        </row>
        <row r="103">
          <cell r="B103" t="str">
            <v>5BBT00005066</v>
          </cell>
        </row>
        <row r="104">
          <cell r="B104" t="str">
            <v>5BBT00005067</v>
          </cell>
        </row>
        <row r="105">
          <cell r="B105" t="str">
            <v>5BBT00005070</v>
          </cell>
        </row>
        <row r="106">
          <cell r="B106" t="str">
            <v>5BBT00005071</v>
          </cell>
        </row>
        <row r="107">
          <cell r="B107" t="str">
            <v>5BBT00005077</v>
          </cell>
        </row>
        <row r="108">
          <cell r="B108" t="str">
            <v>5BBT00005079</v>
          </cell>
        </row>
        <row r="109">
          <cell r="B109" t="str">
            <v>5BBT00005085</v>
          </cell>
        </row>
        <row r="110">
          <cell r="B110" t="str">
            <v>5BBT00005086</v>
          </cell>
        </row>
        <row r="111">
          <cell r="B111" t="str">
            <v>5BBT00005087</v>
          </cell>
        </row>
        <row r="112">
          <cell r="B112" t="str">
            <v>5BBT00005088</v>
          </cell>
        </row>
        <row r="113">
          <cell r="B113" t="str">
            <v>5BBT00005090</v>
          </cell>
        </row>
        <row r="114">
          <cell r="B114" t="str">
            <v>5BBT00005091</v>
          </cell>
        </row>
        <row r="115">
          <cell r="B115" t="str">
            <v>5BBT00005092</v>
          </cell>
        </row>
        <row r="116">
          <cell r="B116" t="str">
            <v>5BBT00005093</v>
          </cell>
        </row>
        <row r="117">
          <cell r="B117" t="str">
            <v>5BBT00005094</v>
          </cell>
        </row>
        <row r="118">
          <cell r="B118" t="str">
            <v>5BBT00005096</v>
          </cell>
        </row>
        <row r="119">
          <cell r="B119" t="str">
            <v>5BBT00005097</v>
          </cell>
        </row>
        <row r="120">
          <cell r="B120" t="str">
            <v>5BBT00005098</v>
          </cell>
        </row>
        <row r="121">
          <cell r="B121" t="str">
            <v>5BBT00005099</v>
          </cell>
        </row>
        <row r="122">
          <cell r="B122" t="str">
            <v>5BBT00005100</v>
          </cell>
        </row>
        <row r="123">
          <cell r="B123" t="str">
            <v>5BBT00005101</v>
          </cell>
        </row>
        <row r="124">
          <cell r="B124" t="str">
            <v>5BBT00005107</v>
          </cell>
        </row>
        <row r="125">
          <cell r="B125" t="str">
            <v>5BBT00005108</v>
          </cell>
        </row>
        <row r="126">
          <cell r="B126" t="str">
            <v>5BBT00005109</v>
          </cell>
        </row>
        <row r="127">
          <cell r="B127" t="str">
            <v>5BBT00005110</v>
          </cell>
        </row>
        <row r="128">
          <cell r="B128" t="str">
            <v>5BBT00005111</v>
          </cell>
        </row>
        <row r="129">
          <cell r="B129" t="str">
            <v>5BBT00005112</v>
          </cell>
        </row>
        <row r="130">
          <cell r="B130" t="str">
            <v>5BBT00005113</v>
          </cell>
        </row>
        <row r="131">
          <cell r="B131" t="str">
            <v>5BBT00005114</v>
          </cell>
        </row>
        <row r="132">
          <cell r="B132" t="str">
            <v>5BBT00005115</v>
          </cell>
        </row>
        <row r="133">
          <cell r="B133" t="str">
            <v>5BBT00005116</v>
          </cell>
        </row>
        <row r="134">
          <cell r="B134" t="str">
            <v>5BBT00005117</v>
          </cell>
        </row>
        <row r="135">
          <cell r="B135" t="str">
            <v>5BBT00005118</v>
          </cell>
        </row>
        <row r="136">
          <cell r="B136" t="str">
            <v>5BBT00005119</v>
          </cell>
        </row>
        <row r="137">
          <cell r="B137" t="str">
            <v>5BBT00005120</v>
          </cell>
        </row>
        <row r="138">
          <cell r="B138" t="str">
            <v>5BBT00005123</v>
          </cell>
        </row>
        <row r="139">
          <cell r="B139" t="str">
            <v>5BBT00005124</v>
          </cell>
        </row>
        <row r="140">
          <cell r="B140" t="str">
            <v>5BBT00005125</v>
          </cell>
        </row>
        <row r="141">
          <cell r="B141" t="str">
            <v>5BBT00005128</v>
          </cell>
        </row>
        <row r="142">
          <cell r="B142" t="str">
            <v>5BBT00005129</v>
          </cell>
        </row>
        <row r="143">
          <cell r="B143" t="str">
            <v>5BBT00005130</v>
          </cell>
        </row>
        <row r="144">
          <cell r="B144" t="str">
            <v>5BBT00005131</v>
          </cell>
        </row>
        <row r="145">
          <cell r="B145" t="str">
            <v>5BBT00005132</v>
          </cell>
        </row>
        <row r="146">
          <cell r="B146" t="str">
            <v>5BBT00005133</v>
          </cell>
        </row>
        <row r="147">
          <cell r="B147" t="str">
            <v>5BBT00005134</v>
          </cell>
        </row>
        <row r="148">
          <cell r="B148" t="str">
            <v>5BBT00005135</v>
          </cell>
        </row>
        <row r="149">
          <cell r="B149" t="str">
            <v>5BBT00005137</v>
          </cell>
        </row>
        <row r="150">
          <cell r="B150" t="str">
            <v>5BBT00005138</v>
          </cell>
        </row>
        <row r="151">
          <cell r="B151" t="str">
            <v>5BBT00005139</v>
          </cell>
        </row>
        <row r="152">
          <cell r="B152" t="str">
            <v>5BBT00005140</v>
          </cell>
        </row>
        <row r="153">
          <cell r="B153" t="str">
            <v>5BBT00005142</v>
          </cell>
        </row>
        <row r="154">
          <cell r="B154" t="str">
            <v>5BBT00005143</v>
          </cell>
        </row>
        <row r="155">
          <cell r="B155" t="str">
            <v>5BBT00005146</v>
          </cell>
        </row>
        <row r="156">
          <cell r="B156" t="str">
            <v>5BBT00005147</v>
          </cell>
        </row>
        <row r="157">
          <cell r="B157" t="str">
            <v>5BBT00005148</v>
          </cell>
        </row>
        <row r="158">
          <cell r="B158" t="str">
            <v>5BBT00005149</v>
          </cell>
        </row>
        <row r="159">
          <cell r="B159" t="str">
            <v>5BBT00005150</v>
          </cell>
        </row>
        <row r="160">
          <cell r="B160" t="str">
            <v>5BBT00005151</v>
          </cell>
        </row>
        <row r="161">
          <cell r="B161" t="str">
            <v>5BBT00005152</v>
          </cell>
        </row>
        <row r="162">
          <cell r="B162" t="str">
            <v>5BBT00005154</v>
          </cell>
        </row>
        <row r="163">
          <cell r="B163" t="str">
            <v>5BBT00005155</v>
          </cell>
        </row>
        <row r="164">
          <cell r="B164" t="str">
            <v>5BBT00005156</v>
          </cell>
        </row>
        <row r="165">
          <cell r="B165" t="str">
            <v>5BBT00005160</v>
          </cell>
        </row>
        <row r="166">
          <cell r="B166" t="str">
            <v>5BBT00005161</v>
          </cell>
        </row>
        <row r="167">
          <cell r="B167" t="str">
            <v>5BBT00005162</v>
          </cell>
        </row>
        <row r="168">
          <cell r="B168" t="str">
            <v>5BBT00005164</v>
          </cell>
        </row>
        <row r="169">
          <cell r="B169" t="str">
            <v>5BBT00005166</v>
          </cell>
        </row>
        <row r="170">
          <cell r="B170" t="str">
            <v>5BBT00005170</v>
          </cell>
        </row>
        <row r="171">
          <cell r="B171" t="str">
            <v>5BBT00005172</v>
          </cell>
        </row>
        <row r="172">
          <cell r="B172" t="str">
            <v>5BBT00005173</v>
          </cell>
        </row>
        <row r="173">
          <cell r="B173" t="str">
            <v>5BBT00005174</v>
          </cell>
        </row>
        <row r="174">
          <cell r="B174" t="str">
            <v>5BBT00005175</v>
          </cell>
        </row>
        <row r="175">
          <cell r="B175" t="str">
            <v>5BBT00005176</v>
          </cell>
        </row>
        <row r="176">
          <cell r="B176" t="str">
            <v>5BBT00005180</v>
          </cell>
        </row>
        <row r="177">
          <cell r="B177" t="str">
            <v>5BBT00005190</v>
          </cell>
        </row>
        <row r="178">
          <cell r="B178" t="str">
            <v>5BBT00005191</v>
          </cell>
        </row>
        <row r="179">
          <cell r="B179" t="str">
            <v>5BBT00005192</v>
          </cell>
        </row>
        <row r="180">
          <cell r="B180" t="str">
            <v>5BBT00005193</v>
          </cell>
        </row>
        <row r="181">
          <cell r="B181" t="str">
            <v>5BBT00005194</v>
          </cell>
        </row>
        <row r="182">
          <cell r="B182" t="str">
            <v>5BBT00005200</v>
          </cell>
        </row>
        <row r="183">
          <cell r="B183" t="str">
            <v>5BBT00005205</v>
          </cell>
        </row>
        <row r="184">
          <cell r="B184" t="str">
            <v>5BBT00005206</v>
          </cell>
        </row>
        <row r="185">
          <cell r="B185" t="str">
            <v>5BBT00005209</v>
          </cell>
        </row>
        <row r="186">
          <cell r="B186" t="str">
            <v>5BBT00005210</v>
          </cell>
        </row>
        <row r="187">
          <cell r="B187" t="str">
            <v>5BBT00005212</v>
          </cell>
        </row>
        <row r="188">
          <cell r="B188" t="str">
            <v>5BBT00005215</v>
          </cell>
        </row>
        <row r="189">
          <cell r="B189" t="str">
            <v>5BBT00005217</v>
          </cell>
        </row>
        <row r="190">
          <cell r="B190" t="str">
            <v>5BBT00005218</v>
          </cell>
        </row>
        <row r="191">
          <cell r="B191" t="str">
            <v>5BBT00005219</v>
          </cell>
        </row>
        <row r="192">
          <cell r="B192" t="str">
            <v>5BBT00005220</v>
          </cell>
        </row>
        <row r="193">
          <cell r="B193" t="str">
            <v>5BBT00005221</v>
          </cell>
        </row>
        <row r="194">
          <cell r="B194" t="str">
            <v>5BBT00005223</v>
          </cell>
        </row>
        <row r="195">
          <cell r="B195" t="str">
            <v>5BBT00005224</v>
          </cell>
        </row>
        <row r="196">
          <cell r="B196" t="str">
            <v>5BBT00005225</v>
          </cell>
        </row>
        <row r="197">
          <cell r="B197" t="str">
            <v>5BBT00005226</v>
          </cell>
        </row>
        <row r="198">
          <cell r="B198" t="str">
            <v>5BBT00005228</v>
          </cell>
        </row>
        <row r="199">
          <cell r="B199" t="str">
            <v>5BBT00005230</v>
          </cell>
        </row>
        <row r="200">
          <cell r="B200" t="str">
            <v>5BBT00005231</v>
          </cell>
        </row>
        <row r="201">
          <cell r="B201" t="str">
            <v>5BBT00005235</v>
          </cell>
        </row>
        <row r="202">
          <cell r="B202" t="str">
            <v>5BBT00005237</v>
          </cell>
        </row>
        <row r="203">
          <cell r="B203" t="str">
            <v>5BBT00005240</v>
          </cell>
        </row>
        <row r="204">
          <cell r="B204" t="str">
            <v>5BBT00005243</v>
          </cell>
        </row>
        <row r="205">
          <cell r="B205" t="str">
            <v>5BBT00005244</v>
          </cell>
        </row>
        <row r="206">
          <cell r="B206" t="str">
            <v>5BBT00005245</v>
          </cell>
        </row>
        <row r="207">
          <cell r="B207" t="str">
            <v>5BBT00005249</v>
          </cell>
        </row>
        <row r="208">
          <cell r="B208" t="str">
            <v>5BBT00005250</v>
          </cell>
        </row>
        <row r="209">
          <cell r="B209" t="str">
            <v>5BBT00005251</v>
          </cell>
        </row>
        <row r="210">
          <cell r="B210" t="str">
            <v>5BBT00005253</v>
          </cell>
        </row>
        <row r="211">
          <cell r="B211" t="str">
            <v>5BBT00005261</v>
          </cell>
        </row>
        <row r="212">
          <cell r="B212" t="str">
            <v>5BBT00005262</v>
          </cell>
        </row>
        <row r="213">
          <cell r="B213" t="str">
            <v>5BBT00005278</v>
          </cell>
        </row>
        <row r="214">
          <cell r="B214" t="str">
            <v>5BBT00005279</v>
          </cell>
        </row>
        <row r="215">
          <cell r="B215" t="str">
            <v>5BBT00005280</v>
          </cell>
        </row>
        <row r="216">
          <cell r="B216" t="str">
            <v>5BBT00005281</v>
          </cell>
        </row>
        <row r="217">
          <cell r="B217" t="str">
            <v>5BBT00005282</v>
          </cell>
        </row>
        <row r="218">
          <cell r="B218" t="str">
            <v>5BBT00005283</v>
          </cell>
        </row>
        <row r="219">
          <cell r="B219" t="str">
            <v>5BBT00005284</v>
          </cell>
        </row>
        <row r="220">
          <cell r="B220" t="str">
            <v>5BBT00005288</v>
          </cell>
        </row>
        <row r="221">
          <cell r="B221" t="str">
            <v>5BBT00005289</v>
          </cell>
        </row>
        <row r="222">
          <cell r="B222" t="str">
            <v>5BBT00005291</v>
          </cell>
        </row>
        <row r="223">
          <cell r="B223" t="str">
            <v>5BBT00005292</v>
          </cell>
        </row>
        <row r="224">
          <cell r="B224" t="str">
            <v>5BBT00005295</v>
          </cell>
        </row>
        <row r="225">
          <cell r="B225" t="str">
            <v>5BBT00005296</v>
          </cell>
        </row>
        <row r="226">
          <cell r="B226" t="str">
            <v>5BBT00005301</v>
          </cell>
        </row>
        <row r="227">
          <cell r="B227" t="str">
            <v>5BBT00005303</v>
          </cell>
        </row>
        <row r="228">
          <cell r="B228" t="str">
            <v>5BBT00005304</v>
          </cell>
        </row>
        <row r="229">
          <cell r="B229" t="str">
            <v>5BBT00005312</v>
          </cell>
        </row>
        <row r="230">
          <cell r="B230" t="str">
            <v>5BBT00005318</v>
          </cell>
        </row>
        <row r="231">
          <cell r="B231" t="str">
            <v>5BBT00005319</v>
          </cell>
        </row>
        <row r="232">
          <cell r="B232" t="str">
            <v>5BBT00005320</v>
          </cell>
        </row>
        <row r="233">
          <cell r="B233" t="str">
            <v>5BBT00005321</v>
          </cell>
        </row>
        <row r="234">
          <cell r="B234" t="str">
            <v>5BBT00005323</v>
          </cell>
        </row>
        <row r="235">
          <cell r="B235" t="str">
            <v>5BBT00005327</v>
          </cell>
        </row>
        <row r="236">
          <cell r="B236" t="str">
            <v>5BBT00005329</v>
          </cell>
        </row>
        <row r="237">
          <cell r="B237" t="str">
            <v>5BBT00005330</v>
          </cell>
        </row>
        <row r="238">
          <cell r="B238" t="str">
            <v>5BBT00005331</v>
          </cell>
        </row>
        <row r="239">
          <cell r="B239" t="str">
            <v>5BBT00005333</v>
          </cell>
        </row>
        <row r="240">
          <cell r="B240" t="str">
            <v>5BBT00005334</v>
          </cell>
        </row>
        <row r="241">
          <cell r="B241" t="str">
            <v>5BBT00005343</v>
          </cell>
        </row>
        <row r="242">
          <cell r="B242" t="str">
            <v>5BBT00005344</v>
          </cell>
        </row>
        <row r="243">
          <cell r="B243" t="str">
            <v>5BBT00005345</v>
          </cell>
        </row>
        <row r="244">
          <cell r="B244" t="str">
            <v>5BBT00005353</v>
          </cell>
        </row>
        <row r="245">
          <cell r="B245" t="str">
            <v>5BBT00005354</v>
          </cell>
        </row>
        <row r="246">
          <cell r="B246" t="str">
            <v>5BBT00005355</v>
          </cell>
        </row>
        <row r="247">
          <cell r="B247" t="str">
            <v>5BBT00005356</v>
          </cell>
        </row>
        <row r="248">
          <cell r="B248" t="str">
            <v>5BBT00005358</v>
          </cell>
        </row>
        <row r="249">
          <cell r="B249" t="str">
            <v>5BBT00005359</v>
          </cell>
        </row>
        <row r="250">
          <cell r="B250" t="str">
            <v>5BBT00005360</v>
          </cell>
        </row>
        <row r="251">
          <cell r="B251" t="str">
            <v>5BBT00005361</v>
          </cell>
        </row>
        <row r="252">
          <cell r="B252" t="str">
            <v>5BBT00005362</v>
          </cell>
        </row>
        <row r="253">
          <cell r="B253" t="str">
            <v>5BBT00005365</v>
          </cell>
        </row>
        <row r="254">
          <cell r="B254" t="str">
            <v>5BBT00005366</v>
          </cell>
        </row>
        <row r="255">
          <cell r="B255" t="str">
            <v>5BBT00005367</v>
          </cell>
        </row>
        <row r="256">
          <cell r="B256" t="str">
            <v>5BBT00005369</v>
          </cell>
        </row>
        <row r="257">
          <cell r="B257" t="str">
            <v>5BBT00005370</v>
          </cell>
        </row>
        <row r="258">
          <cell r="B258" t="str">
            <v>5BBT00005371</v>
          </cell>
        </row>
        <row r="259">
          <cell r="B259" t="str">
            <v>5BBT00005372</v>
          </cell>
        </row>
        <row r="260">
          <cell r="B260" t="str">
            <v>5BBT00005373</v>
          </cell>
        </row>
        <row r="261">
          <cell r="B261" t="str">
            <v>5BBT00005374</v>
          </cell>
        </row>
        <row r="262">
          <cell r="B262" t="str">
            <v>5BBT00005375</v>
          </cell>
        </row>
        <row r="263">
          <cell r="B263" t="str">
            <v>5BBT00005376</v>
          </cell>
        </row>
        <row r="264">
          <cell r="B264" t="str">
            <v>5BBT00005378</v>
          </cell>
        </row>
        <row r="265">
          <cell r="B265" t="str">
            <v>5BBT00005379</v>
          </cell>
        </row>
        <row r="266">
          <cell r="B266" t="str">
            <v>5BBT00005392</v>
          </cell>
        </row>
        <row r="267">
          <cell r="B267" t="str">
            <v>5BBT00005393</v>
          </cell>
        </row>
        <row r="268">
          <cell r="B268" t="str">
            <v>5BBT00005399</v>
          </cell>
        </row>
        <row r="269">
          <cell r="B269" t="str">
            <v>5BBT00005401</v>
          </cell>
        </row>
        <row r="270">
          <cell r="B270" t="str">
            <v>5BBT00005408</v>
          </cell>
        </row>
        <row r="271">
          <cell r="B271" t="str">
            <v>5BBT00005410</v>
          </cell>
        </row>
        <row r="272">
          <cell r="B272" t="str">
            <v>5BBT00005412</v>
          </cell>
        </row>
        <row r="273">
          <cell r="B273" t="str">
            <v>5BBT00005413</v>
          </cell>
        </row>
        <row r="274">
          <cell r="B274" t="str">
            <v>5BBT00005415</v>
          </cell>
        </row>
        <row r="275">
          <cell r="B275" t="str">
            <v>5BBT00005416</v>
          </cell>
        </row>
        <row r="276">
          <cell r="B276" t="str">
            <v>5BBT00005417</v>
          </cell>
        </row>
        <row r="277">
          <cell r="B277" t="str">
            <v>5BBT00005418</v>
          </cell>
        </row>
        <row r="278">
          <cell r="B278" t="str">
            <v>5BBT00005419</v>
          </cell>
        </row>
        <row r="279">
          <cell r="B279" t="str">
            <v>5BBT00005420</v>
          </cell>
        </row>
        <row r="280">
          <cell r="B280" t="str">
            <v>5BBT00005422</v>
          </cell>
        </row>
        <row r="281">
          <cell r="B281" t="str">
            <v>5BBT00005423</v>
          </cell>
        </row>
        <row r="282">
          <cell r="B282" t="str">
            <v>5BBT00005424</v>
          </cell>
        </row>
        <row r="283">
          <cell r="B283" t="str">
            <v>5BBT00005425</v>
          </cell>
        </row>
        <row r="284">
          <cell r="B284" t="str">
            <v>5BBT00005426</v>
          </cell>
        </row>
        <row r="285">
          <cell r="B285" t="str">
            <v>5BBT00005427</v>
          </cell>
        </row>
        <row r="286">
          <cell r="B286" t="str">
            <v>5BBT00005428</v>
          </cell>
        </row>
        <row r="287">
          <cell r="B287" t="str">
            <v>5BBT00005431</v>
          </cell>
        </row>
        <row r="288">
          <cell r="B288" t="str">
            <v>5BBT00005432</v>
          </cell>
        </row>
        <row r="289">
          <cell r="B289" t="str">
            <v>5BBT00005437</v>
          </cell>
        </row>
        <row r="290">
          <cell r="B290" t="str">
            <v>5BBT00005438</v>
          </cell>
        </row>
        <row r="291">
          <cell r="B291" t="str">
            <v>5BBT00005439</v>
          </cell>
        </row>
        <row r="292">
          <cell r="B292" t="str">
            <v>5BBT00005440</v>
          </cell>
        </row>
        <row r="293">
          <cell r="B293" t="str">
            <v>5BBT00005441</v>
          </cell>
        </row>
        <row r="294">
          <cell r="B294" t="str">
            <v>5BBT00005443</v>
          </cell>
        </row>
        <row r="295">
          <cell r="B295" t="str">
            <v>5BBT00005444</v>
          </cell>
        </row>
        <row r="296">
          <cell r="B296" t="str">
            <v>5BBT00005445</v>
          </cell>
        </row>
        <row r="297">
          <cell r="B297" t="str">
            <v>5BBT00005447</v>
          </cell>
        </row>
        <row r="298">
          <cell r="B298" t="str">
            <v>5BBT00005449</v>
          </cell>
        </row>
        <row r="299">
          <cell r="B299" t="str">
            <v>5BBT00005450</v>
          </cell>
        </row>
        <row r="300">
          <cell r="B300" t="str">
            <v>5BBT00005452</v>
          </cell>
        </row>
        <row r="301">
          <cell r="B301" t="str">
            <v>5BBT00005453</v>
          </cell>
        </row>
        <row r="302">
          <cell r="B302" t="str">
            <v>5BBT00005455</v>
          </cell>
        </row>
        <row r="303">
          <cell r="B303" t="str">
            <v>5BBT00005456</v>
          </cell>
        </row>
        <row r="304">
          <cell r="B304" t="str">
            <v>5BBT00005457</v>
          </cell>
        </row>
        <row r="305">
          <cell r="B305" t="str">
            <v>5BBT00005458</v>
          </cell>
        </row>
        <row r="306">
          <cell r="B306" t="str">
            <v>5BBT00005459</v>
          </cell>
        </row>
        <row r="307">
          <cell r="B307" t="str">
            <v>5BBT00005460</v>
          </cell>
        </row>
        <row r="308">
          <cell r="B308" t="str">
            <v>5BBT00005465</v>
          </cell>
        </row>
        <row r="309">
          <cell r="B309" t="str">
            <v>5BBT00005466</v>
          </cell>
        </row>
        <row r="310">
          <cell r="B310" t="str">
            <v>5BBT00005467</v>
          </cell>
        </row>
        <row r="311">
          <cell r="B311" t="str">
            <v>5BBT00005470</v>
          </cell>
        </row>
        <row r="312">
          <cell r="B312" t="str">
            <v>5BBT00005474</v>
          </cell>
        </row>
        <row r="313">
          <cell r="B313" t="str">
            <v>5BBT00005476</v>
          </cell>
        </row>
        <row r="314">
          <cell r="B314" t="str">
            <v>5BBT00005477</v>
          </cell>
        </row>
        <row r="315">
          <cell r="B315" t="str">
            <v>5BBT00005478</v>
          </cell>
        </row>
        <row r="316">
          <cell r="B316" t="str">
            <v>5BBT00005479</v>
          </cell>
        </row>
        <row r="317">
          <cell r="B317" t="str">
            <v>5BBT00005556</v>
          </cell>
        </row>
        <row r="318">
          <cell r="B318" t="str">
            <v>5BBT00005557</v>
          </cell>
        </row>
        <row r="319">
          <cell r="B319" t="str">
            <v>5BBT00005560</v>
          </cell>
        </row>
        <row r="320">
          <cell r="B320" t="str">
            <v>5BBT00005561</v>
          </cell>
        </row>
        <row r="321">
          <cell r="B321" t="str">
            <v>5BBT00005562</v>
          </cell>
        </row>
        <row r="322">
          <cell r="B322" t="str">
            <v>5BBT00005563</v>
          </cell>
        </row>
        <row r="323">
          <cell r="B323" t="str">
            <v>5BBT00005564</v>
          </cell>
        </row>
        <row r="324">
          <cell r="B324" t="str">
            <v>5BBT00005565</v>
          </cell>
        </row>
        <row r="325">
          <cell r="B325" t="str">
            <v>5BBT00005566</v>
          </cell>
        </row>
        <row r="326">
          <cell r="B326" t="str">
            <v>5BBT00005567</v>
          </cell>
        </row>
        <row r="327">
          <cell r="B327" t="str">
            <v>5BBT00005568</v>
          </cell>
        </row>
        <row r="328">
          <cell r="B328" t="str">
            <v>5BBT00005569</v>
          </cell>
        </row>
        <row r="329">
          <cell r="B329" t="str">
            <v>5BBT00005571</v>
          </cell>
        </row>
        <row r="330">
          <cell r="B330" t="str">
            <v>5BBT00005572</v>
          </cell>
        </row>
        <row r="331">
          <cell r="B331" t="str">
            <v>5BBT00005573</v>
          </cell>
        </row>
        <row r="332">
          <cell r="B332" t="str">
            <v>5BBT00005574</v>
          </cell>
        </row>
        <row r="333">
          <cell r="B333" t="str">
            <v>5BBT00005575</v>
          </cell>
        </row>
        <row r="334">
          <cell r="B334" t="str">
            <v>5BBT00005576</v>
          </cell>
        </row>
        <row r="335">
          <cell r="B335" t="str">
            <v>5BBT00005577</v>
          </cell>
        </row>
        <row r="336">
          <cell r="B336" t="str">
            <v>5BBT00005578</v>
          </cell>
        </row>
        <row r="337">
          <cell r="B337" t="str">
            <v>5BBT00005579</v>
          </cell>
        </row>
        <row r="338">
          <cell r="B338" t="str">
            <v>5BBT00005580</v>
          </cell>
        </row>
        <row r="339">
          <cell r="B339" t="str">
            <v>5BBT00005582</v>
          </cell>
        </row>
        <row r="340">
          <cell r="B340" t="str">
            <v>5BBT00005583</v>
          </cell>
        </row>
        <row r="341">
          <cell r="B341" t="str">
            <v>5BBT00005584</v>
          </cell>
        </row>
        <row r="342">
          <cell r="B342" t="str">
            <v>5BBT00005585</v>
          </cell>
        </row>
        <row r="343">
          <cell r="B343" t="str">
            <v>5BBT00005587</v>
          </cell>
        </row>
        <row r="344">
          <cell r="B344" t="str">
            <v>5BBT00005589</v>
          </cell>
        </row>
        <row r="345">
          <cell r="B345" t="str">
            <v>5BBT00005590</v>
          </cell>
        </row>
        <row r="346">
          <cell r="B346" t="str">
            <v>5BBT00005591</v>
          </cell>
        </row>
        <row r="347">
          <cell r="B347" t="str">
            <v>5BBT00005592</v>
          </cell>
        </row>
        <row r="348">
          <cell r="B348" t="str">
            <v>5BBT00005593</v>
          </cell>
        </row>
        <row r="349">
          <cell r="B349" t="str">
            <v>5BBT00005594</v>
          </cell>
        </row>
        <row r="350">
          <cell r="B350" t="str">
            <v>5BBT00005595</v>
          </cell>
        </row>
        <row r="351">
          <cell r="B351" t="str">
            <v>5BBT00005596</v>
          </cell>
        </row>
        <row r="352">
          <cell r="B352" t="str">
            <v>5BBT00005597</v>
          </cell>
        </row>
        <row r="353">
          <cell r="B353" t="str">
            <v>5BBT00005598</v>
          </cell>
        </row>
        <row r="354">
          <cell r="B354" t="str">
            <v>5BBT00005599</v>
          </cell>
        </row>
        <row r="355">
          <cell r="B355" t="str">
            <v>5BBT00005600</v>
          </cell>
        </row>
        <row r="356">
          <cell r="B356" t="str">
            <v>5BBT00005601</v>
          </cell>
        </row>
        <row r="357">
          <cell r="B357" t="str">
            <v>5BBT00005602</v>
          </cell>
        </row>
        <row r="358">
          <cell r="B358" t="str">
            <v>5BBT00005605</v>
          </cell>
        </row>
        <row r="359">
          <cell r="B359" t="str">
            <v>5BBT00005606</v>
          </cell>
        </row>
        <row r="360">
          <cell r="B360" t="str">
            <v>5BBT00005607</v>
          </cell>
        </row>
        <row r="361">
          <cell r="B361" t="str">
            <v>5BBT00005608</v>
          </cell>
        </row>
        <row r="362">
          <cell r="B362" t="str">
            <v>5BBT00005609</v>
          </cell>
        </row>
        <row r="363">
          <cell r="B363" t="str">
            <v>5BBT00005610</v>
          </cell>
        </row>
        <row r="364">
          <cell r="B364" t="str">
            <v>5BBT00005612</v>
          </cell>
        </row>
        <row r="365">
          <cell r="B365" t="str">
            <v>5BBT00005613</v>
          </cell>
        </row>
        <row r="366">
          <cell r="B366" t="str">
            <v>5BBT00005614</v>
          </cell>
        </row>
        <row r="367">
          <cell r="B367" t="str">
            <v>5BBT00005615</v>
          </cell>
        </row>
        <row r="368">
          <cell r="B368" t="str">
            <v>5BBT00005616</v>
          </cell>
        </row>
        <row r="369">
          <cell r="B369" t="str">
            <v>5BBT00005617</v>
          </cell>
        </row>
        <row r="370">
          <cell r="B370" t="str">
            <v>5BBT00005618</v>
          </cell>
        </row>
        <row r="371">
          <cell r="B371" t="str">
            <v>5BBT00005619</v>
          </cell>
        </row>
        <row r="372">
          <cell r="B372" t="str">
            <v>5BBT00005620</v>
          </cell>
        </row>
        <row r="373">
          <cell r="B373" t="str">
            <v>5BBT00005621</v>
          </cell>
        </row>
        <row r="374">
          <cell r="B374" t="str">
            <v>5BBT00005622</v>
          </cell>
        </row>
        <row r="375">
          <cell r="B375" t="str">
            <v>5BBT00005623</v>
          </cell>
        </row>
        <row r="376">
          <cell r="B376" t="str">
            <v>5BBT00005624</v>
          </cell>
        </row>
        <row r="377">
          <cell r="B377" t="str">
            <v>5BBT00005625</v>
          </cell>
        </row>
        <row r="378">
          <cell r="B378" t="str">
            <v>5BBT00005626</v>
          </cell>
        </row>
        <row r="379">
          <cell r="B379" t="str">
            <v>5BBT00005627</v>
          </cell>
        </row>
        <row r="380">
          <cell r="B380" t="str">
            <v>5BBT00005628</v>
          </cell>
        </row>
        <row r="381">
          <cell r="B381" t="str">
            <v>5BBT00005629</v>
          </cell>
        </row>
        <row r="382">
          <cell r="B382" t="str">
            <v>5BBT00005630</v>
          </cell>
        </row>
        <row r="383">
          <cell r="B383" t="str">
            <v>5BBT00005631</v>
          </cell>
        </row>
        <row r="384">
          <cell r="B384" t="str">
            <v>5BBT00005632</v>
          </cell>
        </row>
        <row r="385">
          <cell r="B385" t="str">
            <v>5BBT00005633</v>
          </cell>
        </row>
        <row r="386">
          <cell r="B386" t="str">
            <v>5BBT00005634</v>
          </cell>
        </row>
        <row r="387">
          <cell r="B387" t="str">
            <v>5BBT00005635</v>
          </cell>
        </row>
        <row r="388">
          <cell r="B388" t="str">
            <v>5BBT00005636</v>
          </cell>
        </row>
        <row r="389">
          <cell r="B389" t="str">
            <v>5BBT00005637</v>
          </cell>
        </row>
        <row r="390">
          <cell r="B390" t="str">
            <v>5BBT00005638</v>
          </cell>
        </row>
        <row r="391">
          <cell r="B391" t="str">
            <v>5BBT00005639</v>
          </cell>
        </row>
        <row r="392">
          <cell r="B392" t="str">
            <v>5BBT00005640</v>
          </cell>
        </row>
        <row r="393">
          <cell r="B393" t="str">
            <v>5BBT00005642</v>
          </cell>
        </row>
        <row r="394">
          <cell r="B394" t="str">
            <v>5BBT00005643</v>
          </cell>
        </row>
        <row r="395">
          <cell r="B395" t="str">
            <v>5BBT00005644</v>
          </cell>
        </row>
        <row r="396">
          <cell r="B396" t="str">
            <v>5BBT00005645</v>
          </cell>
        </row>
        <row r="397">
          <cell r="B397" t="str">
            <v>5BBT00005646</v>
          </cell>
        </row>
        <row r="398">
          <cell r="B398" t="str">
            <v>5BBT00005647</v>
          </cell>
        </row>
        <row r="399">
          <cell r="B399" t="str">
            <v>5BBT00005648</v>
          </cell>
        </row>
        <row r="400">
          <cell r="B400" t="str">
            <v>5BBT00005649</v>
          </cell>
        </row>
        <row r="401">
          <cell r="B401" t="str">
            <v>5BBT00005650</v>
          </cell>
        </row>
        <row r="402">
          <cell r="B402" t="str">
            <v>5BBT00005651</v>
          </cell>
        </row>
        <row r="403">
          <cell r="B403" t="str">
            <v>5BBT00005652</v>
          </cell>
        </row>
        <row r="404">
          <cell r="B404" t="str">
            <v>5BBT00005653</v>
          </cell>
        </row>
        <row r="405">
          <cell r="B405" t="str">
            <v>5BBT00005656</v>
          </cell>
        </row>
        <row r="406">
          <cell r="B406" t="str">
            <v>5BBT00005657</v>
          </cell>
        </row>
        <row r="407">
          <cell r="B407" t="str">
            <v>5BBT00005658</v>
          </cell>
        </row>
        <row r="408">
          <cell r="B408" t="str">
            <v>5BBT00005660</v>
          </cell>
        </row>
        <row r="409">
          <cell r="B409" t="str">
            <v>5BBT00005661</v>
          </cell>
        </row>
        <row r="410">
          <cell r="B410" t="str">
            <v>5BBT00005662</v>
          </cell>
        </row>
        <row r="411">
          <cell r="B411" t="str">
            <v>5BBT00005663</v>
          </cell>
        </row>
        <row r="412">
          <cell r="B412" t="str">
            <v>5BBT00005664</v>
          </cell>
        </row>
        <row r="413">
          <cell r="B413" t="str">
            <v>5BBT00005665</v>
          </cell>
        </row>
        <row r="414">
          <cell r="B414" t="str">
            <v>5BBT00005666</v>
          </cell>
        </row>
        <row r="415">
          <cell r="B415" t="str">
            <v>5BBT00005667</v>
          </cell>
        </row>
        <row r="416">
          <cell r="B416" t="str">
            <v>5BBT00005668</v>
          </cell>
        </row>
        <row r="417">
          <cell r="B417" t="str">
            <v>5BBT00005669</v>
          </cell>
        </row>
        <row r="418">
          <cell r="B418" t="str">
            <v>5BBT00005670</v>
          </cell>
        </row>
        <row r="419">
          <cell r="B419" t="str">
            <v>5BBT00005671</v>
          </cell>
        </row>
        <row r="420">
          <cell r="B420" t="str">
            <v>5BBT00005673</v>
          </cell>
        </row>
        <row r="421">
          <cell r="B421" t="str">
            <v>5BBT00005674</v>
          </cell>
        </row>
        <row r="422">
          <cell r="B422" t="str">
            <v>5BBT00005675</v>
          </cell>
        </row>
        <row r="423">
          <cell r="B423" t="str">
            <v>5BBT00005677</v>
          </cell>
        </row>
        <row r="424">
          <cell r="B424" t="str">
            <v>5BBT00005679</v>
          </cell>
        </row>
        <row r="425">
          <cell r="B425" t="str">
            <v>5BBT00005680</v>
          </cell>
        </row>
        <row r="426">
          <cell r="B426" t="str">
            <v>5BBT00005682</v>
          </cell>
        </row>
        <row r="427">
          <cell r="B427" t="str">
            <v>5BBT00005684</v>
          </cell>
        </row>
        <row r="428">
          <cell r="B428" t="str">
            <v>5BBT00005685</v>
          </cell>
        </row>
        <row r="429">
          <cell r="B429" t="str">
            <v>5BBT00005686</v>
          </cell>
        </row>
        <row r="430">
          <cell r="B430" t="str">
            <v>5BBT00005688</v>
          </cell>
        </row>
        <row r="431">
          <cell r="B431" t="str">
            <v>5BBT00005689</v>
          </cell>
        </row>
        <row r="432">
          <cell r="B432" t="str">
            <v>5BBT00005691</v>
          </cell>
        </row>
        <row r="433">
          <cell r="B433" t="str">
            <v>5BBT00005692</v>
          </cell>
        </row>
        <row r="434">
          <cell r="B434" t="str">
            <v>5BBT00005693</v>
          </cell>
        </row>
        <row r="435">
          <cell r="B435" t="str">
            <v>5BBT00005695</v>
          </cell>
        </row>
        <row r="436">
          <cell r="B436" t="str">
            <v>5BBT00005696</v>
          </cell>
        </row>
        <row r="437">
          <cell r="B437" t="str">
            <v>5BBT00005697</v>
          </cell>
        </row>
        <row r="438">
          <cell r="B438" t="str">
            <v>5BBT00005698</v>
          </cell>
        </row>
        <row r="439">
          <cell r="B439" t="str">
            <v>5BBT00005699</v>
          </cell>
        </row>
        <row r="440">
          <cell r="B440" t="str">
            <v>5BBT00005701</v>
          </cell>
        </row>
        <row r="441">
          <cell r="B441" t="str">
            <v>5BBT00005715</v>
          </cell>
        </row>
        <row r="442">
          <cell r="B442" t="str">
            <v>5BBT00005716</v>
          </cell>
        </row>
        <row r="443">
          <cell r="B443" t="str">
            <v>5BBT00005719</v>
          </cell>
        </row>
        <row r="444">
          <cell r="B444" t="str">
            <v>5BBT00005721</v>
          </cell>
        </row>
        <row r="445">
          <cell r="B445" t="str">
            <v>5BBT00005722</v>
          </cell>
        </row>
        <row r="446">
          <cell r="B446" t="str">
            <v>5BBT00005724</v>
          </cell>
        </row>
        <row r="447">
          <cell r="B447" t="str">
            <v>5BBT00005726</v>
          </cell>
        </row>
        <row r="448">
          <cell r="B448" t="str">
            <v>5BBT00005727</v>
          </cell>
        </row>
        <row r="449">
          <cell r="B449" t="str">
            <v>5BBT00005729</v>
          </cell>
        </row>
        <row r="450">
          <cell r="B450" t="str">
            <v>5BBT00005731</v>
          </cell>
        </row>
        <row r="451">
          <cell r="B451" t="str">
            <v>5BBT00005732</v>
          </cell>
        </row>
        <row r="452">
          <cell r="B452" t="str">
            <v>5BBT00005733</v>
          </cell>
        </row>
        <row r="453">
          <cell r="B453" t="str">
            <v>5BBT00005735</v>
          </cell>
        </row>
        <row r="454">
          <cell r="B454" t="str">
            <v>5BBT00005736</v>
          </cell>
        </row>
        <row r="455">
          <cell r="B455" t="str">
            <v>5BBT00005740</v>
          </cell>
        </row>
        <row r="456">
          <cell r="B456" t="str">
            <v>5BBT00005742</v>
          </cell>
        </row>
        <row r="457">
          <cell r="B457" t="str">
            <v>5BBT00005744</v>
          </cell>
        </row>
        <row r="458">
          <cell r="B458" t="str">
            <v>5BBT00005747</v>
          </cell>
        </row>
        <row r="459">
          <cell r="B459" t="str">
            <v>5BBT00005748</v>
          </cell>
        </row>
        <row r="460">
          <cell r="B460" t="str">
            <v>5BBT00005749</v>
          </cell>
        </row>
        <row r="461">
          <cell r="B461" t="str">
            <v>5BBT00005750</v>
          </cell>
        </row>
        <row r="462">
          <cell r="B462" t="str">
            <v>5BBT00005752</v>
          </cell>
        </row>
        <row r="463">
          <cell r="B463" t="str">
            <v>5BBT00005755</v>
          </cell>
        </row>
        <row r="464">
          <cell r="B464" t="str">
            <v>5BBT00005756</v>
          </cell>
        </row>
        <row r="465">
          <cell r="B465" t="str">
            <v>5BBT00005762</v>
          </cell>
        </row>
        <row r="466">
          <cell r="B466" t="str">
            <v>5BBT00005764</v>
          </cell>
        </row>
        <row r="467">
          <cell r="B467" t="str">
            <v>5BBT00005769</v>
          </cell>
        </row>
        <row r="468">
          <cell r="B468" t="str">
            <v>5BBT00005770</v>
          </cell>
        </row>
        <row r="469">
          <cell r="B469" t="str">
            <v>5BBT00005771</v>
          </cell>
        </row>
        <row r="470">
          <cell r="B470" t="str">
            <v>5BBT00005772</v>
          </cell>
        </row>
        <row r="471">
          <cell r="B471" t="str">
            <v>5BBT00005773</v>
          </cell>
        </row>
        <row r="472">
          <cell r="B472" t="str">
            <v>5BBT00005775</v>
          </cell>
        </row>
        <row r="473">
          <cell r="B473" t="str">
            <v>5BBT00005776</v>
          </cell>
        </row>
        <row r="474">
          <cell r="B474" t="str">
            <v>5BBT00005779</v>
          </cell>
        </row>
        <row r="475">
          <cell r="B475" t="str">
            <v>5BBT00005780</v>
          </cell>
        </row>
        <row r="476">
          <cell r="B476" t="str">
            <v>5BBT00005782</v>
          </cell>
        </row>
        <row r="477">
          <cell r="B477" t="str">
            <v>5BBT00005783</v>
          </cell>
        </row>
        <row r="478">
          <cell r="B478" t="str">
            <v>5BBT00005784</v>
          </cell>
        </row>
        <row r="479">
          <cell r="B479" t="str">
            <v>5BBT00005785</v>
          </cell>
        </row>
        <row r="480">
          <cell r="B480" t="str">
            <v>5BBT00005786</v>
          </cell>
        </row>
        <row r="481">
          <cell r="B481" t="str">
            <v>5BBT00005787</v>
          </cell>
        </row>
        <row r="482">
          <cell r="B482" t="str">
            <v>5BBT00005788</v>
          </cell>
        </row>
        <row r="483">
          <cell r="B483" t="str">
            <v>5BBT00005789</v>
          </cell>
        </row>
        <row r="484">
          <cell r="B484" t="str">
            <v>5BBT00005790</v>
          </cell>
        </row>
        <row r="485">
          <cell r="B485" t="str">
            <v>5BBT00005791</v>
          </cell>
        </row>
        <row r="486">
          <cell r="B486" t="str">
            <v>5BBT00005792</v>
          </cell>
        </row>
        <row r="487">
          <cell r="B487" t="str">
            <v>5BBT00005793</v>
          </cell>
        </row>
        <row r="488">
          <cell r="B488" t="str">
            <v>5BBT00005794</v>
          </cell>
        </row>
        <row r="489">
          <cell r="B489" t="str">
            <v>5BBT00005795</v>
          </cell>
        </row>
        <row r="490">
          <cell r="B490" t="str">
            <v>5BBT00005796</v>
          </cell>
        </row>
        <row r="491">
          <cell r="B491" t="str">
            <v>5BBT00005797</v>
          </cell>
        </row>
        <row r="492">
          <cell r="B492" t="str">
            <v>5BBT00005798</v>
          </cell>
        </row>
        <row r="493">
          <cell r="B493" t="str">
            <v>5BBT00005799</v>
          </cell>
        </row>
        <row r="494">
          <cell r="B494" t="str">
            <v>5BBT00005800</v>
          </cell>
        </row>
        <row r="495">
          <cell r="B495" t="str">
            <v>5BBT00005801</v>
          </cell>
        </row>
        <row r="496">
          <cell r="B496" t="str">
            <v>5BBT00005802</v>
          </cell>
        </row>
        <row r="497">
          <cell r="B497" t="str">
            <v>5BBT00005803</v>
          </cell>
        </row>
        <row r="498">
          <cell r="B498" t="str">
            <v>5BBT00005804</v>
          </cell>
        </row>
        <row r="499">
          <cell r="B499" t="str">
            <v>5BBT00005805</v>
          </cell>
        </row>
        <row r="500">
          <cell r="B500" t="str">
            <v>5BBT00005806</v>
          </cell>
        </row>
        <row r="501">
          <cell r="B501" t="str">
            <v>5BBT00005807</v>
          </cell>
        </row>
        <row r="502">
          <cell r="B502" t="str">
            <v>5BBT00005808</v>
          </cell>
        </row>
        <row r="503">
          <cell r="B503" t="str">
            <v>5BBT00005809</v>
          </cell>
        </row>
        <row r="504">
          <cell r="B504" t="str">
            <v>5BBT00005810</v>
          </cell>
        </row>
        <row r="505">
          <cell r="B505" t="str">
            <v>5BBT00005811</v>
          </cell>
        </row>
        <row r="506">
          <cell r="B506" t="str">
            <v>5BBT00005812</v>
          </cell>
        </row>
        <row r="507">
          <cell r="B507" t="str">
            <v>5BBT00005814</v>
          </cell>
        </row>
        <row r="508">
          <cell r="B508" t="str">
            <v>5BBT00005815</v>
          </cell>
        </row>
        <row r="509">
          <cell r="B509" t="str">
            <v>5BBT00005816</v>
          </cell>
        </row>
        <row r="510">
          <cell r="B510" t="str">
            <v>5BBT00005817</v>
          </cell>
        </row>
        <row r="511">
          <cell r="B511" t="str">
            <v>5BBT00005821</v>
          </cell>
        </row>
        <row r="512">
          <cell r="B512" t="str">
            <v>5BBT00005828</v>
          </cell>
        </row>
        <row r="513">
          <cell r="B513" t="str">
            <v>5BBT00005829</v>
          </cell>
        </row>
        <row r="514">
          <cell r="B514" t="str">
            <v>5BBT00005830</v>
          </cell>
        </row>
        <row r="515">
          <cell r="B515" t="str">
            <v>5BBT00005832</v>
          </cell>
        </row>
        <row r="516">
          <cell r="B516" t="str">
            <v>5BBT00005837</v>
          </cell>
        </row>
        <row r="517">
          <cell r="B517" t="str">
            <v>5BBT00005838</v>
          </cell>
        </row>
        <row r="518">
          <cell r="B518" t="str">
            <v>5BBT00005841</v>
          </cell>
        </row>
        <row r="519">
          <cell r="B519" t="str">
            <v>5BBT00005843</v>
          </cell>
        </row>
        <row r="520">
          <cell r="B520" t="str">
            <v>5BBT00005844</v>
          </cell>
        </row>
        <row r="521">
          <cell r="B521" t="str">
            <v>5BBT00005845</v>
          </cell>
        </row>
        <row r="522">
          <cell r="B522" t="str">
            <v>5BBT00005846</v>
          </cell>
        </row>
        <row r="523">
          <cell r="B523" t="str">
            <v>5BBT00005847</v>
          </cell>
        </row>
        <row r="524">
          <cell r="B524" t="str">
            <v>5BBT00005848</v>
          </cell>
        </row>
        <row r="525">
          <cell r="B525" t="str">
            <v>5BBT00005850</v>
          </cell>
        </row>
        <row r="526">
          <cell r="B526" t="str">
            <v>5BBT00005851</v>
          </cell>
        </row>
        <row r="527">
          <cell r="B527" t="str">
            <v>5BBT00005852</v>
          </cell>
        </row>
        <row r="528">
          <cell r="B528" t="str">
            <v>5BBT00005854</v>
          </cell>
        </row>
        <row r="529">
          <cell r="B529" t="str">
            <v>5BBT00005855</v>
          </cell>
        </row>
        <row r="530">
          <cell r="B530" t="str">
            <v>5BBT00005856</v>
          </cell>
        </row>
        <row r="531">
          <cell r="B531" t="str">
            <v>5BBT00005858</v>
          </cell>
        </row>
        <row r="532">
          <cell r="B532" t="str">
            <v>5BBT00005861</v>
          </cell>
        </row>
        <row r="533">
          <cell r="B533" t="str">
            <v>5BBT00005862</v>
          </cell>
        </row>
        <row r="534">
          <cell r="B534" t="str">
            <v>5BBT00005863</v>
          </cell>
        </row>
        <row r="535">
          <cell r="B535" t="str">
            <v>5BBT00005864</v>
          </cell>
        </row>
        <row r="536">
          <cell r="B536" t="str">
            <v>5BBT00005865</v>
          </cell>
        </row>
        <row r="537">
          <cell r="B537" t="str">
            <v>5BBT00005866</v>
          </cell>
        </row>
        <row r="538">
          <cell r="B538" t="str">
            <v>5BBT00005867</v>
          </cell>
        </row>
        <row r="539">
          <cell r="B539" t="str">
            <v>5BBT00005873</v>
          </cell>
        </row>
        <row r="540">
          <cell r="B540" t="str">
            <v>5BBT00005875</v>
          </cell>
        </row>
        <row r="541">
          <cell r="B541" t="str">
            <v>5BBT00005876</v>
          </cell>
        </row>
        <row r="542">
          <cell r="B542" t="str">
            <v>5BBT00005878</v>
          </cell>
        </row>
        <row r="543">
          <cell r="B543" t="str">
            <v>5BBT00005888</v>
          </cell>
        </row>
        <row r="544">
          <cell r="B544" t="str">
            <v>5BBT00005891</v>
          </cell>
        </row>
        <row r="545">
          <cell r="B545" t="str">
            <v>5BBT00005895</v>
          </cell>
        </row>
        <row r="546">
          <cell r="B546" t="str">
            <v>5BBT00005896</v>
          </cell>
        </row>
        <row r="547">
          <cell r="B547" t="str">
            <v>5BBT00005900</v>
          </cell>
        </row>
        <row r="548">
          <cell r="B548" t="str">
            <v>5BBT00005901</v>
          </cell>
        </row>
        <row r="549">
          <cell r="B549" t="str">
            <v>5BBT00005902</v>
          </cell>
        </row>
        <row r="550">
          <cell r="B550" t="str">
            <v>5BBT00005903</v>
          </cell>
        </row>
        <row r="551">
          <cell r="B551" t="str">
            <v>5BBT00005906</v>
          </cell>
        </row>
        <row r="552">
          <cell r="B552" t="str">
            <v>5BBT00005908</v>
          </cell>
        </row>
        <row r="553">
          <cell r="B553" t="str">
            <v>5BBT00005912</v>
          </cell>
        </row>
        <row r="554">
          <cell r="B554" t="str">
            <v>5BBT00005913</v>
          </cell>
        </row>
        <row r="555">
          <cell r="B555" t="str">
            <v>5BBT00005914</v>
          </cell>
        </row>
        <row r="556">
          <cell r="B556" t="str">
            <v>5BBT00005915</v>
          </cell>
        </row>
        <row r="557">
          <cell r="B557" t="str">
            <v>5BBT00005916</v>
          </cell>
        </row>
        <row r="558">
          <cell r="B558" t="str">
            <v>5BBT00005917</v>
          </cell>
        </row>
        <row r="559">
          <cell r="B559" t="str">
            <v>5BBT00005918</v>
          </cell>
        </row>
        <row r="560">
          <cell r="B560" t="str">
            <v>5BBT00005924</v>
          </cell>
        </row>
        <row r="561">
          <cell r="B561" t="str">
            <v>5BBT00005926</v>
          </cell>
        </row>
        <row r="562">
          <cell r="B562" t="str">
            <v>5BBT00005928</v>
          </cell>
        </row>
        <row r="563">
          <cell r="B563" t="str">
            <v>5BBT00005936</v>
          </cell>
        </row>
        <row r="564">
          <cell r="B564" t="str">
            <v>5BBT00005937</v>
          </cell>
        </row>
        <row r="565">
          <cell r="B565" t="str">
            <v>5BBT00005938</v>
          </cell>
        </row>
        <row r="566">
          <cell r="B566" t="str">
            <v>5BBT00005941</v>
          </cell>
        </row>
        <row r="567">
          <cell r="B567" t="str">
            <v>5BBT00005942</v>
          </cell>
        </row>
        <row r="568">
          <cell r="B568" t="str">
            <v>5BBT00005943</v>
          </cell>
        </row>
        <row r="569">
          <cell r="B569" t="str">
            <v>5BBT00005948</v>
          </cell>
        </row>
        <row r="570">
          <cell r="B570" t="str">
            <v>5BBT00005949</v>
          </cell>
        </row>
        <row r="571">
          <cell r="B571" t="str">
            <v>5BBT00005950</v>
          </cell>
        </row>
        <row r="572">
          <cell r="B572" t="str">
            <v>5BBT00005953</v>
          </cell>
        </row>
        <row r="573">
          <cell r="B573" t="str">
            <v>5BBT00005954</v>
          </cell>
        </row>
        <row r="574">
          <cell r="B574" t="str">
            <v>5BBT00005955</v>
          </cell>
        </row>
        <row r="575">
          <cell r="B575" t="str">
            <v>5BBT00005956</v>
          </cell>
        </row>
        <row r="576">
          <cell r="B576" t="str">
            <v>5BBT00005957</v>
          </cell>
        </row>
        <row r="577">
          <cell r="B577" t="str">
            <v>5BBT00005958</v>
          </cell>
        </row>
        <row r="578">
          <cell r="B578" t="str">
            <v>5BBT00005959</v>
          </cell>
        </row>
        <row r="579">
          <cell r="B579" t="str">
            <v>5BBT00005962</v>
          </cell>
        </row>
        <row r="580">
          <cell r="B580" t="str">
            <v>5BBT00005963</v>
          </cell>
        </row>
        <row r="581">
          <cell r="B581" t="str">
            <v>5BBT00005967</v>
          </cell>
        </row>
        <row r="582">
          <cell r="B582" t="str">
            <v>5BBT00005970</v>
          </cell>
        </row>
        <row r="583">
          <cell r="B583" t="str">
            <v>5BBT00005971</v>
          </cell>
        </row>
        <row r="584">
          <cell r="B584" t="str">
            <v>5BBT00005972</v>
          </cell>
        </row>
        <row r="585">
          <cell r="B585" t="str">
            <v>5BBT00005974</v>
          </cell>
        </row>
        <row r="586">
          <cell r="B586" t="str">
            <v>5BBT00005975</v>
          </cell>
        </row>
        <row r="587">
          <cell r="B587" t="str">
            <v>5BBT00005976</v>
          </cell>
        </row>
        <row r="588">
          <cell r="B588" t="str">
            <v>5BBT00005977</v>
          </cell>
        </row>
        <row r="589">
          <cell r="B589" t="str">
            <v>5BBT00005978</v>
          </cell>
        </row>
        <row r="590">
          <cell r="B590" t="str">
            <v>5BBT00005981</v>
          </cell>
        </row>
        <row r="591">
          <cell r="B591" t="str">
            <v>5BBT00005982</v>
          </cell>
        </row>
        <row r="592">
          <cell r="B592" t="str">
            <v>5BBT00005983</v>
          </cell>
        </row>
        <row r="593">
          <cell r="B593" t="str">
            <v>5BBT00005990</v>
          </cell>
        </row>
        <row r="594">
          <cell r="B594" t="str">
            <v>5BBT00005991</v>
          </cell>
        </row>
        <row r="595">
          <cell r="B595" t="str">
            <v>5BBT00005992</v>
          </cell>
        </row>
        <row r="596">
          <cell r="B596" t="str">
            <v>5BBT00005993</v>
          </cell>
        </row>
        <row r="597">
          <cell r="B597" t="str">
            <v>5BBT00005994</v>
          </cell>
        </row>
        <row r="598">
          <cell r="B598" t="str">
            <v>5BBT00005995</v>
          </cell>
        </row>
        <row r="599">
          <cell r="B599" t="str">
            <v>5BBT00005996</v>
          </cell>
        </row>
        <row r="600">
          <cell r="B600" t="str">
            <v>5BBT00005998</v>
          </cell>
        </row>
        <row r="601">
          <cell r="B601" t="str">
            <v>5BBT00006006</v>
          </cell>
        </row>
        <row r="602">
          <cell r="B602" t="str">
            <v>5BBT00006007</v>
          </cell>
        </row>
        <row r="603">
          <cell r="B603" t="str">
            <v>5BBT00006012</v>
          </cell>
        </row>
        <row r="604">
          <cell r="B604" t="str">
            <v>5BBT00006013</v>
          </cell>
        </row>
        <row r="605">
          <cell r="B605" t="str">
            <v>5BBT00006015</v>
          </cell>
        </row>
        <row r="606">
          <cell r="B606" t="str">
            <v>5BBT00006016</v>
          </cell>
        </row>
        <row r="607">
          <cell r="B607" t="str">
            <v>5BBT00006022</v>
          </cell>
        </row>
        <row r="608">
          <cell r="B608" t="str">
            <v>5BBT00006023</v>
          </cell>
        </row>
        <row r="609">
          <cell r="B609" t="str">
            <v>5BBT00006024</v>
          </cell>
        </row>
        <row r="610">
          <cell r="B610" t="str">
            <v>5BBT00006026</v>
          </cell>
        </row>
        <row r="611">
          <cell r="B611" t="str">
            <v>5BBT00006027</v>
          </cell>
        </row>
        <row r="612">
          <cell r="B612" t="str">
            <v>5BBT00006029</v>
          </cell>
        </row>
        <row r="613">
          <cell r="B613" t="str">
            <v>5BBT00006031</v>
          </cell>
        </row>
        <row r="614">
          <cell r="B614" t="str">
            <v>5BBT00006032</v>
          </cell>
        </row>
        <row r="615">
          <cell r="B615" t="str">
            <v>5BBT00006033</v>
          </cell>
        </row>
        <row r="616">
          <cell r="B616" t="str">
            <v>5BBT00006034</v>
          </cell>
        </row>
        <row r="617">
          <cell r="B617" t="str">
            <v>5BBT00006035</v>
          </cell>
        </row>
        <row r="618">
          <cell r="B618" t="str">
            <v>5BBT00006036</v>
          </cell>
        </row>
        <row r="619">
          <cell r="B619" t="str">
            <v>5BBT00006037</v>
          </cell>
        </row>
        <row r="620">
          <cell r="B620" t="str">
            <v>5BBT00006038</v>
          </cell>
        </row>
        <row r="621">
          <cell r="B621" t="str">
            <v>5BBT00006039</v>
          </cell>
        </row>
        <row r="622">
          <cell r="B622" t="str">
            <v>5BBT00006040</v>
          </cell>
        </row>
        <row r="623">
          <cell r="B623" t="str">
            <v>5BBT00006041</v>
          </cell>
        </row>
        <row r="624">
          <cell r="B624" t="str">
            <v>5BBT00006042</v>
          </cell>
        </row>
        <row r="625">
          <cell r="B625" t="str">
            <v>5BBT00006043</v>
          </cell>
        </row>
        <row r="626">
          <cell r="B626" t="str">
            <v>5BBT00006045</v>
          </cell>
        </row>
        <row r="627">
          <cell r="B627" t="str">
            <v>5BBT00006046</v>
          </cell>
        </row>
        <row r="628">
          <cell r="B628" t="str">
            <v>5BBT00006047</v>
          </cell>
        </row>
        <row r="629">
          <cell r="B629" t="str">
            <v>5BBT00006048</v>
          </cell>
        </row>
        <row r="630">
          <cell r="B630" t="str">
            <v>5BBT00006049</v>
          </cell>
        </row>
        <row r="631">
          <cell r="B631" t="str">
            <v>5BBT00006050</v>
          </cell>
        </row>
        <row r="632">
          <cell r="B632" t="str">
            <v>5BBT00006051</v>
          </cell>
        </row>
        <row r="633">
          <cell r="B633" t="str">
            <v>5BBT00006052</v>
          </cell>
        </row>
        <row r="634">
          <cell r="B634" t="str">
            <v>5BBT00006053</v>
          </cell>
        </row>
        <row r="635">
          <cell r="B635" t="str">
            <v>5BBT00006055</v>
          </cell>
        </row>
        <row r="636">
          <cell r="B636" t="str">
            <v>5BBT00006056</v>
          </cell>
        </row>
        <row r="637">
          <cell r="B637" t="str">
            <v>5BBT00006057</v>
          </cell>
        </row>
        <row r="638">
          <cell r="B638" t="str">
            <v>5BBT00006058</v>
          </cell>
        </row>
        <row r="639">
          <cell r="B639" t="str">
            <v>5BBT00006063</v>
          </cell>
        </row>
        <row r="640">
          <cell r="B640" t="str">
            <v>5BBT00006066</v>
          </cell>
        </row>
        <row r="641">
          <cell r="B641" t="str">
            <v>5BBT00006067</v>
          </cell>
        </row>
        <row r="642">
          <cell r="B642" t="str">
            <v>5BBT00006068</v>
          </cell>
        </row>
        <row r="643">
          <cell r="B643" t="str">
            <v>5BBT00006069</v>
          </cell>
        </row>
        <row r="644">
          <cell r="B644" t="str">
            <v>5BBT00006070</v>
          </cell>
        </row>
        <row r="645">
          <cell r="B645" t="str">
            <v>5BBT00006071</v>
          </cell>
        </row>
        <row r="646">
          <cell r="B646" t="str">
            <v>5BBT00006072</v>
          </cell>
        </row>
        <row r="647">
          <cell r="B647" t="str">
            <v>5BBT00006074</v>
          </cell>
        </row>
        <row r="648">
          <cell r="B648" t="str">
            <v>5BBT00006075</v>
          </cell>
        </row>
        <row r="649">
          <cell r="B649" t="str">
            <v>5BBT00006076</v>
          </cell>
        </row>
        <row r="650">
          <cell r="B650" t="str">
            <v>5BBT00006077</v>
          </cell>
        </row>
        <row r="651">
          <cell r="B651" t="str">
            <v>5BBT00006079</v>
          </cell>
        </row>
        <row r="652">
          <cell r="B652" t="str">
            <v>5BBT00006080</v>
          </cell>
        </row>
        <row r="653">
          <cell r="B653" t="str">
            <v>5BBT00006081</v>
          </cell>
        </row>
        <row r="654">
          <cell r="B654" t="str">
            <v>5BBT00006082</v>
          </cell>
        </row>
        <row r="655">
          <cell r="B655" t="str">
            <v>5BBT00006083</v>
          </cell>
        </row>
        <row r="656">
          <cell r="B656" t="str">
            <v>5BBT00006084</v>
          </cell>
        </row>
        <row r="657">
          <cell r="B657" t="str">
            <v>5BBT00006089</v>
          </cell>
        </row>
        <row r="658">
          <cell r="B658" t="str">
            <v>5BBT00006091</v>
          </cell>
        </row>
        <row r="659">
          <cell r="B659" t="str">
            <v>5BBT00006092</v>
          </cell>
        </row>
        <row r="660">
          <cell r="B660" t="str">
            <v>5BBT00006095</v>
          </cell>
        </row>
        <row r="661">
          <cell r="B661" t="str">
            <v>5BBT00006096</v>
          </cell>
        </row>
        <row r="662">
          <cell r="B662" t="str">
            <v>5BBT00006097</v>
          </cell>
        </row>
        <row r="663">
          <cell r="B663" t="str">
            <v>5BBT00006098</v>
          </cell>
        </row>
        <row r="664">
          <cell r="B664" t="str">
            <v>5BBT00006110</v>
          </cell>
        </row>
        <row r="665">
          <cell r="B665" t="str">
            <v>5BBT00006111</v>
          </cell>
        </row>
        <row r="666">
          <cell r="B666" t="str">
            <v>5BBT00006113</v>
          </cell>
        </row>
        <row r="667">
          <cell r="B667" t="str">
            <v>5BBT00006115</v>
          </cell>
        </row>
        <row r="668">
          <cell r="B668" t="str">
            <v>5BBT00006116</v>
          </cell>
        </row>
        <row r="669">
          <cell r="B669" t="str">
            <v>5BBT00006119</v>
          </cell>
        </row>
        <row r="670">
          <cell r="B670" t="str">
            <v>5BBT00006120</v>
          </cell>
        </row>
        <row r="671">
          <cell r="B671" t="str">
            <v>5BBT00006121</v>
          </cell>
        </row>
        <row r="672">
          <cell r="B672" t="str">
            <v>5BBT00006125</v>
          </cell>
        </row>
        <row r="673">
          <cell r="B673" t="str">
            <v>5BBT00006127</v>
          </cell>
        </row>
        <row r="674">
          <cell r="B674" t="str">
            <v>5BBT00006129</v>
          </cell>
        </row>
        <row r="675">
          <cell r="B675" t="str">
            <v>5BBT00006131</v>
          </cell>
        </row>
        <row r="676">
          <cell r="B676" t="str">
            <v>5BBT00006133</v>
          </cell>
        </row>
        <row r="677">
          <cell r="B677" t="str">
            <v>5BBT00006135</v>
          </cell>
        </row>
        <row r="678">
          <cell r="B678" t="str">
            <v>5BBT00006136</v>
          </cell>
        </row>
        <row r="679">
          <cell r="B679" t="str">
            <v>5BBT00006137</v>
          </cell>
        </row>
        <row r="680">
          <cell r="B680" t="str">
            <v>5BBT00006138</v>
          </cell>
        </row>
        <row r="681">
          <cell r="B681" t="str">
            <v>5BBT00006139</v>
          </cell>
        </row>
        <row r="682">
          <cell r="B682" t="str">
            <v>5BBT00006140</v>
          </cell>
        </row>
        <row r="683">
          <cell r="B683" t="str">
            <v>5BBT00006141</v>
          </cell>
        </row>
        <row r="684">
          <cell r="B684" t="str">
            <v>5BBT00006144</v>
          </cell>
        </row>
        <row r="685">
          <cell r="B685" t="str">
            <v>5BBT00006146</v>
          </cell>
        </row>
        <row r="686">
          <cell r="B686" t="str">
            <v>5BBT00006147</v>
          </cell>
        </row>
        <row r="687">
          <cell r="B687" t="str">
            <v>5BBT00006148</v>
          </cell>
        </row>
        <row r="688">
          <cell r="B688" t="str">
            <v>5BBT00006149</v>
          </cell>
        </row>
        <row r="689">
          <cell r="B689" t="str">
            <v>5BBT00006150</v>
          </cell>
        </row>
        <row r="690">
          <cell r="B690" t="str">
            <v>5BBT00006151</v>
          </cell>
        </row>
        <row r="691">
          <cell r="B691" t="str">
            <v>5BBT00006152</v>
          </cell>
        </row>
        <row r="692">
          <cell r="B692" t="str">
            <v>5BBT00006153</v>
          </cell>
        </row>
        <row r="693">
          <cell r="B693" t="str">
            <v>5BBT00006154</v>
          </cell>
        </row>
        <row r="694">
          <cell r="B694" t="str">
            <v>5BBT00006155</v>
          </cell>
        </row>
        <row r="695">
          <cell r="B695" t="str">
            <v>5BBT00006156</v>
          </cell>
        </row>
        <row r="696">
          <cell r="B696" t="str">
            <v>5BBT00006158</v>
          </cell>
        </row>
        <row r="697">
          <cell r="B697" t="str">
            <v>5BBT00006159</v>
          </cell>
        </row>
        <row r="698">
          <cell r="B698" t="str">
            <v>5BBT00006160</v>
          </cell>
        </row>
        <row r="699">
          <cell r="B699" t="str">
            <v>5BBT00006161</v>
          </cell>
        </row>
        <row r="700">
          <cell r="B700" t="str">
            <v>5BBT00006162</v>
          </cell>
        </row>
        <row r="701">
          <cell r="B701" t="str">
            <v>5BBT00006163</v>
          </cell>
        </row>
        <row r="702">
          <cell r="B702" t="str">
            <v>5BBT00006165</v>
          </cell>
        </row>
        <row r="703">
          <cell r="B703" t="str">
            <v>5BBT00006166</v>
          </cell>
        </row>
        <row r="704">
          <cell r="B704" t="str">
            <v>5BBT00006169</v>
          </cell>
        </row>
        <row r="705">
          <cell r="B705" t="str">
            <v>5BBT00006170</v>
          </cell>
        </row>
        <row r="706">
          <cell r="B706" t="str">
            <v>5BBT00006171</v>
          </cell>
        </row>
        <row r="707">
          <cell r="B707" t="str">
            <v>5BBT00006172</v>
          </cell>
        </row>
        <row r="708">
          <cell r="B708" t="str">
            <v>5BBT00006174</v>
          </cell>
        </row>
        <row r="709">
          <cell r="B709" t="str">
            <v>5BBT00006175</v>
          </cell>
        </row>
        <row r="710">
          <cell r="B710" t="str">
            <v>5BBT00006176</v>
          </cell>
        </row>
        <row r="711">
          <cell r="B711" t="str">
            <v>5BBT00006177</v>
          </cell>
        </row>
        <row r="712">
          <cell r="B712" t="str">
            <v>5BBT00006178</v>
          </cell>
        </row>
        <row r="713">
          <cell r="B713" t="str">
            <v>5BBT00006179</v>
          </cell>
        </row>
        <row r="714">
          <cell r="B714" t="str">
            <v>5BBT00006182</v>
          </cell>
        </row>
        <row r="715">
          <cell r="B715" t="str">
            <v>5BBT00006183</v>
          </cell>
        </row>
        <row r="716">
          <cell r="B716" t="str">
            <v>5BBT00006185</v>
          </cell>
        </row>
        <row r="717">
          <cell r="B717" t="str">
            <v>5BBT00006186</v>
          </cell>
        </row>
        <row r="718">
          <cell r="B718" t="str">
            <v>5BBT00006188</v>
          </cell>
        </row>
        <row r="719">
          <cell r="B719" t="str">
            <v>5BBT00006189</v>
          </cell>
        </row>
        <row r="720">
          <cell r="B720" t="str">
            <v>5BBT00006190</v>
          </cell>
        </row>
        <row r="721">
          <cell r="B721" t="str">
            <v>5BBT00006191</v>
          </cell>
        </row>
        <row r="722">
          <cell r="B722" t="str">
            <v>5BBT00006192</v>
          </cell>
        </row>
        <row r="723">
          <cell r="B723" t="str">
            <v>5BBT00006193</v>
          </cell>
        </row>
        <row r="724">
          <cell r="B724" t="str">
            <v>5BBT00006194</v>
          </cell>
        </row>
        <row r="725">
          <cell r="B725" t="str">
            <v>5BBT00006197</v>
          </cell>
        </row>
        <row r="726">
          <cell r="B726" t="str">
            <v>5BBT00006198</v>
          </cell>
        </row>
        <row r="727">
          <cell r="B727" t="str">
            <v>5BBT00006199</v>
          </cell>
        </row>
        <row r="728">
          <cell r="B728" t="str">
            <v>5BBT00006200</v>
          </cell>
        </row>
        <row r="729">
          <cell r="B729" t="str">
            <v>5BBT00006201</v>
          </cell>
        </row>
        <row r="730">
          <cell r="B730" t="str">
            <v>5BBT00006202</v>
          </cell>
        </row>
        <row r="731">
          <cell r="B731" t="str">
            <v>5BBT00006203</v>
          </cell>
        </row>
        <row r="732">
          <cell r="B732" t="str">
            <v>5BBT00006204</v>
          </cell>
        </row>
        <row r="733">
          <cell r="B733" t="str">
            <v>5BBT00006213</v>
          </cell>
        </row>
        <row r="734">
          <cell r="B734" t="str">
            <v>5BBT00006214</v>
          </cell>
        </row>
        <row r="735">
          <cell r="B735" t="str">
            <v>5BBT00006218</v>
          </cell>
        </row>
        <row r="736">
          <cell r="B736" t="str">
            <v>5BBT00006219</v>
          </cell>
        </row>
        <row r="737">
          <cell r="B737" t="str">
            <v>5BBT00006220</v>
          </cell>
        </row>
        <row r="738">
          <cell r="B738" t="str">
            <v>5BBT00006221</v>
          </cell>
        </row>
        <row r="739">
          <cell r="B739" t="str">
            <v>5BBT00006222</v>
          </cell>
        </row>
        <row r="740">
          <cell r="B740" t="str">
            <v>5BBT00006223</v>
          </cell>
        </row>
        <row r="741">
          <cell r="B741" t="str">
            <v>5BBT00006224</v>
          </cell>
        </row>
        <row r="742">
          <cell r="B742" t="str">
            <v>5BBT00006226</v>
          </cell>
        </row>
        <row r="743">
          <cell r="B743" t="str">
            <v>5BBT00006227</v>
          </cell>
        </row>
        <row r="744">
          <cell r="B744" t="str">
            <v>5BBT00006228</v>
          </cell>
        </row>
        <row r="745">
          <cell r="B745" t="str">
            <v>5BBT00006229</v>
          </cell>
        </row>
        <row r="746">
          <cell r="B746" t="str">
            <v>5BBT00006231</v>
          </cell>
        </row>
        <row r="747">
          <cell r="B747" t="str">
            <v>5BBT00006232</v>
          </cell>
        </row>
        <row r="748">
          <cell r="B748" t="str">
            <v>5BBT00006234</v>
          </cell>
        </row>
        <row r="749">
          <cell r="B749" t="str">
            <v>5BBT00006235</v>
          </cell>
        </row>
        <row r="750">
          <cell r="B750" t="str">
            <v>5BBT00006236</v>
          </cell>
        </row>
        <row r="751">
          <cell r="B751" t="str">
            <v>5BBT00006237</v>
          </cell>
        </row>
        <row r="752">
          <cell r="B752" t="str">
            <v>5BBT00006238</v>
          </cell>
        </row>
        <row r="753">
          <cell r="B753" t="str">
            <v>5BBT00006239</v>
          </cell>
        </row>
        <row r="754">
          <cell r="B754" t="str">
            <v>5BBT00006241</v>
          </cell>
        </row>
        <row r="755">
          <cell r="B755" t="str">
            <v>5BBT00006243</v>
          </cell>
        </row>
        <row r="756">
          <cell r="B756" t="str">
            <v>5BBT00006245</v>
          </cell>
        </row>
        <row r="757">
          <cell r="B757" t="str">
            <v>5BBT00006246</v>
          </cell>
        </row>
        <row r="758">
          <cell r="B758" t="str">
            <v>5BBT00006248</v>
          </cell>
        </row>
        <row r="759">
          <cell r="B759" t="str">
            <v>5BBT00006249</v>
          </cell>
        </row>
        <row r="760">
          <cell r="B760" t="str">
            <v>5BBT00006251</v>
          </cell>
        </row>
        <row r="761">
          <cell r="B761" t="str">
            <v>5BBT00006253</v>
          </cell>
        </row>
        <row r="762">
          <cell r="B762" t="str">
            <v>5BBT00006254</v>
          </cell>
        </row>
        <row r="763">
          <cell r="B763" t="str">
            <v>5BBT00006255</v>
          </cell>
        </row>
        <row r="764">
          <cell r="B764" t="str">
            <v>5BBT00006256</v>
          </cell>
        </row>
        <row r="765">
          <cell r="B765" t="str">
            <v>5BBT00006257</v>
          </cell>
        </row>
        <row r="766">
          <cell r="B766" t="str">
            <v>5BBT00006258</v>
          </cell>
        </row>
        <row r="767">
          <cell r="B767" t="str">
            <v>5BBT00006260</v>
          </cell>
        </row>
        <row r="768">
          <cell r="B768" t="str">
            <v>5BBT00006261</v>
          </cell>
        </row>
        <row r="769">
          <cell r="B769" t="str">
            <v>5BBT00006262</v>
          </cell>
        </row>
        <row r="770">
          <cell r="B770" t="str">
            <v>5BBT00006264</v>
          </cell>
        </row>
        <row r="771">
          <cell r="B771" t="str">
            <v>5BBT00006266</v>
          </cell>
        </row>
        <row r="772">
          <cell r="B772" t="str">
            <v>5BBT00006268</v>
          </cell>
        </row>
        <row r="773">
          <cell r="B773" t="str">
            <v>5BBT00006269</v>
          </cell>
        </row>
        <row r="774">
          <cell r="B774" t="str">
            <v>5BBT00006271</v>
          </cell>
        </row>
        <row r="775">
          <cell r="B775" t="str">
            <v>5BBT00006273</v>
          </cell>
        </row>
        <row r="776">
          <cell r="B776" t="str">
            <v>5BBT00006274</v>
          </cell>
        </row>
        <row r="777">
          <cell r="B777" t="str">
            <v>5BBT00006275</v>
          </cell>
        </row>
        <row r="778">
          <cell r="B778" t="str">
            <v>5BBT00006276</v>
          </cell>
        </row>
        <row r="779">
          <cell r="B779" t="str">
            <v>5BBT00006277</v>
          </cell>
        </row>
        <row r="780">
          <cell r="B780" t="str">
            <v>5BBT00006278</v>
          </cell>
        </row>
        <row r="781">
          <cell r="B781" t="str">
            <v>5BBT00006279</v>
          </cell>
        </row>
        <row r="782">
          <cell r="B782" t="str">
            <v>5BBT00006280</v>
          </cell>
        </row>
        <row r="783">
          <cell r="B783" t="str">
            <v>5BBT00006287</v>
          </cell>
        </row>
        <row r="784">
          <cell r="B784" t="str">
            <v>5BBT00006288</v>
          </cell>
        </row>
        <row r="785">
          <cell r="B785" t="str">
            <v>5BBT00006289</v>
          </cell>
        </row>
        <row r="786">
          <cell r="B786" t="str">
            <v>5BBT00006290</v>
          </cell>
        </row>
        <row r="787">
          <cell r="B787" t="str">
            <v>5BBT00006291</v>
          </cell>
        </row>
        <row r="788">
          <cell r="B788" t="str">
            <v>5BBT00006296</v>
          </cell>
        </row>
        <row r="789">
          <cell r="B789" t="str">
            <v>5BBT00006300</v>
          </cell>
        </row>
        <row r="790">
          <cell r="B790" t="str">
            <v>5BBT00006302</v>
          </cell>
        </row>
        <row r="791">
          <cell r="B791" t="str">
            <v>5BBT00006303</v>
          </cell>
        </row>
        <row r="792">
          <cell r="B792" t="str">
            <v>5BBT00006304</v>
          </cell>
        </row>
        <row r="793">
          <cell r="B793" t="str">
            <v>5BBT00006307</v>
          </cell>
        </row>
        <row r="794">
          <cell r="B794" t="str">
            <v>5BBT00006308</v>
          </cell>
        </row>
        <row r="795">
          <cell r="B795" t="str">
            <v>5BBT00006309</v>
          </cell>
        </row>
        <row r="796">
          <cell r="B796" t="str">
            <v>5BBT00006310</v>
          </cell>
        </row>
        <row r="797">
          <cell r="B797" t="str">
            <v>5BBT00006311</v>
          </cell>
        </row>
        <row r="798">
          <cell r="B798" t="str">
            <v>5BBT00006312</v>
          </cell>
        </row>
        <row r="799">
          <cell r="B799" t="str">
            <v>5BBT00006313</v>
          </cell>
        </row>
        <row r="800">
          <cell r="B800" t="str">
            <v>5BBT00006315</v>
          </cell>
        </row>
        <row r="801">
          <cell r="B801" t="str">
            <v>5BBT00006317</v>
          </cell>
        </row>
        <row r="802">
          <cell r="B802" t="str">
            <v>5BBT00006321</v>
          </cell>
        </row>
        <row r="803">
          <cell r="B803" t="str">
            <v>5BBT00006322</v>
          </cell>
        </row>
        <row r="804">
          <cell r="B804" t="str">
            <v>5BBT00006323</v>
          </cell>
        </row>
        <row r="805">
          <cell r="B805" t="str">
            <v>5BBT00006324</v>
          </cell>
        </row>
        <row r="806">
          <cell r="B806" t="str">
            <v>5BBT00006325</v>
          </cell>
        </row>
        <row r="807">
          <cell r="B807" t="str">
            <v>5BBT00006328</v>
          </cell>
        </row>
        <row r="808">
          <cell r="B808" t="str">
            <v>5BBT00006329</v>
          </cell>
        </row>
        <row r="809">
          <cell r="B809" t="str">
            <v>5BBT00006330</v>
          </cell>
        </row>
        <row r="810">
          <cell r="B810" t="str">
            <v>5BBT00006331</v>
          </cell>
        </row>
        <row r="811">
          <cell r="B811" t="str">
            <v>5BBT00006333</v>
          </cell>
        </row>
        <row r="812">
          <cell r="B812" t="str">
            <v>5BBT00006334</v>
          </cell>
        </row>
        <row r="813">
          <cell r="B813" t="str">
            <v>5BBT00006335</v>
          </cell>
        </row>
        <row r="814">
          <cell r="B814" t="str">
            <v>5BBT00006336</v>
          </cell>
        </row>
        <row r="815">
          <cell r="B815" t="str">
            <v>5BBT00006337</v>
          </cell>
        </row>
        <row r="816">
          <cell r="B816" t="str">
            <v>5BBT00006338</v>
          </cell>
        </row>
        <row r="817">
          <cell r="B817" t="str">
            <v>5BBT00006344</v>
          </cell>
        </row>
        <row r="818">
          <cell r="B818" t="str">
            <v>5BBT00006345</v>
          </cell>
        </row>
        <row r="819">
          <cell r="B819" t="str">
            <v>5BBT00006346</v>
          </cell>
        </row>
        <row r="820">
          <cell r="B820" t="str">
            <v>5BBT00006348</v>
          </cell>
        </row>
        <row r="821">
          <cell r="B821" t="str">
            <v>5BBT00006351</v>
          </cell>
        </row>
        <row r="822">
          <cell r="B822" t="str">
            <v>5BBT00006360</v>
          </cell>
        </row>
        <row r="823">
          <cell r="B823" t="str">
            <v>5BBT00006364</v>
          </cell>
        </row>
        <row r="824">
          <cell r="B824" t="str">
            <v>5BBT00006366</v>
          </cell>
        </row>
        <row r="825">
          <cell r="B825" t="str">
            <v>5BBT00006368</v>
          </cell>
        </row>
        <row r="826">
          <cell r="B826" t="str">
            <v>5BBT00006369</v>
          </cell>
        </row>
        <row r="827">
          <cell r="B827" t="str">
            <v>5BBT00006370</v>
          </cell>
        </row>
        <row r="828">
          <cell r="B828" t="str">
            <v>5BBT00006372</v>
          </cell>
        </row>
        <row r="829">
          <cell r="B829" t="str">
            <v>5BBT00006373</v>
          </cell>
        </row>
        <row r="830">
          <cell r="B830" t="str">
            <v>5BBT00006374</v>
          </cell>
        </row>
        <row r="831">
          <cell r="B831" t="str">
            <v>5BBT00006375</v>
          </cell>
        </row>
        <row r="832">
          <cell r="B832" t="str">
            <v>5BBT00006376</v>
          </cell>
        </row>
        <row r="833">
          <cell r="B833" t="str">
            <v>5BBT00006377</v>
          </cell>
        </row>
        <row r="834">
          <cell r="B834" t="str">
            <v>5BBT00006378</v>
          </cell>
        </row>
        <row r="835">
          <cell r="B835" t="str">
            <v>5BBT00006379</v>
          </cell>
        </row>
        <row r="836">
          <cell r="B836" t="str">
            <v>5BBT00006385</v>
          </cell>
        </row>
        <row r="837">
          <cell r="B837" t="str">
            <v>5BBT00006386</v>
          </cell>
        </row>
        <row r="838">
          <cell r="B838" t="str">
            <v>5BBT00006387</v>
          </cell>
        </row>
        <row r="839">
          <cell r="B839" t="str">
            <v>5BBT00006388</v>
          </cell>
        </row>
        <row r="840">
          <cell r="B840" t="str">
            <v>5BBT00006389</v>
          </cell>
        </row>
        <row r="841">
          <cell r="B841" t="str">
            <v>5BBT00006390</v>
          </cell>
        </row>
        <row r="842">
          <cell r="B842" t="str">
            <v>5BBT00006391</v>
          </cell>
        </row>
        <row r="843">
          <cell r="B843" t="str">
            <v>5BBT00006392</v>
          </cell>
        </row>
        <row r="844">
          <cell r="B844" t="str">
            <v>5BBT00006393</v>
          </cell>
        </row>
        <row r="845">
          <cell r="B845" t="str">
            <v>5BBT00006394</v>
          </cell>
        </row>
        <row r="846">
          <cell r="B846" t="str">
            <v>5BBT00006395</v>
          </cell>
        </row>
        <row r="847">
          <cell r="B847" t="str">
            <v>5BBT00006396</v>
          </cell>
        </row>
        <row r="848">
          <cell r="B848" t="str">
            <v>5BBT00006397</v>
          </cell>
        </row>
        <row r="849">
          <cell r="B849" t="str">
            <v>5BBT00006399</v>
          </cell>
        </row>
        <row r="850">
          <cell r="B850" t="str">
            <v>5BBT00006403</v>
          </cell>
        </row>
        <row r="851">
          <cell r="B851" t="str">
            <v>5BBT00006404</v>
          </cell>
        </row>
        <row r="852">
          <cell r="B852" t="str">
            <v>5BBT00006406</v>
          </cell>
        </row>
        <row r="853">
          <cell r="B853" t="str">
            <v>5BBT00006408</v>
          </cell>
        </row>
        <row r="854">
          <cell r="B854" t="str">
            <v>5BBT00006409</v>
          </cell>
        </row>
        <row r="855">
          <cell r="B855" t="str">
            <v>5BBT00006412</v>
          </cell>
        </row>
        <row r="856">
          <cell r="B856" t="str">
            <v>5BBT00006413</v>
          </cell>
        </row>
        <row r="857">
          <cell r="B857" t="str">
            <v>5BBT00006414</v>
          </cell>
        </row>
        <row r="858">
          <cell r="B858" t="str">
            <v>5BBT00006415</v>
          </cell>
        </row>
        <row r="859">
          <cell r="B859" t="str">
            <v>5BBT00006418</v>
          </cell>
        </row>
        <row r="860">
          <cell r="B860" t="str">
            <v>5BBT00006419</v>
          </cell>
        </row>
        <row r="861">
          <cell r="B861" t="str">
            <v>5BBT00006421</v>
          </cell>
        </row>
        <row r="862">
          <cell r="B862" t="str">
            <v>5BBT00006423</v>
          </cell>
        </row>
        <row r="863">
          <cell r="B863" t="str">
            <v>5BBT00006425</v>
          </cell>
        </row>
        <row r="864">
          <cell r="B864" t="str">
            <v>5BBT00006426</v>
          </cell>
        </row>
        <row r="865">
          <cell r="B865" t="str">
            <v>5BBT00006427</v>
          </cell>
        </row>
        <row r="866">
          <cell r="B866" t="str">
            <v>5BBT00006430</v>
          </cell>
        </row>
        <row r="867">
          <cell r="B867" t="str">
            <v>5BBT00006431</v>
          </cell>
        </row>
        <row r="868">
          <cell r="B868" t="str">
            <v>5BBT00006432</v>
          </cell>
        </row>
        <row r="869">
          <cell r="B869" t="str">
            <v>5BBT00006435</v>
          </cell>
        </row>
        <row r="870">
          <cell r="B870" t="str">
            <v>5BBT00006437</v>
          </cell>
        </row>
        <row r="871">
          <cell r="B871" t="str">
            <v>5BBT00006438</v>
          </cell>
        </row>
        <row r="872">
          <cell r="B872" t="str">
            <v>5BBT00006442</v>
          </cell>
        </row>
        <row r="873">
          <cell r="B873" t="str">
            <v>5BBT00006444</v>
          </cell>
        </row>
        <row r="874">
          <cell r="B874" t="str">
            <v>5BBT00006445</v>
          </cell>
        </row>
        <row r="875">
          <cell r="B875" t="str">
            <v>5BBT00006446</v>
          </cell>
        </row>
        <row r="876">
          <cell r="B876" t="str">
            <v>5BBT00006447</v>
          </cell>
        </row>
        <row r="877">
          <cell r="B877" t="str">
            <v>5BBT00006449</v>
          </cell>
        </row>
        <row r="878">
          <cell r="B878" t="str">
            <v>5BBT00006451</v>
          </cell>
        </row>
        <row r="879">
          <cell r="B879" t="str">
            <v>5BBT00006452</v>
          </cell>
        </row>
        <row r="880">
          <cell r="B880" t="str">
            <v>5BBT00006453</v>
          </cell>
        </row>
        <row r="881">
          <cell r="B881" t="str">
            <v>5BBT00006455</v>
          </cell>
        </row>
        <row r="882">
          <cell r="B882" t="str">
            <v>5BBT00006457</v>
          </cell>
        </row>
        <row r="883">
          <cell r="B883" t="str">
            <v>5BBT00006459</v>
          </cell>
        </row>
        <row r="884">
          <cell r="B884" t="str">
            <v>5BBT00006461</v>
          </cell>
        </row>
        <row r="885">
          <cell r="B885" t="str">
            <v>5BBT00006462</v>
          </cell>
        </row>
        <row r="886">
          <cell r="B886" t="str">
            <v>5BBT00006465</v>
          </cell>
        </row>
        <row r="887">
          <cell r="B887" t="str">
            <v>5BBT00006467</v>
          </cell>
        </row>
        <row r="888">
          <cell r="B888" t="str">
            <v>5BBT00006468</v>
          </cell>
        </row>
        <row r="889">
          <cell r="B889" t="str">
            <v>5BBT00006469</v>
          </cell>
        </row>
        <row r="890">
          <cell r="B890" t="str">
            <v>5BBT00006470</v>
          </cell>
        </row>
        <row r="891">
          <cell r="B891" t="str">
            <v>5BBT00006471</v>
          </cell>
        </row>
        <row r="892">
          <cell r="B892" t="str">
            <v>5BBT00006472</v>
          </cell>
        </row>
        <row r="893">
          <cell r="B893" t="str">
            <v>5BBT00006473</v>
          </cell>
        </row>
        <row r="894">
          <cell r="B894" t="str">
            <v>5BBT00006474</v>
          </cell>
        </row>
        <row r="895">
          <cell r="B895" t="str">
            <v>5BBT00006477</v>
          </cell>
        </row>
        <row r="896">
          <cell r="B896" t="str">
            <v>5BBT00006489</v>
          </cell>
        </row>
        <row r="897">
          <cell r="B897" t="str">
            <v>5BBT00006490</v>
          </cell>
        </row>
        <row r="898">
          <cell r="B898" t="str">
            <v>5BBT00006497</v>
          </cell>
        </row>
        <row r="899">
          <cell r="B899" t="str">
            <v>5BBT00006498</v>
          </cell>
        </row>
        <row r="900">
          <cell r="B900" t="str">
            <v>5BBT00006499</v>
          </cell>
        </row>
        <row r="901">
          <cell r="B901" t="str">
            <v>5BBT00006500</v>
          </cell>
        </row>
        <row r="902">
          <cell r="B902" t="str">
            <v>5BBT00006503</v>
          </cell>
        </row>
        <row r="903">
          <cell r="B903" t="str">
            <v>5BBT00006514</v>
          </cell>
        </row>
        <row r="904">
          <cell r="B904" t="str">
            <v>5BBT00006520</v>
          </cell>
        </row>
        <row r="905">
          <cell r="B905" t="str">
            <v>5BBT00006526</v>
          </cell>
        </row>
        <row r="906">
          <cell r="B906" t="str">
            <v>5BBT00006527</v>
          </cell>
        </row>
        <row r="907">
          <cell r="B907" t="str">
            <v>5BBT00006529</v>
          </cell>
        </row>
        <row r="908">
          <cell r="B908" t="str">
            <v>5BBT00006530</v>
          </cell>
        </row>
        <row r="909">
          <cell r="B909" t="str">
            <v>5BBT00006531</v>
          </cell>
        </row>
        <row r="910">
          <cell r="B910" t="str">
            <v>5BBT00006533</v>
          </cell>
        </row>
        <row r="911">
          <cell r="B911" t="str">
            <v>5BBT00006535</v>
          </cell>
        </row>
        <row r="912">
          <cell r="B912" t="str">
            <v>5BBT00006536</v>
          </cell>
        </row>
        <row r="913">
          <cell r="B913" t="str">
            <v>5BBT00006539</v>
          </cell>
        </row>
        <row r="914">
          <cell r="B914" t="str">
            <v>5BBT00006544</v>
          </cell>
        </row>
        <row r="915">
          <cell r="B915" t="str">
            <v>5BBT00006548</v>
          </cell>
        </row>
        <row r="916">
          <cell r="B916" t="str">
            <v>5BBT00006549</v>
          </cell>
        </row>
        <row r="917">
          <cell r="B917" t="str">
            <v>5BBT00006551</v>
          </cell>
        </row>
        <row r="918">
          <cell r="B918" t="str">
            <v>5BBT00006557</v>
          </cell>
        </row>
        <row r="919">
          <cell r="B919" t="str">
            <v>5BBT00006558</v>
          </cell>
        </row>
        <row r="920">
          <cell r="B920" t="str">
            <v>5BBT00006559</v>
          </cell>
        </row>
        <row r="921">
          <cell r="B921" t="str">
            <v>5BBT00006561</v>
          </cell>
        </row>
        <row r="922">
          <cell r="B922" t="str">
            <v>5BBT00006562</v>
          </cell>
        </row>
        <row r="923">
          <cell r="B923" t="str">
            <v>5BBT00006568</v>
          </cell>
        </row>
        <row r="924">
          <cell r="B924" t="str">
            <v>5BBT00006569</v>
          </cell>
        </row>
        <row r="925">
          <cell r="B925" t="str">
            <v>5BBT00006570</v>
          </cell>
        </row>
        <row r="926">
          <cell r="B926" t="str">
            <v>5BBT00006594</v>
          </cell>
        </row>
        <row r="927">
          <cell r="B927" t="str">
            <v>5BBT00006596</v>
          </cell>
        </row>
        <row r="928">
          <cell r="B928" t="str">
            <v>5BBT00006598</v>
          </cell>
        </row>
        <row r="929">
          <cell r="B929" t="str">
            <v>5BBT00006608</v>
          </cell>
        </row>
        <row r="930">
          <cell r="B930" t="str">
            <v>5BBT00006610</v>
          </cell>
        </row>
        <row r="931">
          <cell r="B931" t="str">
            <v>5BBT00006613</v>
          </cell>
        </row>
        <row r="932">
          <cell r="B932" t="str">
            <v>5BBT00006616</v>
          </cell>
        </row>
        <row r="933">
          <cell r="B933" t="str">
            <v>5BBT00006617</v>
          </cell>
        </row>
        <row r="934">
          <cell r="B934" t="str">
            <v>5BBT00006618</v>
          </cell>
        </row>
        <row r="935">
          <cell r="B935" t="str">
            <v>5BBT00006624</v>
          </cell>
        </row>
        <row r="936">
          <cell r="B936" t="str">
            <v>5BBT00006627</v>
          </cell>
        </row>
        <row r="937">
          <cell r="B937" t="str">
            <v>5BBT00006635</v>
          </cell>
        </row>
        <row r="938">
          <cell r="B938" t="str">
            <v>5BBT00006636</v>
          </cell>
        </row>
        <row r="939">
          <cell r="B939" t="str">
            <v>5BBT00006637</v>
          </cell>
        </row>
        <row r="940">
          <cell r="B940" t="str">
            <v>5BBT00006640</v>
          </cell>
        </row>
        <row r="941">
          <cell r="B941" t="str">
            <v>5BBT00006641</v>
          </cell>
        </row>
        <row r="942">
          <cell r="B942" t="str">
            <v>5BBT00006642</v>
          </cell>
        </row>
        <row r="943">
          <cell r="B943" t="str">
            <v>5BBT00006645</v>
          </cell>
        </row>
        <row r="944">
          <cell r="B944" t="str">
            <v>5BBT00006647</v>
          </cell>
        </row>
        <row r="945">
          <cell r="B945" t="str">
            <v>5BBT00006649</v>
          </cell>
        </row>
        <row r="946">
          <cell r="B946" t="str">
            <v>5BBT00006650</v>
          </cell>
        </row>
        <row r="947">
          <cell r="B947" t="str">
            <v>5BBT00006651</v>
          </cell>
        </row>
        <row r="948">
          <cell r="B948" t="str">
            <v>5BBT00006652</v>
          </cell>
        </row>
        <row r="949">
          <cell r="B949" t="str">
            <v>5BBT00006662</v>
          </cell>
        </row>
        <row r="950">
          <cell r="B950" t="str">
            <v>5BBT00006663</v>
          </cell>
        </row>
        <row r="951">
          <cell r="B951" t="str">
            <v>5BBT00006664</v>
          </cell>
        </row>
        <row r="952">
          <cell r="B952" t="str">
            <v>5BBT00006665</v>
          </cell>
        </row>
        <row r="953">
          <cell r="B953" t="str">
            <v>5BBT00006668</v>
          </cell>
        </row>
        <row r="954">
          <cell r="B954" t="str">
            <v>5BBT00006670</v>
          </cell>
        </row>
        <row r="955">
          <cell r="B955" t="str">
            <v>5BBT00006678</v>
          </cell>
        </row>
        <row r="956">
          <cell r="B956" t="str">
            <v>5BBT00006692</v>
          </cell>
        </row>
        <row r="957">
          <cell r="B957" t="str">
            <v>5BBT00006693</v>
          </cell>
        </row>
        <row r="958">
          <cell r="B958" t="str">
            <v>5BBT00006694</v>
          </cell>
        </row>
        <row r="959">
          <cell r="B959" t="str">
            <v>5BBT00006695</v>
          </cell>
        </row>
        <row r="960">
          <cell r="B960" t="str">
            <v>5BBT00006696</v>
          </cell>
        </row>
        <row r="961">
          <cell r="B961" t="str">
            <v>5BBT00006697</v>
          </cell>
        </row>
        <row r="962">
          <cell r="B962" t="str">
            <v>5BBT00006700</v>
          </cell>
        </row>
        <row r="963">
          <cell r="B963" t="str">
            <v>5BBT00006703</v>
          </cell>
        </row>
        <row r="964">
          <cell r="B964" t="str">
            <v>5BBT00006705</v>
          </cell>
        </row>
        <row r="965">
          <cell r="B965" t="str">
            <v>5BBT00006706</v>
          </cell>
        </row>
        <row r="966">
          <cell r="B966" t="str">
            <v>5BBT00006712</v>
          </cell>
        </row>
        <row r="967">
          <cell r="B967" t="str">
            <v>5BBT00006713</v>
          </cell>
        </row>
        <row r="968">
          <cell r="B968" t="str">
            <v>5BBT00006714</v>
          </cell>
        </row>
        <row r="969">
          <cell r="B969" t="str">
            <v>5BBT00006715</v>
          </cell>
        </row>
        <row r="970">
          <cell r="B970" t="str">
            <v>5BBT00006717</v>
          </cell>
        </row>
        <row r="971">
          <cell r="B971" t="str">
            <v>5BBT00006718</v>
          </cell>
        </row>
        <row r="972">
          <cell r="B972" t="str">
            <v>5BBT00006731</v>
          </cell>
        </row>
        <row r="973">
          <cell r="B973" t="str">
            <v>5BBT00006734</v>
          </cell>
        </row>
        <row r="974">
          <cell r="B974" t="str">
            <v>5BBT00006735</v>
          </cell>
        </row>
        <row r="975">
          <cell r="B975" t="str">
            <v>5BBT00006737</v>
          </cell>
        </row>
        <row r="976">
          <cell r="B976" t="str">
            <v>5BBT00006738</v>
          </cell>
        </row>
        <row r="977">
          <cell r="B977" t="str">
            <v>5BBT00006739</v>
          </cell>
        </row>
        <row r="978">
          <cell r="B978" t="str">
            <v>5BBT00006740</v>
          </cell>
        </row>
        <row r="979">
          <cell r="B979" t="str">
            <v>5BBT00006741</v>
          </cell>
        </row>
        <row r="980">
          <cell r="B980" t="str">
            <v>5BBT00006742</v>
          </cell>
        </row>
        <row r="981">
          <cell r="B981" t="str">
            <v>5BBT00006745</v>
          </cell>
        </row>
        <row r="982">
          <cell r="B982" t="str">
            <v>5BBT00006746</v>
          </cell>
        </row>
        <row r="983">
          <cell r="B983" t="str">
            <v>5BBT00006759</v>
          </cell>
        </row>
        <row r="984">
          <cell r="B984" t="str">
            <v>5BBT00006761</v>
          </cell>
        </row>
        <row r="985">
          <cell r="B985" t="str">
            <v>5BBT00006762</v>
          </cell>
        </row>
        <row r="986">
          <cell r="B986" t="str">
            <v>5BBT00006764</v>
          </cell>
        </row>
        <row r="987">
          <cell r="B987" t="str">
            <v>5BBT00006771</v>
          </cell>
        </row>
        <row r="988">
          <cell r="B988" t="str">
            <v>5BBT00006778</v>
          </cell>
        </row>
        <row r="989">
          <cell r="B989" t="str">
            <v>5BBT00006779</v>
          </cell>
        </row>
        <row r="990">
          <cell r="B990" t="str">
            <v>5BBT00006783</v>
          </cell>
        </row>
        <row r="991">
          <cell r="B991" t="str">
            <v>5BBT00006787</v>
          </cell>
        </row>
        <row r="992">
          <cell r="B992" t="str">
            <v>5BBT00006789</v>
          </cell>
        </row>
        <row r="993">
          <cell r="B993" t="str">
            <v>5BBT00006792</v>
          </cell>
        </row>
        <row r="994">
          <cell r="B994" t="str">
            <v>5BBT00006793</v>
          </cell>
        </row>
        <row r="995">
          <cell r="B995" t="str">
            <v>5BBT00006797</v>
          </cell>
        </row>
        <row r="996">
          <cell r="B996" t="str">
            <v>5BBT00006799</v>
          </cell>
        </row>
        <row r="997">
          <cell r="B997" t="str">
            <v>5BBT00006818</v>
          </cell>
        </row>
        <row r="998">
          <cell r="B998" t="str">
            <v>5BBT00006832</v>
          </cell>
        </row>
        <row r="999">
          <cell r="B999" t="str">
            <v>5BBT00006833</v>
          </cell>
        </row>
        <row r="1000">
          <cell r="B1000" t="str">
            <v>5BBT00006835</v>
          </cell>
        </row>
        <row r="1001">
          <cell r="B1001" t="str">
            <v>5BBT00006836</v>
          </cell>
        </row>
        <row r="1002">
          <cell r="B1002" t="str">
            <v>5BBT00006837</v>
          </cell>
        </row>
        <row r="1003">
          <cell r="B1003" t="str">
            <v>5BBT00006841</v>
          </cell>
        </row>
        <row r="1004">
          <cell r="B1004" t="str">
            <v>5BBT00006851</v>
          </cell>
        </row>
        <row r="1005">
          <cell r="B1005" t="str">
            <v>5BBT00006852</v>
          </cell>
        </row>
        <row r="1006">
          <cell r="B1006" t="str">
            <v>5BBT00006853</v>
          </cell>
        </row>
        <row r="1007">
          <cell r="B1007" t="str">
            <v>5BBT00006854</v>
          </cell>
        </row>
        <row r="1008">
          <cell r="B1008" t="str">
            <v>5BBT00006865</v>
          </cell>
        </row>
        <row r="1009">
          <cell r="B1009" t="str">
            <v>5BBT00006875</v>
          </cell>
        </row>
        <row r="1010">
          <cell r="B1010" t="str">
            <v>5BBT00006878</v>
          </cell>
        </row>
        <row r="1011">
          <cell r="B1011" t="str">
            <v>5BBT00006881</v>
          </cell>
        </row>
        <row r="1012">
          <cell r="B1012" t="str">
            <v>5BBT00006882</v>
          </cell>
        </row>
        <row r="1013">
          <cell r="B1013" t="str">
            <v>5BBT00006889</v>
          </cell>
        </row>
        <row r="1014">
          <cell r="B1014" t="str">
            <v>5BBT00006893</v>
          </cell>
        </row>
        <row r="1015">
          <cell r="B1015" t="str">
            <v>5BBT00006905</v>
          </cell>
        </row>
        <row r="1016">
          <cell r="B1016" t="str">
            <v>5BBT00006910</v>
          </cell>
        </row>
        <row r="1017">
          <cell r="B1017" t="str">
            <v>5BBT00006916</v>
          </cell>
        </row>
        <row r="1018">
          <cell r="B1018" t="str">
            <v>5BBT00006918</v>
          </cell>
        </row>
        <row r="1019">
          <cell r="B1019" t="str">
            <v>5BBT00006920</v>
          </cell>
        </row>
        <row r="1020">
          <cell r="B1020" t="str">
            <v>5BBT00006921</v>
          </cell>
        </row>
        <row r="1021">
          <cell r="B1021" t="str">
            <v>5BBT00006922</v>
          </cell>
        </row>
        <row r="1022">
          <cell r="B1022" t="str">
            <v>5BBT00006924</v>
          </cell>
        </row>
        <row r="1023">
          <cell r="B1023" t="str">
            <v>5BBT00006925</v>
          </cell>
        </row>
        <row r="1024">
          <cell r="B1024" t="str">
            <v>5BBT00006926</v>
          </cell>
        </row>
        <row r="1025">
          <cell r="B1025" t="str">
            <v>5BBT00006937</v>
          </cell>
        </row>
        <row r="1026">
          <cell r="B1026" t="str">
            <v>5BBT00006940</v>
          </cell>
        </row>
        <row r="1027">
          <cell r="B1027" t="str">
            <v>5BBT00006943</v>
          </cell>
        </row>
        <row r="1028">
          <cell r="B1028" t="str">
            <v>5BBT00006944</v>
          </cell>
        </row>
        <row r="1029">
          <cell r="B1029" t="str">
            <v>5BBT00006954</v>
          </cell>
        </row>
        <row r="1030">
          <cell r="B1030" t="str">
            <v>5BBT00006957</v>
          </cell>
        </row>
        <row r="1031">
          <cell r="B1031" t="str">
            <v>5BBT00006958</v>
          </cell>
        </row>
        <row r="1032">
          <cell r="B1032" t="str">
            <v>5BBT00006961</v>
          </cell>
        </row>
        <row r="1033">
          <cell r="B1033" t="str">
            <v>5BBT00006964</v>
          </cell>
        </row>
        <row r="1034">
          <cell r="B1034" t="str">
            <v>5BBT00006966</v>
          </cell>
        </row>
        <row r="1035">
          <cell r="B1035" t="str">
            <v>5BBT00006968</v>
          </cell>
        </row>
        <row r="1036">
          <cell r="B1036" t="str">
            <v>5BBT00006971</v>
          </cell>
        </row>
        <row r="1037">
          <cell r="B1037" t="str">
            <v>5BBT00006972</v>
          </cell>
        </row>
        <row r="1038">
          <cell r="B1038" t="str">
            <v>5BBT00006973</v>
          </cell>
        </row>
        <row r="1039">
          <cell r="B1039" t="str">
            <v>5BBT00006977</v>
          </cell>
        </row>
        <row r="1040">
          <cell r="B1040" t="str">
            <v>5BBT00006979</v>
          </cell>
        </row>
        <row r="1041">
          <cell r="B1041" t="str">
            <v>5BBT00006986</v>
          </cell>
        </row>
        <row r="1042">
          <cell r="B1042" t="str">
            <v>5BBT00006995</v>
          </cell>
        </row>
        <row r="1043">
          <cell r="B1043" t="str">
            <v>5BBT00006997</v>
          </cell>
        </row>
        <row r="1044">
          <cell r="B1044" t="str">
            <v>5BBT00006998</v>
          </cell>
        </row>
        <row r="1045">
          <cell r="B1045" t="str">
            <v>5BBT00007001</v>
          </cell>
        </row>
        <row r="1046">
          <cell r="B1046" t="str">
            <v>5BBT00007002</v>
          </cell>
        </row>
        <row r="1047">
          <cell r="B1047" t="str">
            <v>5BBT00007006</v>
          </cell>
        </row>
        <row r="1048">
          <cell r="B1048" t="str">
            <v>5BBT00007007</v>
          </cell>
        </row>
        <row r="1049">
          <cell r="B1049" t="str">
            <v>5BBT00007009</v>
          </cell>
        </row>
        <row r="1050">
          <cell r="B1050" t="str">
            <v>5BBT00007010</v>
          </cell>
        </row>
        <row r="1051">
          <cell r="B1051" t="str">
            <v>5BBT00007012</v>
          </cell>
        </row>
        <row r="1052">
          <cell r="B1052" t="str">
            <v>5BBT00007016</v>
          </cell>
        </row>
        <row r="1053">
          <cell r="B1053" t="str">
            <v>5BBT00007018</v>
          </cell>
        </row>
        <row r="1054">
          <cell r="B1054" t="str">
            <v>5BBT00007021</v>
          </cell>
        </row>
        <row r="1055">
          <cell r="B1055" t="str">
            <v>5BBT00007025</v>
          </cell>
        </row>
        <row r="1056">
          <cell r="B1056" t="str">
            <v>5BBT00007028</v>
          </cell>
        </row>
        <row r="1057">
          <cell r="B1057" t="str">
            <v>5BBT00007034</v>
          </cell>
        </row>
        <row r="1058">
          <cell r="B1058" t="str">
            <v>5BBT00007035</v>
          </cell>
        </row>
        <row r="1059">
          <cell r="B1059" t="str">
            <v>5BBT00007038</v>
          </cell>
        </row>
        <row r="1060">
          <cell r="B1060" t="str">
            <v>5BBT00007039</v>
          </cell>
        </row>
        <row r="1061">
          <cell r="B1061" t="str">
            <v>5BBT00007040</v>
          </cell>
        </row>
        <row r="1062">
          <cell r="B1062" t="str">
            <v>5BBT00007041</v>
          </cell>
        </row>
        <row r="1063">
          <cell r="B1063" t="str">
            <v>5BBT00007047</v>
          </cell>
        </row>
        <row r="1064">
          <cell r="B1064" t="str">
            <v>5BBT00007048</v>
          </cell>
        </row>
        <row r="1065">
          <cell r="B1065" t="str">
            <v>5BBT00007049</v>
          </cell>
        </row>
        <row r="1066">
          <cell r="B1066" t="str">
            <v>5BBT00007051</v>
          </cell>
        </row>
        <row r="1067">
          <cell r="B1067" t="str">
            <v>5BBT00007061</v>
          </cell>
        </row>
        <row r="1068">
          <cell r="B1068" t="str">
            <v>5BBT00007065</v>
          </cell>
        </row>
        <row r="1069">
          <cell r="B1069" t="str">
            <v>5BBT00007066</v>
          </cell>
        </row>
        <row r="1070">
          <cell r="B1070" t="str">
            <v>5BBT00007067</v>
          </cell>
        </row>
        <row r="1071">
          <cell r="B1071" t="str">
            <v>5BBT00007071</v>
          </cell>
        </row>
        <row r="1072">
          <cell r="B1072" t="str">
            <v>5BBT00007072</v>
          </cell>
        </row>
        <row r="1073">
          <cell r="B1073" t="str">
            <v>5BBT00007080</v>
          </cell>
        </row>
        <row r="1074">
          <cell r="B1074" t="str">
            <v>5BBT00007085</v>
          </cell>
        </row>
        <row r="1075">
          <cell r="B1075" t="str">
            <v>5BBT00007086</v>
          </cell>
        </row>
        <row r="1076">
          <cell r="B1076" t="str">
            <v>5BBT00007087</v>
          </cell>
        </row>
        <row r="1077">
          <cell r="B1077" t="str">
            <v>5BBT00007099</v>
          </cell>
        </row>
        <row r="1078">
          <cell r="B1078" t="str">
            <v>5BBT00007101</v>
          </cell>
        </row>
        <row r="1079">
          <cell r="B1079" t="str">
            <v>5BBT00007102</v>
          </cell>
        </row>
        <row r="1080">
          <cell r="B1080" t="str">
            <v>5BBT00007112</v>
          </cell>
        </row>
        <row r="1081">
          <cell r="B1081" t="str">
            <v>5BBT00007113</v>
          </cell>
        </row>
        <row r="1082">
          <cell r="B1082" t="str">
            <v>5BBT00007115</v>
          </cell>
        </row>
        <row r="1083">
          <cell r="B1083" t="str">
            <v>5BBT00007121</v>
          </cell>
        </row>
        <row r="1084">
          <cell r="B1084" t="str">
            <v>5BBT00007122</v>
          </cell>
        </row>
        <row r="1085">
          <cell r="B1085" t="str">
            <v>5BBT00007129</v>
          </cell>
        </row>
        <row r="1086">
          <cell r="B1086" t="str">
            <v>5BBT00007148</v>
          </cell>
        </row>
        <row r="1087">
          <cell r="B1087" t="str">
            <v>5BBT00007149</v>
          </cell>
        </row>
        <row r="1088">
          <cell r="B1088" t="str">
            <v>5BBT00007153</v>
          </cell>
        </row>
        <row r="1089">
          <cell r="B1089" t="str">
            <v>5BBT00007154</v>
          </cell>
        </row>
        <row r="1090">
          <cell r="B1090" t="str">
            <v>5BBT00007156</v>
          </cell>
        </row>
        <row r="1091">
          <cell r="B1091" t="str">
            <v>5BBT00007158</v>
          </cell>
        </row>
        <row r="1092">
          <cell r="B1092" t="str">
            <v>5BBT00007159</v>
          </cell>
        </row>
        <row r="1093">
          <cell r="B1093" t="str">
            <v>5BBT00007166</v>
          </cell>
        </row>
        <row r="1094">
          <cell r="B1094" t="str">
            <v>5BBT00007185</v>
          </cell>
        </row>
        <row r="1095">
          <cell r="B1095" t="str">
            <v>5BBT00007186</v>
          </cell>
        </row>
        <row r="1096">
          <cell r="B1096" t="str">
            <v>5BBT00007187</v>
          </cell>
        </row>
        <row r="1097">
          <cell r="B1097" t="str">
            <v>5BBT00007192</v>
          </cell>
        </row>
        <row r="1098">
          <cell r="B1098" t="str">
            <v>5BBT00007193</v>
          </cell>
        </row>
        <row r="1099">
          <cell r="B1099" t="str">
            <v>5BBT00007198</v>
          </cell>
        </row>
        <row r="1100">
          <cell r="B1100" t="str">
            <v>5BBT00007199</v>
          </cell>
        </row>
        <row r="1101">
          <cell r="B1101" t="str">
            <v>5BBT00007211</v>
          </cell>
        </row>
        <row r="1102">
          <cell r="B1102" t="str">
            <v>5BBT00007213</v>
          </cell>
        </row>
        <row r="1103">
          <cell r="B1103" t="str">
            <v>5BBT00007214</v>
          </cell>
        </row>
        <row r="1104">
          <cell r="B1104" t="str">
            <v>5BBT00007216</v>
          </cell>
        </row>
        <row r="1105">
          <cell r="B1105" t="str">
            <v>5BBT00007217</v>
          </cell>
        </row>
        <row r="1106">
          <cell r="B1106" t="str">
            <v>5BBT00007218</v>
          </cell>
        </row>
        <row r="1107">
          <cell r="B1107" t="str">
            <v>5BBT00007221</v>
          </cell>
        </row>
        <row r="1108">
          <cell r="B1108" t="str">
            <v>5BBT00007224</v>
          </cell>
        </row>
        <row r="1109">
          <cell r="B1109" t="str">
            <v>5BBT00007233</v>
          </cell>
        </row>
        <row r="1110">
          <cell r="B1110" t="str">
            <v>5BBT00007234</v>
          </cell>
        </row>
        <row r="1111">
          <cell r="B1111" t="str">
            <v>5BBT00007235</v>
          </cell>
        </row>
        <row r="1112">
          <cell r="B1112" t="str">
            <v>5BBT00007238</v>
          </cell>
        </row>
        <row r="1113">
          <cell r="B1113" t="str">
            <v>5BBT00007240</v>
          </cell>
        </row>
        <row r="1114">
          <cell r="B1114" t="str">
            <v>5BBT00007242</v>
          </cell>
        </row>
        <row r="1115">
          <cell r="B1115" t="str">
            <v>5BBT00007245</v>
          </cell>
        </row>
        <row r="1116">
          <cell r="B1116" t="str">
            <v>5BBT00007252</v>
          </cell>
        </row>
        <row r="1117">
          <cell r="B1117" t="str">
            <v>5BBT00007253</v>
          </cell>
        </row>
        <row r="1118">
          <cell r="B1118" t="str">
            <v>5BBT00007258</v>
          </cell>
        </row>
        <row r="1119">
          <cell r="B1119" t="str">
            <v>5BBT00007261</v>
          </cell>
        </row>
        <row r="1120">
          <cell r="B1120" t="str">
            <v>5BBT00007262</v>
          </cell>
        </row>
        <row r="1121">
          <cell r="B1121" t="str">
            <v>5BBT00007264</v>
          </cell>
        </row>
        <row r="1122">
          <cell r="B1122" t="str">
            <v>5BBT00007265</v>
          </cell>
        </row>
        <row r="1123">
          <cell r="B1123" t="str">
            <v>5BBT00007266</v>
          </cell>
        </row>
        <row r="1124">
          <cell r="B1124" t="str">
            <v>5BBT00007267</v>
          </cell>
        </row>
        <row r="1125">
          <cell r="B1125" t="str">
            <v>5BBT00007272</v>
          </cell>
        </row>
        <row r="1126">
          <cell r="B1126" t="str">
            <v>5BBT00007275</v>
          </cell>
        </row>
        <row r="1127">
          <cell r="B1127" t="str">
            <v>5BBT00007276</v>
          </cell>
        </row>
        <row r="1128">
          <cell r="B1128" t="str">
            <v>5BBT00007277</v>
          </cell>
        </row>
        <row r="1129">
          <cell r="B1129" t="str">
            <v>5BBT00007281</v>
          </cell>
        </row>
        <row r="1130">
          <cell r="B1130" t="str">
            <v>5BBT00007286</v>
          </cell>
        </row>
        <row r="1131">
          <cell r="B1131" t="str">
            <v>5BBT00007291</v>
          </cell>
        </row>
        <row r="1132">
          <cell r="B1132" t="str">
            <v>5BBT00007292</v>
          </cell>
        </row>
        <row r="1133">
          <cell r="B1133" t="str">
            <v>5BBT00007302</v>
          </cell>
        </row>
        <row r="1134">
          <cell r="B1134" t="str">
            <v>5BBT00007303</v>
          </cell>
        </row>
        <row r="1135">
          <cell r="B1135" t="str">
            <v>5BBT00007305</v>
          </cell>
        </row>
        <row r="1136">
          <cell r="B1136" t="str">
            <v>5BBT00007306</v>
          </cell>
        </row>
        <row r="1137">
          <cell r="B1137" t="str">
            <v>5BBT00007313</v>
          </cell>
        </row>
        <row r="1138">
          <cell r="B1138" t="str">
            <v>5BBT00007315</v>
          </cell>
        </row>
        <row r="1139">
          <cell r="B1139" t="str">
            <v>5BBT00007316</v>
          </cell>
        </row>
        <row r="1140">
          <cell r="B1140" t="str">
            <v>5BBT00007317</v>
          </cell>
        </row>
        <row r="1141">
          <cell r="B1141" t="str">
            <v>5BBT00007318</v>
          </cell>
        </row>
        <row r="1142">
          <cell r="B1142" t="str">
            <v>5BBT00007319</v>
          </cell>
        </row>
        <row r="1143">
          <cell r="B1143" t="str">
            <v>5BBT00007320</v>
          </cell>
        </row>
        <row r="1144">
          <cell r="B1144" t="str">
            <v>5BBT00007331</v>
          </cell>
        </row>
        <row r="1145">
          <cell r="B1145" t="str">
            <v>5BBT00007333</v>
          </cell>
        </row>
        <row r="1146">
          <cell r="B1146" t="str">
            <v>5BBT00007334</v>
          </cell>
        </row>
        <row r="1147">
          <cell r="B1147" t="str">
            <v>5BBT00007336</v>
          </cell>
        </row>
        <row r="1148">
          <cell r="B1148" t="str">
            <v>5BBT00007337</v>
          </cell>
        </row>
        <row r="1149">
          <cell r="B1149" t="str">
            <v>5BBT00007342</v>
          </cell>
        </row>
        <row r="1150">
          <cell r="B1150" t="str">
            <v>5BBT00007352</v>
          </cell>
        </row>
        <row r="1151">
          <cell r="B1151" t="str">
            <v>5BBT00007353</v>
          </cell>
        </row>
        <row r="1152">
          <cell r="B1152" t="str">
            <v>5BBT00007354</v>
          </cell>
        </row>
        <row r="1153">
          <cell r="B1153" t="str">
            <v>5BBT00007402</v>
          </cell>
        </row>
        <row r="1154">
          <cell r="B1154" t="str">
            <v>5BBT00007403</v>
          </cell>
        </row>
        <row r="1155">
          <cell r="B1155" t="str">
            <v>5BBT00007405</v>
          </cell>
        </row>
        <row r="1156">
          <cell r="B1156" t="str">
            <v>5BBT00007407</v>
          </cell>
        </row>
        <row r="1157">
          <cell r="B1157" t="str">
            <v>5BBT00007412</v>
          </cell>
        </row>
        <row r="1158">
          <cell r="B1158" t="str">
            <v>5BBT00007414</v>
          </cell>
        </row>
        <row r="1159">
          <cell r="B1159" t="str">
            <v>5BBT00007416</v>
          </cell>
        </row>
        <row r="1160">
          <cell r="B1160" t="str">
            <v>5BBT00007497</v>
          </cell>
        </row>
        <row r="1161">
          <cell r="B1161" t="str">
            <v>5BBT00007528</v>
          </cell>
        </row>
        <row r="1162">
          <cell r="B1162" t="str">
            <v>5BBT00007540</v>
          </cell>
        </row>
        <row r="1163">
          <cell r="B1163" t="str">
            <v>5BBT00007555</v>
          </cell>
        </row>
        <row r="1164">
          <cell r="B1164" t="str">
            <v>5BBT00007557</v>
          </cell>
        </row>
        <row r="1165">
          <cell r="B1165" t="str">
            <v>5BBT00007561</v>
          </cell>
        </row>
        <row r="1166">
          <cell r="B1166" t="str">
            <v>5BBT00007562</v>
          </cell>
        </row>
        <row r="1167">
          <cell r="B1167" t="str">
            <v>5BBT00007573</v>
          </cell>
        </row>
        <row r="1168">
          <cell r="B1168" t="str">
            <v>5BBT00007576</v>
          </cell>
        </row>
        <row r="1169">
          <cell r="B1169" t="str">
            <v>5BBT00007593</v>
          </cell>
        </row>
        <row r="1170">
          <cell r="B1170" t="str">
            <v>5BBT00007625</v>
          </cell>
        </row>
        <row r="1171">
          <cell r="B1171" t="str">
            <v>5BBT00007638</v>
          </cell>
        </row>
        <row r="1172">
          <cell r="B1172" t="str">
            <v>5BBT00007650</v>
          </cell>
        </row>
        <row r="1173">
          <cell r="B1173" t="str">
            <v>5BBT00007682</v>
          </cell>
        </row>
        <row r="1174">
          <cell r="B1174" t="str">
            <v>5BBT00007683</v>
          </cell>
        </row>
        <row r="1175">
          <cell r="B1175" t="str">
            <v>5BBT00007708</v>
          </cell>
        </row>
        <row r="1176">
          <cell r="B1176" t="str">
            <v>5BBT00007749</v>
          </cell>
        </row>
        <row r="1177">
          <cell r="B1177" t="str">
            <v>5BBT00007761</v>
          </cell>
        </row>
        <row r="1178">
          <cell r="B1178" t="str">
            <v>5BBT00007763</v>
          </cell>
        </row>
        <row r="1179">
          <cell r="B1179" t="str">
            <v>5BBT00007776</v>
          </cell>
        </row>
        <row r="1180">
          <cell r="B1180" t="str">
            <v>5BBT00007777</v>
          </cell>
        </row>
        <row r="1181">
          <cell r="B1181" t="str">
            <v>5BBT00007848</v>
          </cell>
        </row>
        <row r="1182">
          <cell r="B1182" t="str">
            <v>5BBT00007855</v>
          </cell>
        </row>
        <row r="1183">
          <cell r="B1183" t="str">
            <v>5BBT00007859</v>
          </cell>
        </row>
        <row r="1184">
          <cell r="B1184" t="str">
            <v>5BBT00007890</v>
          </cell>
        </row>
        <row r="1185">
          <cell r="B1185" t="str">
            <v>5BBT00007895</v>
          </cell>
        </row>
        <row r="1186">
          <cell r="B1186" t="str">
            <v>5BBT00007899</v>
          </cell>
        </row>
        <row r="1187">
          <cell r="B1187" t="str">
            <v>5BBT00007900</v>
          </cell>
        </row>
        <row r="1188">
          <cell r="B1188" t="str">
            <v>5BBT00007902</v>
          </cell>
        </row>
        <row r="1189">
          <cell r="B1189" t="str">
            <v>5BBT00007904</v>
          </cell>
        </row>
        <row r="1190">
          <cell r="B1190" t="str">
            <v>5BBT00007933</v>
          </cell>
        </row>
        <row r="1191">
          <cell r="B1191" t="str">
            <v>5BBT00007938</v>
          </cell>
        </row>
        <row r="1192">
          <cell r="B1192" t="str">
            <v>5BBT00007964</v>
          </cell>
        </row>
        <row r="1193">
          <cell r="B1193" t="str">
            <v>5BBT00007995</v>
          </cell>
        </row>
        <row r="1194">
          <cell r="B1194" t="str">
            <v>5BBT00008001</v>
          </cell>
        </row>
        <row r="1195">
          <cell r="B1195" t="str">
            <v>5BBT00008005</v>
          </cell>
        </row>
        <row r="1196">
          <cell r="B1196" t="str">
            <v>5BBT00008043</v>
          </cell>
        </row>
        <row r="1197">
          <cell r="B1197" t="str">
            <v>5BBT00008050</v>
          </cell>
        </row>
        <row r="1198">
          <cell r="B1198" t="str">
            <v>5BBT00008069</v>
          </cell>
        </row>
        <row r="1199">
          <cell r="B1199" t="str">
            <v>5BBT00008072</v>
          </cell>
        </row>
        <row r="1200">
          <cell r="B1200" t="str">
            <v>5BBT00008118</v>
          </cell>
        </row>
        <row r="1201">
          <cell r="B1201" t="str">
            <v>5BBT00008142</v>
          </cell>
        </row>
        <row r="1202">
          <cell r="B1202" t="str">
            <v>5BBT00008153</v>
          </cell>
        </row>
        <row r="1203">
          <cell r="B1203" t="str">
            <v>5BBT00008179</v>
          </cell>
        </row>
        <row r="1204">
          <cell r="B1204" t="str">
            <v>5BBT00008184</v>
          </cell>
        </row>
        <row r="1205">
          <cell r="B1205" t="str">
            <v>5BBT00008185</v>
          </cell>
        </row>
        <row r="1206">
          <cell r="B1206" t="str">
            <v>5BBT00008196</v>
          </cell>
        </row>
        <row r="1207">
          <cell r="B1207" t="str">
            <v>5BBT00008200</v>
          </cell>
        </row>
        <row r="1208">
          <cell r="B1208" t="str">
            <v>5BBT00008203</v>
          </cell>
        </row>
        <row r="1209">
          <cell r="B1209" t="str">
            <v>5BBT00008205</v>
          </cell>
        </row>
        <row r="1210">
          <cell r="B1210" t="str">
            <v>5BBT00008222</v>
          </cell>
        </row>
        <row r="1211">
          <cell r="B1211" t="str">
            <v>5BBT00008244</v>
          </cell>
        </row>
        <row r="1212">
          <cell r="B1212" t="str">
            <v>5BBT00008248</v>
          </cell>
        </row>
        <row r="1213">
          <cell r="B1213" t="str">
            <v>5BBT00008282</v>
          </cell>
        </row>
        <row r="1214">
          <cell r="B1214" t="str">
            <v>5BBT00008287</v>
          </cell>
        </row>
        <row r="1215">
          <cell r="B1215" t="str">
            <v>5BBT00008300</v>
          </cell>
        </row>
        <row r="1216">
          <cell r="B1216" t="str">
            <v>5BBT00008303</v>
          </cell>
        </row>
        <row r="1217">
          <cell r="B1217" t="str">
            <v>5BBT00008304</v>
          </cell>
        </row>
        <row r="1218">
          <cell r="B1218" t="str">
            <v>5BBT00008308</v>
          </cell>
        </row>
        <row r="1219">
          <cell r="B1219" t="str">
            <v>5BBT00008321</v>
          </cell>
        </row>
        <row r="1220">
          <cell r="B1220" t="str">
            <v>5BBT00008325</v>
          </cell>
        </row>
        <row r="1221">
          <cell r="B1221" t="str">
            <v>5BBT00008331</v>
          </cell>
        </row>
        <row r="1222">
          <cell r="B1222" t="str">
            <v>5BBT00008336</v>
          </cell>
        </row>
        <row r="1223">
          <cell r="B1223" t="str">
            <v>5BBT00008338</v>
          </cell>
        </row>
        <row r="1224">
          <cell r="B1224" t="str">
            <v>5BBT00008339</v>
          </cell>
        </row>
        <row r="1225">
          <cell r="B1225" t="str">
            <v>5BBT00008341</v>
          </cell>
        </row>
        <row r="1226">
          <cell r="B1226" t="str">
            <v>5BBT00008344</v>
          </cell>
        </row>
        <row r="1227">
          <cell r="B1227" t="str">
            <v>5BBT00008345</v>
          </cell>
        </row>
        <row r="1228">
          <cell r="B1228" t="str">
            <v>5BBT00008348</v>
          </cell>
        </row>
        <row r="1229">
          <cell r="B1229" t="str">
            <v>5BBT00008353</v>
          </cell>
        </row>
        <row r="1230">
          <cell r="B1230" t="str">
            <v>5BBT00008362</v>
          </cell>
        </row>
        <row r="1231">
          <cell r="B1231" t="str">
            <v>5BBT00008378</v>
          </cell>
        </row>
        <row r="1232">
          <cell r="B1232" t="str">
            <v>5BBT00008395</v>
          </cell>
        </row>
        <row r="1233">
          <cell r="B1233" t="str">
            <v>5BBT00008398</v>
          </cell>
        </row>
        <row r="1234">
          <cell r="B1234" t="str">
            <v>5BBT00008399</v>
          </cell>
        </row>
        <row r="1235">
          <cell r="B1235" t="str">
            <v>5BBT00008401</v>
          </cell>
        </row>
        <row r="1236">
          <cell r="B1236" t="str">
            <v>5BBT00008403</v>
          </cell>
        </row>
        <row r="1237">
          <cell r="B1237" t="str">
            <v>5BBT00008407</v>
          </cell>
        </row>
        <row r="1238">
          <cell r="B1238" t="str">
            <v>5BBT00008409</v>
          </cell>
        </row>
        <row r="1239">
          <cell r="B1239" t="str">
            <v>5BBT00008419</v>
          </cell>
        </row>
        <row r="1240">
          <cell r="B1240" t="str">
            <v>5BBT00008421</v>
          </cell>
        </row>
        <row r="1241">
          <cell r="B1241" t="str">
            <v>5BBT00008422</v>
          </cell>
        </row>
        <row r="1242">
          <cell r="B1242" t="str">
            <v>5BBT00008428</v>
          </cell>
        </row>
        <row r="1243">
          <cell r="B1243" t="str">
            <v>5BBT00008443</v>
          </cell>
        </row>
        <row r="1244">
          <cell r="B1244" t="str">
            <v>5BBT00008448</v>
          </cell>
        </row>
        <row r="1245">
          <cell r="B1245" t="str">
            <v>5BBT00008478</v>
          </cell>
        </row>
        <row r="1246">
          <cell r="B1246" t="str">
            <v>5BBT00008483</v>
          </cell>
        </row>
        <row r="1247">
          <cell r="B1247" t="str">
            <v>5BBT00008495</v>
          </cell>
        </row>
        <row r="1248">
          <cell r="B1248" t="str">
            <v>5BBT00008496</v>
          </cell>
        </row>
        <row r="1249">
          <cell r="B1249" t="str">
            <v>5BBT00008497</v>
          </cell>
        </row>
        <row r="1250">
          <cell r="B1250" t="str">
            <v>5BBT00008501</v>
          </cell>
        </row>
        <row r="1251">
          <cell r="B1251" t="str">
            <v>5BBT00008504</v>
          </cell>
        </row>
        <row r="1252">
          <cell r="B1252" t="str">
            <v>5BBT00008514</v>
          </cell>
        </row>
        <row r="1253">
          <cell r="B1253" t="str">
            <v>5BBT00008527</v>
          </cell>
        </row>
        <row r="1254">
          <cell r="B1254" t="str">
            <v>5BBT00008529</v>
          </cell>
        </row>
        <row r="1255">
          <cell r="B1255" t="str">
            <v>5BBT00008530</v>
          </cell>
        </row>
        <row r="1256">
          <cell r="B1256" t="str">
            <v>5BBT00008538</v>
          </cell>
        </row>
        <row r="1257">
          <cell r="B1257" t="str">
            <v>5BBT00008542</v>
          </cell>
        </row>
        <row r="1258">
          <cell r="B1258" t="str">
            <v>5BBT00008543</v>
          </cell>
        </row>
        <row r="1259">
          <cell r="B1259" t="str">
            <v>5BBT00008545</v>
          </cell>
        </row>
        <row r="1260">
          <cell r="B1260" t="str">
            <v>5BBT00008551</v>
          </cell>
        </row>
        <row r="1261">
          <cell r="B1261" t="str">
            <v>5BBT00008555</v>
          </cell>
        </row>
        <row r="1262">
          <cell r="B1262" t="str">
            <v>5BBT00008558</v>
          </cell>
        </row>
        <row r="1263">
          <cell r="B1263" t="str">
            <v>5BBT00008568</v>
          </cell>
        </row>
        <row r="1264">
          <cell r="B1264" t="str">
            <v>5BBT00008583</v>
          </cell>
        </row>
        <row r="1265">
          <cell r="B1265" t="str">
            <v>5BBT00008595</v>
          </cell>
        </row>
        <row r="1266">
          <cell r="B1266" t="str">
            <v>5BBT00008617</v>
          </cell>
        </row>
        <row r="1267">
          <cell r="B1267" t="str">
            <v>5BBT00008634</v>
          </cell>
        </row>
        <row r="1268">
          <cell r="B1268" t="str">
            <v>5BBT00008635</v>
          </cell>
        </row>
        <row r="1269">
          <cell r="B1269" t="str">
            <v>5BBT00008637</v>
          </cell>
        </row>
        <row r="1270">
          <cell r="B1270" t="str">
            <v>5BBT00008645</v>
          </cell>
        </row>
        <row r="1271">
          <cell r="B1271" t="str">
            <v>5BBT00008660</v>
          </cell>
        </row>
        <row r="1272">
          <cell r="B1272" t="str">
            <v>5BBT00008664</v>
          </cell>
        </row>
        <row r="1273">
          <cell r="B1273" t="str">
            <v>5BBT00008665</v>
          </cell>
        </row>
        <row r="1274">
          <cell r="B1274" t="str">
            <v>5BBT00008683</v>
          </cell>
        </row>
        <row r="1275">
          <cell r="B1275" t="str">
            <v>5BBT00008687</v>
          </cell>
        </row>
        <row r="1276">
          <cell r="B1276" t="str">
            <v>5BBT00008708</v>
          </cell>
        </row>
        <row r="1277">
          <cell r="B1277" t="str">
            <v>5BBT00008711</v>
          </cell>
        </row>
        <row r="1278">
          <cell r="B1278" t="str">
            <v>5BBT00008719</v>
          </cell>
        </row>
        <row r="1279">
          <cell r="B1279" t="str">
            <v>5BBT00008722</v>
          </cell>
        </row>
        <row r="1280">
          <cell r="B1280" t="str">
            <v>5BBT00008723</v>
          </cell>
        </row>
        <row r="1281">
          <cell r="B1281" t="str">
            <v>5BBT00008733</v>
          </cell>
        </row>
        <row r="1282">
          <cell r="B1282" t="str">
            <v>5BBT00008734</v>
          </cell>
        </row>
        <row r="1283">
          <cell r="B1283" t="str">
            <v>5BBT00008735</v>
          </cell>
        </row>
        <row r="1284">
          <cell r="B1284" t="str">
            <v>5BBT00008736</v>
          </cell>
        </row>
        <row r="1285">
          <cell r="B1285" t="str">
            <v>5BBT00008759</v>
          </cell>
        </row>
        <row r="1286">
          <cell r="B1286" t="str">
            <v>5BBT00008765</v>
          </cell>
        </row>
        <row r="1287">
          <cell r="B1287" t="str">
            <v>5BBT00008766</v>
          </cell>
        </row>
        <row r="1288">
          <cell r="B1288" t="str">
            <v>5BBT00008768</v>
          </cell>
        </row>
        <row r="1289">
          <cell r="B1289" t="str">
            <v>5BBT00008769</v>
          </cell>
        </row>
        <row r="1290">
          <cell r="B1290" t="str">
            <v>5BBT00008787</v>
          </cell>
        </row>
        <row r="1291">
          <cell r="B1291" t="str">
            <v>5BBT00008792</v>
          </cell>
        </row>
        <row r="1292">
          <cell r="B1292" t="str">
            <v>5BBT00008793</v>
          </cell>
        </row>
        <row r="1293">
          <cell r="B1293" t="str">
            <v>5BBT00008797</v>
          </cell>
        </row>
        <row r="1294">
          <cell r="B1294" t="str">
            <v>5BBT00008810</v>
          </cell>
        </row>
        <row r="1295">
          <cell r="B1295" t="str">
            <v>5BBT00008815</v>
          </cell>
        </row>
        <row r="1296">
          <cell r="B1296" t="str">
            <v>5BBT00008819</v>
          </cell>
        </row>
        <row r="1297">
          <cell r="B1297" t="str">
            <v>5BBT00008820</v>
          </cell>
        </row>
        <row r="1298">
          <cell r="B1298" t="str">
            <v>5BBT00008830</v>
          </cell>
        </row>
        <row r="1299">
          <cell r="B1299" t="str">
            <v>5BBT00008852</v>
          </cell>
        </row>
        <row r="1300">
          <cell r="B1300" t="str">
            <v>5BBT00008853</v>
          </cell>
        </row>
        <row r="1301">
          <cell r="B1301" t="str">
            <v>5BBT00008869</v>
          </cell>
        </row>
        <row r="1302">
          <cell r="B1302" t="str">
            <v>5BBT00008871</v>
          </cell>
        </row>
        <row r="1303">
          <cell r="B1303" t="str">
            <v>5BBT00008877</v>
          </cell>
        </row>
        <row r="1304">
          <cell r="B1304" t="str">
            <v>5BBT00008878</v>
          </cell>
        </row>
        <row r="1305">
          <cell r="B1305" t="str">
            <v>5BBT00008881</v>
          </cell>
        </row>
        <row r="1306">
          <cell r="B1306" t="str">
            <v>5BBT00008882</v>
          </cell>
        </row>
        <row r="1307">
          <cell r="B1307" t="str">
            <v>5BBT00008884</v>
          </cell>
        </row>
        <row r="1308">
          <cell r="B1308" t="str">
            <v>5BBT00008885</v>
          </cell>
        </row>
        <row r="1309">
          <cell r="B1309" t="str">
            <v>5BBT00008891</v>
          </cell>
        </row>
        <row r="1310">
          <cell r="B1310" t="str">
            <v>5BBT00008892</v>
          </cell>
        </row>
        <row r="1311">
          <cell r="B1311" t="str">
            <v>5BBT00008902</v>
          </cell>
        </row>
        <row r="1312">
          <cell r="B1312" t="str">
            <v>5BBT00008908</v>
          </cell>
        </row>
        <row r="1313">
          <cell r="B1313" t="str">
            <v>5BBT00008910</v>
          </cell>
        </row>
        <row r="1314">
          <cell r="B1314" t="str">
            <v>5BBT00008912</v>
          </cell>
        </row>
        <row r="1315">
          <cell r="B1315" t="str">
            <v>5BBT00008913</v>
          </cell>
        </row>
        <row r="1316">
          <cell r="B1316" t="str">
            <v>5BBT00008914</v>
          </cell>
        </row>
        <row r="1317">
          <cell r="B1317" t="str">
            <v>5BBT00008929</v>
          </cell>
        </row>
        <row r="1318">
          <cell r="B1318" t="str">
            <v>5BBT00008934</v>
          </cell>
        </row>
        <row r="1319">
          <cell r="B1319" t="str">
            <v>5BBT00008939</v>
          </cell>
        </row>
        <row r="1320">
          <cell r="B1320" t="str">
            <v>5BBT00008941</v>
          </cell>
        </row>
        <row r="1321">
          <cell r="B1321" t="str">
            <v>5BBT00008942</v>
          </cell>
        </row>
        <row r="1322">
          <cell r="B1322" t="str">
            <v>5BBT00008955</v>
          </cell>
        </row>
        <row r="1323">
          <cell r="B1323" t="str">
            <v>5BBT00008956</v>
          </cell>
        </row>
        <row r="1324">
          <cell r="B1324" t="str">
            <v>5BBT00008957</v>
          </cell>
        </row>
        <row r="1325">
          <cell r="B1325" t="str">
            <v>5BBT00008958</v>
          </cell>
        </row>
        <row r="1326">
          <cell r="B1326" t="str">
            <v>5BBT00008959</v>
          </cell>
        </row>
        <row r="1327">
          <cell r="B1327" t="str">
            <v>5BBT00008976</v>
          </cell>
        </row>
        <row r="1328">
          <cell r="B1328" t="str">
            <v>5BBT00008979</v>
          </cell>
        </row>
        <row r="1329">
          <cell r="B1329" t="str">
            <v>5BBT00008980</v>
          </cell>
        </row>
        <row r="1330">
          <cell r="B1330" t="str">
            <v>5BBT00008989</v>
          </cell>
        </row>
        <row r="1331">
          <cell r="B1331" t="str">
            <v>5BBT00008990</v>
          </cell>
        </row>
        <row r="1332">
          <cell r="B1332" t="str">
            <v>5BBT00008995</v>
          </cell>
        </row>
        <row r="1333">
          <cell r="B1333" t="str">
            <v>5BBT00008999</v>
          </cell>
        </row>
        <row r="1334">
          <cell r="B1334" t="str">
            <v>5BBT00009000</v>
          </cell>
        </row>
        <row r="1335">
          <cell r="B1335" t="str">
            <v>5BBT00009001</v>
          </cell>
        </row>
        <row r="1336">
          <cell r="B1336" t="str">
            <v>5BBT00009003</v>
          </cell>
        </row>
        <row r="1337">
          <cell r="B1337" t="str">
            <v>5BBT00009011</v>
          </cell>
        </row>
        <row r="1338">
          <cell r="B1338" t="str">
            <v>5BBT00009018</v>
          </cell>
        </row>
        <row r="1339">
          <cell r="B1339" t="str">
            <v>5BBT00009032</v>
          </cell>
        </row>
        <row r="1340">
          <cell r="B1340" t="str">
            <v>5BBT00009033</v>
          </cell>
        </row>
        <row r="1341">
          <cell r="B1341" t="str">
            <v>5BBT00009034</v>
          </cell>
        </row>
        <row r="1342">
          <cell r="B1342" t="str">
            <v>5BBT00009037</v>
          </cell>
        </row>
        <row r="1343">
          <cell r="B1343" t="str">
            <v>5BBT00009038</v>
          </cell>
        </row>
        <row r="1344">
          <cell r="B1344" t="str">
            <v>5BBT00009049</v>
          </cell>
        </row>
        <row r="1345">
          <cell r="B1345" t="str">
            <v>5BBT00009054</v>
          </cell>
        </row>
        <row r="1346">
          <cell r="B1346" t="str">
            <v>5BBT00009056</v>
          </cell>
        </row>
        <row r="1347">
          <cell r="B1347" t="str">
            <v>5BBT00009058</v>
          </cell>
        </row>
        <row r="1348">
          <cell r="B1348" t="str">
            <v>5BBT00009063</v>
          </cell>
        </row>
        <row r="1349">
          <cell r="B1349" t="str">
            <v>5BBT00009111</v>
          </cell>
        </row>
        <row r="1350">
          <cell r="B1350" t="str">
            <v>5BBT00009112</v>
          </cell>
        </row>
        <row r="1351">
          <cell r="B1351" t="str">
            <v>5BBT00009113</v>
          </cell>
        </row>
        <row r="1352">
          <cell r="B1352" t="str">
            <v>5BBT00009115</v>
          </cell>
        </row>
        <row r="1353">
          <cell r="B1353" t="str">
            <v>5BBT00009121</v>
          </cell>
        </row>
        <row r="1354">
          <cell r="B1354" t="str">
            <v>5BBT00009123</v>
          </cell>
        </row>
        <row r="1355">
          <cell r="B1355" t="str">
            <v>5BBT00009126</v>
          </cell>
        </row>
        <row r="1356">
          <cell r="B1356" t="str">
            <v>5BBT00009130</v>
          </cell>
        </row>
        <row r="1357">
          <cell r="B1357" t="str">
            <v>5BBT00009137</v>
          </cell>
        </row>
        <row r="1358">
          <cell r="B1358" t="str">
            <v>5BBT00009144</v>
          </cell>
        </row>
        <row r="1359">
          <cell r="B1359" t="str">
            <v>5BBT00009145</v>
          </cell>
        </row>
        <row r="1360">
          <cell r="B1360" t="str">
            <v>5BBT00009150</v>
          </cell>
        </row>
        <row r="1361">
          <cell r="B1361" t="str">
            <v>5BBT00009151</v>
          </cell>
        </row>
        <row r="1362">
          <cell r="B1362" t="str">
            <v>5BBT00009161</v>
          </cell>
        </row>
        <row r="1363">
          <cell r="B1363" t="str">
            <v>5BBT00009164</v>
          </cell>
        </row>
        <row r="1364">
          <cell r="B1364" t="str">
            <v>5BBT00009168</v>
          </cell>
        </row>
        <row r="1365">
          <cell r="B1365" t="str">
            <v>5BBT00009169</v>
          </cell>
        </row>
        <row r="1366">
          <cell r="B1366" t="str">
            <v>5BBT00009170</v>
          </cell>
        </row>
        <row r="1367">
          <cell r="B1367" t="str">
            <v>5BBT00009174</v>
          </cell>
        </row>
        <row r="1368">
          <cell r="B1368" t="str">
            <v>5BBT00009177</v>
          </cell>
        </row>
        <row r="1369">
          <cell r="B1369" t="str">
            <v>5BBT00009178</v>
          </cell>
        </row>
        <row r="1370">
          <cell r="B1370" t="str">
            <v>5BBT00009184</v>
          </cell>
        </row>
        <row r="1371">
          <cell r="B1371" t="str">
            <v>5BBT00009188</v>
          </cell>
        </row>
        <row r="1372">
          <cell r="B1372" t="str">
            <v>5BBT00009190</v>
          </cell>
        </row>
        <row r="1373">
          <cell r="B1373" t="str">
            <v>5BBT00009195</v>
          </cell>
        </row>
        <row r="1374">
          <cell r="B1374" t="str">
            <v>5BBT00009196</v>
          </cell>
        </row>
        <row r="1375">
          <cell r="B1375" t="str">
            <v>5BBT00009202</v>
          </cell>
        </row>
        <row r="1376">
          <cell r="B1376" t="str">
            <v>5BBT00009203</v>
          </cell>
        </row>
        <row r="1377">
          <cell r="B1377" t="str">
            <v>5BBT00009204</v>
          </cell>
        </row>
        <row r="1378">
          <cell r="B1378" t="str">
            <v>5BBT00009223</v>
          </cell>
        </row>
        <row r="1379">
          <cell r="B1379" t="str">
            <v>5BBT00009228</v>
          </cell>
        </row>
        <row r="1380">
          <cell r="B1380" t="str">
            <v>5BBT00009259</v>
          </cell>
        </row>
        <row r="1381">
          <cell r="B1381" t="str">
            <v>5BBT00009261</v>
          </cell>
        </row>
        <row r="1382">
          <cell r="B1382" t="str">
            <v>5BBT00009262</v>
          </cell>
        </row>
        <row r="1383">
          <cell r="B1383" t="str">
            <v>5BBT00009263</v>
          </cell>
        </row>
        <row r="1384">
          <cell r="B1384" t="str">
            <v>5BBT00009264</v>
          </cell>
        </row>
        <row r="1385">
          <cell r="B1385" t="str">
            <v>5BBT00009274</v>
          </cell>
        </row>
        <row r="1386">
          <cell r="B1386" t="str">
            <v>5BBT00009284</v>
          </cell>
        </row>
        <row r="1387">
          <cell r="B1387" t="str">
            <v>5BBT00009286</v>
          </cell>
        </row>
        <row r="1388">
          <cell r="B1388" t="str">
            <v>5BBT00009288</v>
          </cell>
        </row>
        <row r="1389">
          <cell r="B1389" t="str">
            <v>5BBT00009297</v>
          </cell>
        </row>
        <row r="1390">
          <cell r="B1390" t="str">
            <v>5BBT00009302</v>
          </cell>
        </row>
        <row r="1391">
          <cell r="B1391" t="str">
            <v>5BBT00009307</v>
          </cell>
        </row>
        <row r="1392">
          <cell r="B1392" t="str">
            <v>5BBT00009313</v>
          </cell>
        </row>
        <row r="1393">
          <cell r="B1393" t="str">
            <v>5BBT00009314</v>
          </cell>
        </row>
        <row r="1394">
          <cell r="B1394" t="str">
            <v>5BBT00009329</v>
          </cell>
        </row>
        <row r="1395">
          <cell r="B1395" t="str">
            <v>5BBT00009330</v>
          </cell>
        </row>
        <row r="1396">
          <cell r="B1396" t="str">
            <v>5BBT00009331</v>
          </cell>
        </row>
        <row r="1397">
          <cell r="B1397" t="str">
            <v>5BBT00009332</v>
          </cell>
        </row>
        <row r="1398">
          <cell r="B1398" t="str">
            <v>5BBT00009334</v>
          </cell>
        </row>
        <row r="1399">
          <cell r="B1399" t="str">
            <v>5BBT00009335</v>
          </cell>
        </row>
        <row r="1400">
          <cell r="B1400" t="str">
            <v>5BBT00009336</v>
          </cell>
        </row>
        <row r="1401">
          <cell r="B1401" t="str">
            <v>5BBT00009337</v>
          </cell>
        </row>
        <row r="1402">
          <cell r="B1402" t="str">
            <v>5BBT00009338</v>
          </cell>
        </row>
        <row r="1403">
          <cell r="B1403" t="str">
            <v>5BBT00009343</v>
          </cell>
        </row>
        <row r="1404">
          <cell r="B1404" t="str">
            <v>5BBT00009345</v>
          </cell>
        </row>
        <row r="1405">
          <cell r="B1405" t="str">
            <v>5BBT00009349</v>
          </cell>
        </row>
        <row r="1406">
          <cell r="B1406" t="str">
            <v>5BBT00009375</v>
          </cell>
        </row>
        <row r="1407">
          <cell r="B1407" t="str">
            <v>5BBT00009376</v>
          </cell>
        </row>
        <row r="1408">
          <cell r="B1408" t="str">
            <v>5BBT00009377</v>
          </cell>
        </row>
        <row r="1409">
          <cell r="B1409" t="str">
            <v>5BBT00009382</v>
          </cell>
        </row>
        <row r="1410">
          <cell r="B1410" t="str">
            <v>5BBT00009389</v>
          </cell>
        </row>
        <row r="1411">
          <cell r="B1411" t="str">
            <v>5BBT00009393</v>
          </cell>
        </row>
        <row r="1412">
          <cell r="B1412" t="str">
            <v>5BBT00009394</v>
          </cell>
        </row>
        <row r="1413">
          <cell r="B1413" t="str">
            <v>5BBT00009395</v>
          </cell>
        </row>
        <row r="1414">
          <cell r="B1414" t="str">
            <v>5BBT00009399</v>
          </cell>
        </row>
        <row r="1415">
          <cell r="B1415" t="str">
            <v>5BBT00009405</v>
          </cell>
        </row>
        <row r="1416">
          <cell r="B1416" t="str">
            <v>5BBT00009406</v>
          </cell>
        </row>
        <row r="1417">
          <cell r="B1417" t="str">
            <v>5BBT00009424</v>
          </cell>
        </row>
        <row r="1418">
          <cell r="B1418" t="str">
            <v>5BBT00009428</v>
          </cell>
        </row>
        <row r="1419">
          <cell r="B1419" t="str">
            <v>5BBT00009434</v>
          </cell>
        </row>
        <row r="1420">
          <cell r="B1420" t="str">
            <v>5BBT00009435</v>
          </cell>
        </row>
        <row r="1421">
          <cell r="B1421" t="str">
            <v>5BBT00009436</v>
          </cell>
        </row>
        <row r="1422">
          <cell r="B1422" t="str">
            <v>5BBT00009438</v>
          </cell>
        </row>
        <row r="1423">
          <cell r="B1423" t="str">
            <v>5BBT00009449</v>
          </cell>
        </row>
        <row r="1424">
          <cell r="B1424" t="str">
            <v>5BBT00009450</v>
          </cell>
        </row>
        <row r="1425">
          <cell r="B1425" t="str">
            <v>5BBT00009453</v>
          </cell>
        </row>
        <row r="1426">
          <cell r="B1426" t="str">
            <v>5BBT00009461</v>
          </cell>
        </row>
        <row r="1427">
          <cell r="B1427" t="str">
            <v>5BBT00009463</v>
          </cell>
        </row>
        <row r="1428">
          <cell r="B1428" t="str">
            <v>5BBT00009464</v>
          </cell>
        </row>
        <row r="1429">
          <cell r="B1429" t="str">
            <v>5BBT00009469</v>
          </cell>
        </row>
        <row r="1430">
          <cell r="B1430" t="str">
            <v>5BBT00009493</v>
          </cell>
        </row>
        <row r="1431">
          <cell r="B1431" t="str">
            <v>5BBT00009494</v>
          </cell>
        </row>
        <row r="1432">
          <cell r="B1432" t="str">
            <v>5BBT00009496</v>
          </cell>
        </row>
        <row r="1433">
          <cell r="B1433" t="str">
            <v>5BBT00009503</v>
          </cell>
        </row>
        <row r="1434">
          <cell r="B1434" t="str">
            <v>5BBT00009506</v>
          </cell>
        </row>
        <row r="1435">
          <cell r="B1435" t="str">
            <v>5BBT00009526</v>
          </cell>
        </row>
        <row r="1436">
          <cell r="B1436" t="str">
            <v>5BBT00009528</v>
          </cell>
        </row>
        <row r="1437">
          <cell r="B1437" t="str">
            <v>5BBT00009545</v>
          </cell>
        </row>
        <row r="1438">
          <cell r="B1438" t="str">
            <v>5BBT00009550</v>
          </cell>
        </row>
        <row r="1439">
          <cell r="B1439" t="str">
            <v>5BBT00009574</v>
          </cell>
        </row>
        <row r="1440">
          <cell r="B1440" t="str">
            <v>5BBT00009584</v>
          </cell>
        </row>
        <row r="1441">
          <cell r="B1441" t="str">
            <v>5BBT00009586</v>
          </cell>
        </row>
        <row r="1442">
          <cell r="B1442" t="str">
            <v>5BBT00009587</v>
          </cell>
        </row>
        <row r="1443">
          <cell r="B1443" t="str">
            <v>5BBT00009588</v>
          </cell>
        </row>
        <row r="1444">
          <cell r="B1444" t="str">
            <v>5BBT00009593</v>
          </cell>
        </row>
        <row r="1445">
          <cell r="B1445" t="str">
            <v>5BBT00009594</v>
          </cell>
        </row>
        <row r="1446">
          <cell r="B1446" t="str">
            <v>5BBT00009617</v>
          </cell>
        </row>
        <row r="1447">
          <cell r="B1447" t="str">
            <v>5BBT00009618</v>
          </cell>
        </row>
        <row r="1448">
          <cell r="B1448" t="str">
            <v>5BBT00009625</v>
          </cell>
        </row>
        <row r="1449">
          <cell r="B1449" t="str">
            <v>5BBT00009635</v>
          </cell>
        </row>
        <row r="1450">
          <cell r="B1450" t="str">
            <v>5BBT00009656</v>
          </cell>
        </row>
        <row r="1451">
          <cell r="B1451" t="str">
            <v>5BBT00009665</v>
          </cell>
        </row>
        <row r="1452">
          <cell r="B1452" t="str">
            <v>5BBT00009676</v>
          </cell>
        </row>
        <row r="1453">
          <cell r="B1453" t="str">
            <v>5BBT00009684</v>
          </cell>
        </row>
        <row r="1454">
          <cell r="B1454" t="str">
            <v>5BBT00009687</v>
          </cell>
        </row>
        <row r="1455">
          <cell r="B1455" t="str">
            <v>5BBT00009693</v>
          </cell>
        </row>
        <row r="1456">
          <cell r="B1456" t="str">
            <v>5BBT00009694</v>
          </cell>
        </row>
        <row r="1457">
          <cell r="B1457" t="str">
            <v>5BBT00009698</v>
          </cell>
        </row>
        <row r="1458">
          <cell r="B1458" t="str">
            <v>5BBT00009719</v>
          </cell>
        </row>
        <row r="1459">
          <cell r="B1459" t="str">
            <v>5BBT00009720</v>
          </cell>
        </row>
        <row r="1460">
          <cell r="B1460" t="str">
            <v>5BBT00009721</v>
          </cell>
        </row>
        <row r="1461">
          <cell r="B1461" t="str">
            <v>5BBT00009726</v>
          </cell>
        </row>
        <row r="1462">
          <cell r="B1462" t="str">
            <v>5BBT00009740</v>
          </cell>
        </row>
        <row r="1463">
          <cell r="B1463" t="str">
            <v>5BBT00009754</v>
          </cell>
        </row>
        <row r="1464">
          <cell r="B1464" t="str">
            <v>5BBT00009757</v>
          </cell>
        </row>
        <row r="1465">
          <cell r="B1465" t="str">
            <v>5BBT00009759</v>
          </cell>
        </row>
        <row r="1466">
          <cell r="B1466" t="str">
            <v>5BBT00009761</v>
          </cell>
        </row>
        <row r="1467">
          <cell r="B1467" t="str">
            <v>5BBT00009767</v>
          </cell>
        </row>
        <row r="1468">
          <cell r="B1468" t="str">
            <v>5BBT00009769</v>
          </cell>
        </row>
        <row r="1469">
          <cell r="B1469" t="str">
            <v>5BBT00009770</v>
          </cell>
        </row>
        <row r="1470">
          <cell r="B1470" t="str">
            <v>5BBT00009771</v>
          </cell>
        </row>
        <row r="1471">
          <cell r="B1471" t="str">
            <v>5BBT00009772</v>
          </cell>
        </row>
        <row r="1472">
          <cell r="B1472" t="str">
            <v>5BBT00009773</v>
          </cell>
        </row>
        <row r="1473">
          <cell r="B1473" t="str">
            <v>5BBT00009791</v>
          </cell>
        </row>
        <row r="1474">
          <cell r="B1474" t="str">
            <v>5BBT00009804</v>
          </cell>
        </row>
        <row r="1475">
          <cell r="B1475" t="str">
            <v>5BBT00009810</v>
          </cell>
        </row>
        <row r="1476">
          <cell r="B1476" t="str">
            <v>5BBT00009812</v>
          </cell>
        </row>
        <row r="1477">
          <cell r="B1477" t="str">
            <v>5BBT00009813</v>
          </cell>
        </row>
        <row r="1478">
          <cell r="B1478" t="str">
            <v>5BBT00009815</v>
          </cell>
        </row>
        <row r="1479">
          <cell r="B1479" t="str">
            <v>5BBT00009826</v>
          </cell>
        </row>
        <row r="1480">
          <cell r="B1480" t="str">
            <v>5BBT00009827</v>
          </cell>
        </row>
        <row r="1481">
          <cell r="B1481" t="str">
            <v>5BBT00009840</v>
          </cell>
        </row>
        <row r="1482">
          <cell r="B1482" t="str">
            <v>5BBT00009849</v>
          </cell>
        </row>
        <row r="1483">
          <cell r="B1483" t="str">
            <v>5BBT00009850</v>
          </cell>
        </row>
        <row r="1484">
          <cell r="B1484" t="str">
            <v>5BBT00009863</v>
          </cell>
        </row>
        <row r="1485">
          <cell r="B1485" t="str">
            <v>5BBT00009865</v>
          </cell>
        </row>
        <row r="1486">
          <cell r="B1486" t="str">
            <v>5BBT00009866</v>
          </cell>
        </row>
        <row r="1487">
          <cell r="B1487" t="str">
            <v>5BBT00009877</v>
          </cell>
        </row>
        <row r="1488">
          <cell r="B1488" t="str">
            <v>5BBT00009878</v>
          </cell>
        </row>
        <row r="1489">
          <cell r="B1489" t="str">
            <v>5BBT00009880</v>
          </cell>
        </row>
        <row r="1490">
          <cell r="B1490" t="str">
            <v>5BBT00009881</v>
          </cell>
        </row>
        <row r="1491">
          <cell r="B1491" t="str">
            <v>5BBT00009885</v>
          </cell>
        </row>
        <row r="1492">
          <cell r="B1492" t="str">
            <v>5BBT00009890</v>
          </cell>
        </row>
        <row r="1493">
          <cell r="B1493" t="str">
            <v>5BBT00009896</v>
          </cell>
        </row>
        <row r="1494">
          <cell r="B1494" t="str">
            <v>5BBT00009897</v>
          </cell>
        </row>
        <row r="1495">
          <cell r="B1495" t="str">
            <v>5BBT00009914</v>
          </cell>
        </row>
        <row r="1496">
          <cell r="B1496" t="str">
            <v>5BBT00009916</v>
          </cell>
        </row>
        <row r="1497">
          <cell r="B1497" t="str">
            <v>5BBT00009922</v>
          </cell>
        </row>
        <row r="1498">
          <cell r="B1498" t="str">
            <v>5BBT00009923</v>
          </cell>
        </row>
        <row r="1499">
          <cell r="B1499" t="str">
            <v>5BBT00009937</v>
          </cell>
        </row>
        <row r="1500">
          <cell r="B1500" t="str">
            <v>5BBT00009938</v>
          </cell>
        </row>
        <row r="1501">
          <cell r="B1501" t="str">
            <v>5BBT00009939</v>
          </cell>
        </row>
        <row r="1502">
          <cell r="B1502" t="str">
            <v>5BBT00009942</v>
          </cell>
        </row>
        <row r="1503">
          <cell r="B1503" t="str">
            <v>5BBT00009951</v>
          </cell>
        </row>
        <row r="1504">
          <cell r="B1504" t="str">
            <v>5BBT00009956</v>
          </cell>
        </row>
        <row r="1505">
          <cell r="B1505" t="str">
            <v>5BBT00009987</v>
          </cell>
        </row>
        <row r="1506">
          <cell r="B1506" t="str">
            <v>5BBT00009988</v>
          </cell>
        </row>
        <row r="1507">
          <cell r="B1507" t="str">
            <v>5BBT00009993</v>
          </cell>
        </row>
        <row r="1508">
          <cell r="B1508" t="str">
            <v>5BBT00010014</v>
          </cell>
        </row>
        <row r="1509">
          <cell r="B1509" t="str">
            <v>5BBT00010020</v>
          </cell>
        </row>
        <row r="1510">
          <cell r="B1510" t="str">
            <v>5BBT00010022</v>
          </cell>
        </row>
        <row r="1511">
          <cell r="B1511" t="str">
            <v>5BBT00010027</v>
          </cell>
        </row>
        <row r="1512">
          <cell r="B1512" t="str">
            <v>5BBT00010029</v>
          </cell>
        </row>
        <row r="1513">
          <cell r="B1513" t="str">
            <v>5BBT00010030</v>
          </cell>
        </row>
        <row r="1514">
          <cell r="B1514" t="str">
            <v>5BBT00010031</v>
          </cell>
        </row>
        <row r="1515">
          <cell r="B1515" t="str">
            <v>5BBT00010032</v>
          </cell>
        </row>
        <row r="1516">
          <cell r="B1516" t="str">
            <v>5BBT00010040</v>
          </cell>
        </row>
        <row r="1517">
          <cell r="B1517" t="str">
            <v>5BBT00010041</v>
          </cell>
        </row>
        <row r="1518">
          <cell r="B1518" t="str">
            <v>5BBT00010048</v>
          </cell>
        </row>
        <row r="1519">
          <cell r="B1519" t="str">
            <v>5BBT00010061</v>
          </cell>
        </row>
        <row r="1520">
          <cell r="B1520" t="str">
            <v>5BBT00010071</v>
          </cell>
        </row>
        <row r="1521">
          <cell r="B1521" t="str">
            <v>5BBT00010075</v>
          </cell>
        </row>
        <row r="1522">
          <cell r="B1522" t="str">
            <v>5BBT00010079</v>
          </cell>
        </row>
        <row r="1523">
          <cell r="B1523" t="str">
            <v>5BBT00010080</v>
          </cell>
        </row>
        <row r="1524">
          <cell r="B1524" t="str">
            <v>5BBT00010081</v>
          </cell>
        </row>
        <row r="1525">
          <cell r="B1525" t="str">
            <v>5BBT00010082</v>
          </cell>
        </row>
        <row r="1526">
          <cell r="B1526" t="str">
            <v>5BBT00010083</v>
          </cell>
        </row>
        <row r="1527">
          <cell r="B1527" t="str">
            <v>5BBT00010085</v>
          </cell>
        </row>
        <row r="1528">
          <cell r="B1528" t="str">
            <v>5BBT00010086</v>
          </cell>
        </row>
        <row r="1529">
          <cell r="B1529" t="str">
            <v>5BBT00010088</v>
          </cell>
        </row>
        <row r="1530">
          <cell r="B1530" t="str">
            <v>5BBT00010092</v>
          </cell>
        </row>
        <row r="1531">
          <cell r="B1531" t="str">
            <v>5BBT00010093</v>
          </cell>
        </row>
        <row r="1532">
          <cell r="B1532" t="str">
            <v>5BBT00010097</v>
          </cell>
        </row>
        <row r="1533">
          <cell r="B1533" t="str">
            <v>5BBT00010098</v>
          </cell>
        </row>
        <row r="1534">
          <cell r="B1534" t="str">
            <v>5BBT00010099</v>
          </cell>
        </row>
        <row r="1535">
          <cell r="B1535" t="str">
            <v>5BBT00010101</v>
          </cell>
        </row>
        <row r="1536">
          <cell r="B1536" t="str">
            <v>5BBT00010108</v>
          </cell>
        </row>
        <row r="1537">
          <cell r="B1537" t="str">
            <v>5BBT00010109</v>
          </cell>
        </row>
        <row r="1538">
          <cell r="B1538" t="str">
            <v>5BBT00010110</v>
          </cell>
        </row>
        <row r="1539">
          <cell r="B1539" t="str">
            <v>5BBT00010125</v>
          </cell>
        </row>
        <row r="1540">
          <cell r="B1540" t="str">
            <v>5BBT00010126</v>
          </cell>
        </row>
        <row r="1541">
          <cell r="B1541" t="str">
            <v>5BBT00010128</v>
          </cell>
        </row>
        <row r="1542">
          <cell r="B1542" t="str">
            <v>5BBT00010130</v>
          </cell>
        </row>
        <row r="1543">
          <cell r="B1543" t="str">
            <v>5BBT00010143</v>
          </cell>
        </row>
        <row r="1544">
          <cell r="B1544" t="str">
            <v>5BBT00010146</v>
          </cell>
        </row>
        <row r="1545">
          <cell r="B1545" t="str">
            <v>5BBT00010148</v>
          </cell>
        </row>
        <row r="1546">
          <cell r="B1546" t="str">
            <v>5BBT00010149</v>
          </cell>
        </row>
        <row r="1547">
          <cell r="B1547" t="str">
            <v>5BBT00010152</v>
          </cell>
        </row>
        <row r="1548">
          <cell r="B1548" t="str">
            <v>5BBT00010154</v>
          </cell>
        </row>
        <row r="1549">
          <cell r="B1549" t="str">
            <v>5BBT00010156</v>
          </cell>
        </row>
        <row r="1550">
          <cell r="B1550" t="str">
            <v>5BBT00010157</v>
          </cell>
        </row>
        <row r="1551">
          <cell r="B1551" t="str">
            <v>5BBT00010159</v>
          </cell>
        </row>
        <row r="1552">
          <cell r="B1552" t="str">
            <v>5BBT00010165</v>
          </cell>
        </row>
        <row r="1553">
          <cell r="B1553" t="str">
            <v>5BBT00010167</v>
          </cell>
        </row>
        <row r="1554">
          <cell r="B1554" t="str">
            <v>5BBT00010170</v>
          </cell>
        </row>
        <row r="1555">
          <cell r="B1555" t="str">
            <v>5BBT00010171</v>
          </cell>
        </row>
        <row r="1556">
          <cell r="B1556" t="str">
            <v>5BBT00010179</v>
          </cell>
        </row>
        <row r="1557">
          <cell r="B1557" t="str">
            <v>5BBT00010180</v>
          </cell>
        </row>
        <row r="1558">
          <cell r="B1558" t="str">
            <v>5BBT00010199</v>
          </cell>
        </row>
        <row r="1559">
          <cell r="B1559" t="str">
            <v>5BBT00010200</v>
          </cell>
        </row>
        <row r="1560">
          <cell r="B1560" t="str">
            <v>5BBT00010211</v>
          </cell>
        </row>
        <row r="1561">
          <cell r="B1561" t="str">
            <v>5BBT00010224</v>
          </cell>
        </row>
        <row r="1562">
          <cell r="B1562" t="str">
            <v>5BBT00010225</v>
          </cell>
        </row>
        <row r="1563">
          <cell r="B1563" t="str">
            <v>5BBT00010226</v>
          </cell>
        </row>
        <row r="1564">
          <cell r="B1564" t="str">
            <v>5BBT00010227</v>
          </cell>
        </row>
        <row r="1565">
          <cell r="B1565" t="str">
            <v>5BBT00010246</v>
          </cell>
        </row>
        <row r="1566">
          <cell r="B1566" t="str">
            <v>5BBT00010257</v>
          </cell>
        </row>
        <row r="1567">
          <cell r="B1567" t="str">
            <v>5BBT00010258</v>
          </cell>
        </row>
        <row r="1568">
          <cell r="B1568" t="str">
            <v>5BBT00010266</v>
          </cell>
        </row>
        <row r="1569">
          <cell r="B1569" t="str">
            <v>5BBT00010267</v>
          </cell>
        </row>
        <row r="1570">
          <cell r="B1570" t="str">
            <v>5BBT00010271</v>
          </cell>
        </row>
        <row r="1571">
          <cell r="B1571" t="str">
            <v>5BBT00010272</v>
          </cell>
        </row>
        <row r="1572">
          <cell r="B1572" t="str">
            <v>5BBT00010279</v>
          </cell>
        </row>
        <row r="1573">
          <cell r="B1573" t="str">
            <v>5BBT00010280</v>
          </cell>
        </row>
        <row r="1574">
          <cell r="B1574" t="str">
            <v>5BBT00010282</v>
          </cell>
        </row>
        <row r="1575">
          <cell r="B1575" t="str">
            <v>5BBT00010307</v>
          </cell>
        </row>
        <row r="1576">
          <cell r="B1576" t="str">
            <v>5BBT00010308</v>
          </cell>
        </row>
        <row r="1577">
          <cell r="B1577" t="str">
            <v>5BBT00010309</v>
          </cell>
        </row>
        <row r="1578">
          <cell r="B1578" t="str">
            <v>5BBT00010310</v>
          </cell>
        </row>
        <row r="1579">
          <cell r="B1579" t="str">
            <v>5BBT00010312</v>
          </cell>
        </row>
        <row r="1580">
          <cell r="B1580" t="str">
            <v>5BBT00010313</v>
          </cell>
        </row>
        <row r="1581">
          <cell r="B1581" t="str">
            <v>5BBT00010316</v>
          </cell>
        </row>
        <row r="1582">
          <cell r="B1582" t="str">
            <v>5BBT00010319</v>
          </cell>
        </row>
        <row r="1583">
          <cell r="B1583" t="str">
            <v>5BBT00010320</v>
          </cell>
        </row>
        <row r="1584">
          <cell r="B1584" t="str">
            <v>5BBT00010322</v>
          </cell>
        </row>
        <row r="1585">
          <cell r="B1585" t="str">
            <v>5BBT00010325</v>
          </cell>
        </row>
        <row r="1586">
          <cell r="B1586" t="str">
            <v>5BBT00010332</v>
          </cell>
        </row>
        <row r="1587">
          <cell r="B1587" t="str">
            <v>5BBT00010333</v>
          </cell>
        </row>
        <row r="1588">
          <cell r="B1588" t="str">
            <v>5BBT00010338</v>
          </cell>
        </row>
        <row r="1589">
          <cell r="B1589" t="str">
            <v>5BBT00010348</v>
          </cell>
        </row>
        <row r="1590">
          <cell r="B1590" t="str">
            <v>5BBT00010349</v>
          </cell>
        </row>
        <row r="1591">
          <cell r="B1591" t="str">
            <v>5BBT00010355</v>
          </cell>
        </row>
        <row r="1592">
          <cell r="B1592" t="str">
            <v>5BBT00010356</v>
          </cell>
        </row>
        <row r="1593">
          <cell r="B1593" t="str">
            <v>5BBT00010358</v>
          </cell>
        </row>
        <row r="1594">
          <cell r="B1594" t="str">
            <v>5BBT00010359</v>
          </cell>
        </row>
        <row r="1595">
          <cell r="B1595" t="str">
            <v>5BBT00010369</v>
          </cell>
        </row>
        <row r="1596">
          <cell r="B1596" t="str">
            <v>5BBT00010372</v>
          </cell>
        </row>
        <row r="1597">
          <cell r="B1597" t="str">
            <v>5BBT00010376</v>
          </cell>
        </row>
        <row r="1598">
          <cell r="B1598" t="str">
            <v>5BBT00010377</v>
          </cell>
        </row>
        <row r="1599">
          <cell r="B1599" t="str">
            <v>5BBT00010381</v>
          </cell>
        </row>
        <row r="1600">
          <cell r="B1600" t="str">
            <v>5BBT00010382</v>
          </cell>
        </row>
        <row r="1601">
          <cell r="B1601" t="str">
            <v>5BBT00010383</v>
          </cell>
        </row>
        <row r="1602">
          <cell r="B1602" t="str">
            <v>5BBT00010384</v>
          </cell>
        </row>
        <row r="1603">
          <cell r="B1603" t="str">
            <v>5BBT00010385</v>
          </cell>
        </row>
        <row r="1604">
          <cell r="B1604" t="str">
            <v>5BBT00010390</v>
          </cell>
        </row>
        <row r="1605">
          <cell r="B1605" t="str">
            <v>5BBT00010392</v>
          </cell>
        </row>
        <row r="1606">
          <cell r="B1606" t="str">
            <v>5BBT00010393</v>
          </cell>
        </row>
        <row r="1607">
          <cell r="B1607" t="str">
            <v>5BBT00010394</v>
          </cell>
        </row>
        <row r="1608">
          <cell r="B1608" t="str">
            <v>5BBT00010400</v>
          </cell>
        </row>
        <row r="1609">
          <cell r="B1609" t="str">
            <v>5BBT00010401</v>
          </cell>
        </row>
        <row r="1610">
          <cell r="B1610" t="str">
            <v>5BBT00010413</v>
          </cell>
        </row>
        <row r="1611">
          <cell r="B1611" t="str">
            <v>5BBT00010414</v>
          </cell>
        </row>
        <row r="1612">
          <cell r="B1612" t="str">
            <v>5BBT00010423</v>
          </cell>
        </row>
        <row r="1613">
          <cell r="B1613" t="str">
            <v>5BBT00010436</v>
          </cell>
        </row>
        <row r="1614">
          <cell r="B1614" t="str">
            <v>5BBT00010437</v>
          </cell>
        </row>
        <row r="1615">
          <cell r="B1615" t="str">
            <v>5BBT00010438</v>
          </cell>
        </row>
        <row r="1616">
          <cell r="B1616" t="str">
            <v>5BBT00010441</v>
          </cell>
        </row>
        <row r="1617">
          <cell r="B1617" t="str">
            <v>5BBT00010443</v>
          </cell>
        </row>
        <row r="1618">
          <cell r="B1618" t="str">
            <v>5BBT00010451</v>
          </cell>
        </row>
        <row r="1619">
          <cell r="B1619" t="str">
            <v>5BBT00010454</v>
          </cell>
        </row>
        <row r="1620">
          <cell r="B1620" t="str">
            <v>5BBT00010465</v>
          </cell>
        </row>
        <row r="1621">
          <cell r="B1621" t="str">
            <v>5BBT00010466</v>
          </cell>
        </row>
        <row r="1622">
          <cell r="B1622" t="str">
            <v>5BBT00010467</v>
          </cell>
        </row>
        <row r="1623">
          <cell r="B1623" t="str">
            <v>5BBT00010470</v>
          </cell>
        </row>
        <row r="1624">
          <cell r="B1624" t="str">
            <v>5BBT00010474</v>
          </cell>
        </row>
        <row r="1625">
          <cell r="B1625" t="str">
            <v>5BBT00010475</v>
          </cell>
        </row>
        <row r="1626">
          <cell r="B1626" t="str">
            <v>5BBT00010480</v>
          </cell>
        </row>
        <row r="1627">
          <cell r="B1627" t="str">
            <v>5BBT00010492</v>
          </cell>
        </row>
        <row r="1628">
          <cell r="B1628" t="str">
            <v>5BBT00010494</v>
          </cell>
        </row>
        <row r="1629">
          <cell r="B1629" t="str">
            <v>5BBT00010495</v>
          </cell>
        </row>
        <row r="1630">
          <cell r="B1630" t="str">
            <v>5BBT00010496</v>
          </cell>
        </row>
        <row r="1631">
          <cell r="B1631" t="str">
            <v>5BBT00010497</v>
          </cell>
        </row>
        <row r="1632">
          <cell r="B1632" t="str">
            <v>5BBT00010501</v>
          </cell>
        </row>
        <row r="1633">
          <cell r="B1633" t="str">
            <v>5BBT00010504</v>
          </cell>
        </row>
        <row r="1634">
          <cell r="B1634" t="str">
            <v>5BBT00010508</v>
          </cell>
        </row>
        <row r="1635">
          <cell r="B1635" t="str">
            <v>5BBT00010509</v>
          </cell>
        </row>
        <row r="1636">
          <cell r="B1636" t="str">
            <v>5BBT00010515</v>
          </cell>
        </row>
        <row r="1637">
          <cell r="B1637" t="str">
            <v>5BBT00010516</v>
          </cell>
        </row>
        <row r="1638">
          <cell r="B1638" t="str">
            <v>5BBT00010544</v>
          </cell>
        </row>
        <row r="1639">
          <cell r="B1639" t="str">
            <v>5BBT00010574</v>
          </cell>
        </row>
        <row r="1640">
          <cell r="B1640" t="str">
            <v>5BBT00010576</v>
          </cell>
        </row>
        <row r="1641">
          <cell r="B1641" t="str">
            <v>5BBT00010577</v>
          </cell>
        </row>
        <row r="1642">
          <cell r="B1642" t="str">
            <v>5BBT00010578</v>
          </cell>
        </row>
        <row r="1643">
          <cell r="B1643" t="str">
            <v>5BBT00010579</v>
          </cell>
        </row>
        <row r="1644">
          <cell r="B1644" t="str">
            <v>5BBT00010583</v>
          </cell>
        </row>
        <row r="1645">
          <cell r="B1645" t="str">
            <v>5BBT00010587</v>
          </cell>
        </row>
        <row r="1646">
          <cell r="B1646" t="str">
            <v>5BBT00010589</v>
          </cell>
        </row>
        <row r="1647">
          <cell r="B1647" t="str">
            <v>5BBT00010591</v>
          </cell>
        </row>
        <row r="1648">
          <cell r="B1648" t="str">
            <v>5BBT00010597</v>
          </cell>
        </row>
        <row r="1649">
          <cell r="B1649" t="str">
            <v>5BBT00010598</v>
          </cell>
        </row>
        <row r="1650">
          <cell r="B1650" t="str">
            <v>5BBT00010614</v>
          </cell>
        </row>
        <row r="1651">
          <cell r="B1651" t="str">
            <v>5BBT00010620</v>
          </cell>
        </row>
        <row r="1652">
          <cell r="B1652" t="str">
            <v>5BBT00010623</v>
          </cell>
        </row>
        <row r="1653">
          <cell r="B1653" t="str">
            <v>5BBT00010624</v>
          </cell>
        </row>
        <row r="1654">
          <cell r="B1654" t="str">
            <v>5BBT00010627</v>
          </cell>
        </row>
        <row r="1655">
          <cell r="B1655" t="str">
            <v>5BBT00010636</v>
          </cell>
        </row>
        <row r="1656">
          <cell r="B1656" t="str">
            <v>5BBT00010638</v>
          </cell>
        </row>
        <row r="1657">
          <cell r="B1657" t="str">
            <v>5BBT00010639</v>
          </cell>
        </row>
        <row r="1658">
          <cell r="B1658" t="str">
            <v>5BBT00010641</v>
          </cell>
        </row>
        <row r="1659">
          <cell r="B1659" t="str">
            <v>5BBT00010643</v>
          </cell>
        </row>
        <row r="1660">
          <cell r="B1660" t="str">
            <v>5BBT00010646</v>
          </cell>
        </row>
        <row r="1661">
          <cell r="B1661" t="str">
            <v>5BBT00010649</v>
          </cell>
        </row>
        <row r="1662">
          <cell r="B1662" t="str">
            <v>5BBT00010651</v>
          </cell>
        </row>
        <row r="1663">
          <cell r="B1663" t="str">
            <v>5BBT00010660</v>
          </cell>
        </row>
        <row r="1664">
          <cell r="B1664" t="str">
            <v>5BBT00010663</v>
          </cell>
        </row>
        <row r="1665">
          <cell r="B1665" t="str">
            <v>5BBT00010674</v>
          </cell>
        </row>
        <row r="1666">
          <cell r="B1666" t="str">
            <v>5BBT00010680</v>
          </cell>
        </row>
        <row r="1667">
          <cell r="B1667" t="str">
            <v>5BBT00010682</v>
          </cell>
        </row>
        <row r="1668">
          <cell r="B1668" t="str">
            <v>5BBT00010683</v>
          </cell>
        </row>
        <row r="1669">
          <cell r="B1669" t="str">
            <v>5BBT00010704</v>
          </cell>
        </row>
        <row r="1670">
          <cell r="B1670" t="str">
            <v>5BBT00010720</v>
          </cell>
        </row>
        <row r="1671">
          <cell r="B1671" t="str">
            <v>5BBT00010727</v>
          </cell>
        </row>
        <row r="1672">
          <cell r="B1672" t="str">
            <v>5BBT00010728</v>
          </cell>
        </row>
        <row r="1673">
          <cell r="B1673" t="str">
            <v>5BBT00010733</v>
          </cell>
        </row>
        <row r="1674">
          <cell r="B1674" t="str">
            <v>5BBT00010736</v>
          </cell>
        </row>
        <row r="1675">
          <cell r="B1675" t="str">
            <v>5BBT00010737</v>
          </cell>
        </row>
        <row r="1676">
          <cell r="B1676" t="str">
            <v>5BBT00010738</v>
          </cell>
        </row>
        <row r="1677">
          <cell r="B1677" t="str">
            <v>5BBT00010742</v>
          </cell>
        </row>
        <row r="1678">
          <cell r="B1678" t="str">
            <v>5BBT00010743</v>
          </cell>
        </row>
        <row r="1679">
          <cell r="B1679" t="str">
            <v>5BBT00010744</v>
          </cell>
        </row>
        <row r="1680">
          <cell r="B1680" t="str">
            <v>5BBT00010753</v>
          </cell>
        </row>
        <row r="1681">
          <cell r="B1681" t="str">
            <v>5BBT00010762</v>
          </cell>
        </row>
        <row r="1682">
          <cell r="B1682" t="str">
            <v>5BBT00010767</v>
          </cell>
        </row>
        <row r="1683">
          <cell r="B1683" t="str">
            <v>5BBT00010773</v>
          </cell>
        </row>
        <row r="1684">
          <cell r="B1684" t="str">
            <v>5BBT00010774</v>
          </cell>
        </row>
        <row r="1685">
          <cell r="B1685" t="str">
            <v>5BBT00010776</v>
          </cell>
        </row>
        <row r="1686">
          <cell r="B1686" t="str">
            <v>5BBT00010777</v>
          </cell>
        </row>
        <row r="1687">
          <cell r="B1687" t="str">
            <v>5BBT00010778</v>
          </cell>
        </row>
        <row r="1688">
          <cell r="B1688" t="str">
            <v>5BBT00010779</v>
          </cell>
        </row>
        <row r="1689">
          <cell r="B1689" t="str">
            <v>5BBT00010781</v>
          </cell>
        </row>
        <row r="1690">
          <cell r="B1690" t="str">
            <v>5BBT00010782</v>
          </cell>
        </row>
        <row r="1691">
          <cell r="B1691" t="str">
            <v>5BBT00010783</v>
          </cell>
        </row>
        <row r="1692">
          <cell r="B1692" t="str">
            <v>5BBT00010784</v>
          </cell>
        </row>
        <row r="1693">
          <cell r="B1693" t="str">
            <v>5BBT00010787</v>
          </cell>
        </row>
        <row r="1694">
          <cell r="B1694" t="str">
            <v>5BBT00010788</v>
          </cell>
        </row>
        <row r="1695">
          <cell r="B1695" t="str">
            <v>5BBT00010790</v>
          </cell>
        </row>
        <row r="1696">
          <cell r="B1696" t="str">
            <v>5BBT00010791</v>
          </cell>
        </row>
        <row r="1697">
          <cell r="B1697" t="str">
            <v>5BBT00010792</v>
          </cell>
        </row>
        <row r="1698">
          <cell r="B1698" t="str">
            <v>5BBT00010793</v>
          </cell>
        </row>
        <row r="1699">
          <cell r="B1699" t="str">
            <v>5BBT00010794</v>
          </cell>
        </row>
        <row r="1700">
          <cell r="B1700" t="str">
            <v>5BBT00010795</v>
          </cell>
        </row>
        <row r="1701">
          <cell r="B1701" t="str">
            <v>5BBT00010796</v>
          </cell>
        </row>
        <row r="1702">
          <cell r="B1702" t="str">
            <v>5BBT00010798</v>
          </cell>
        </row>
        <row r="1703">
          <cell r="B1703" t="str">
            <v>5BBT00010799</v>
          </cell>
        </row>
        <row r="1704">
          <cell r="B1704" t="str">
            <v>5BBT00010800</v>
          </cell>
        </row>
        <row r="1705">
          <cell r="B1705" t="str">
            <v>5BBT00010801</v>
          </cell>
        </row>
        <row r="1706">
          <cell r="B1706" t="str">
            <v>5BBT00010802</v>
          </cell>
        </row>
        <row r="1707">
          <cell r="B1707" t="str">
            <v>5BBT00010805</v>
          </cell>
        </row>
        <row r="1708">
          <cell r="B1708" t="str">
            <v>5BBT00010806</v>
          </cell>
        </row>
        <row r="1709">
          <cell r="B1709" t="str">
            <v>5BBT00010820</v>
          </cell>
        </row>
        <row r="1710">
          <cell r="B1710" t="str">
            <v>5BBT00010837</v>
          </cell>
        </row>
        <row r="1711">
          <cell r="B1711" t="str">
            <v>5BBT00010844</v>
          </cell>
        </row>
        <row r="1712">
          <cell r="B1712" t="str">
            <v>5BBT00010851</v>
          </cell>
        </row>
        <row r="1713">
          <cell r="B1713" t="str">
            <v>5BBT00010852</v>
          </cell>
        </row>
        <row r="1714">
          <cell r="B1714" t="str">
            <v>5BBT00010866</v>
          </cell>
        </row>
        <row r="1715">
          <cell r="B1715" t="str">
            <v>5BBT00010867</v>
          </cell>
        </row>
        <row r="1716">
          <cell r="B1716" t="str">
            <v>5BBT00010868</v>
          </cell>
        </row>
        <row r="1717">
          <cell r="B1717" t="str">
            <v>5BBT00010869</v>
          </cell>
        </row>
        <row r="1718">
          <cell r="B1718" t="str">
            <v>5BBT00010871</v>
          </cell>
        </row>
        <row r="1719">
          <cell r="B1719" t="str">
            <v>5BBT00010872</v>
          </cell>
        </row>
        <row r="1720">
          <cell r="B1720" t="str">
            <v>5BBT00010881</v>
          </cell>
        </row>
        <row r="1721">
          <cell r="B1721" t="str">
            <v>5BBT00010883</v>
          </cell>
        </row>
        <row r="1722">
          <cell r="B1722" t="str">
            <v>5BBT00010885</v>
          </cell>
        </row>
        <row r="1723">
          <cell r="B1723" t="str">
            <v>5BBT00010889</v>
          </cell>
        </row>
        <row r="1724">
          <cell r="B1724" t="str">
            <v>5BBT00010891</v>
          </cell>
        </row>
        <row r="1725">
          <cell r="B1725" t="str">
            <v>5BBT00010893</v>
          </cell>
        </row>
        <row r="1726">
          <cell r="B1726" t="str">
            <v>5BBT00010894</v>
          </cell>
        </row>
        <row r="1727">
          <cell r="B1727" t="str">
            <v>5BBT00010895</v>
          </cell>
        </row>
        <row r="1728">
          <cell r="B1728" t="str">
            <v>5BBT00010911</v>
          </cell>
        </row>
        <row r="1729">
          <cell r="B1729" t="str">
            <v>5BBT00010918</v>
          </cell>
        </row>
        <row r="1730">
          <cell r="B1730" t="str">
            <v>5BBT00010921</v>
          </cell>
        </row>
        <row r="1731">
          <cell r="B1731" t="str">
            <v>5BBT00010924</v>
          </cell>
        </row>
        <row r="1732">
          <cell r="B1732" t="str">
            <v>5BBT00010926</v>
          </cell>
        </row>
        <row r="1733">
          <cell r="B1733" t="str">
            <v>5BBT00010927</v>
          </cell>
        </row>
        <row r="1734">
          <cell r="B1734" t="str">
            <v>5BBT00010934</v>
          </cell>
        </row>
        <row r="1735">
          <cell r="B1735" t="str">
            <v>5BBT00010935</v>
          </cell>
        </row>
        <row r="1736">
          <cell r="B1736" t="str">
            <v>5BBT00010939</v>
          </cell>
        </row>
        <row r="1737">
          <cell r="B1737" t="str">
            <v>5BBT00010940</v>
          </cell>
        </row>
        <row r="1738">
          <cell r="B1738" t="str">
            <v>5BBT00010944</v>
          </cell>
        </row>
        <row r="1739">
          <cell r="B1739" t="str">
            <v>5BBT00010945</v>
          </cell>
        </row>
        <row r="1740">
          <cell r="B1740" t="str">
            <v>5BBT00010947</v>
          </cell>
        </row>
        <row r="1741">
          <cell r="B1741" t="str">
            <v>5BBT00010948</v>
          </cell>
        </row>
        <row r="1742">
          <cell r="B1742" t="str">
            <v>5BBT00010949</v>
          </cell>
        </row>
        <row r="1743">
          <cell r="B1743" t="str">
            <v>5BBT00010951</v>
          </cell>
        </row>
        <row r="1744">
          <cell r="B1744" t="str">
            <v>5BBT00010952</v>
          </cell>
        </row>
        <row r="1745">
          <cell r="B1745" t="str">
            <v>5BBT00010955</v>
          </cell>
        </row>
        <row r="1746">
          <cell r="B1746" t="str">
            <v>5BBT00010956</v>
          </cell>
        </row>
        <row r="1747">
          <cell r="B1747" t="str">
            <v>5BBT00010957</v>
          </cell>
        </row>
        <row r="1748">
          <cell r="B1748" t="str">
            <v>5BBT00010963</v>
          </cell>
        </row>
        <row r="1749">
          <cell r="B1749" t="str">
            <v>5BBT00010964</v>
          </cell>
        </row>
        <row r="1750">
          <cell r="B1750" t="str">
            <v>5BBT00010965</v>
          </cell>
        </row>
        <row r="1751">
          <cell r="B1751" t="str">
            <v>5BBT00010966</v>
          </cell>
        </row>
        <row r="1752">
          <cell r="B1752" t="str">
            <v>5BBT00010967</v>
          </cell>
        </row>
        <row r="1753">
          <cell r="B1753" t="str">
            <v>5BBT00010968</v>
          </cell>
        </row>
        <row r="1754">
          <cell r="B1754" t="str">
            <v>5BBT00010969</v>
          </cell>
        </row>
        <row r="1755">
          <cell r="B1755" t="str">
            <v>5BBT00010970</v>
          </cell>
        </row>
        <row r="1756">
          <cell r="B1756" t="str">
            <v>5BBT00010972</v>
          </cell>
        </row>
        <row r="1757">
          <cell r="B1757" t="str">
            <v>5BBT00010973</v>
          </cell>
        </row>
        <row r="1758">
          <cell r="B1758" t="str">
            <v>5BBT00010976</v>
          </cell>
        </row>
        <row r="1759">
          <cell r="B1759" t="str">
            <v>5BBT00010978</v>
          </cell>
        </row>
        <row r="1760">
          <cell r="B1760" t="str">
            <v>5BBT00010981</v>
          </cell>
        </row>
        <row r="1761">
          <cell r="B1761" t="str">
            <v>5BBT00010982</v>
          </cell>
        </row>
        <row r="1762">
          <cell r="B1762" t="str">
            <v>5BBT00010983</v>
          </cell>
        </row>
        <row r="1763">
          <cell r="B1763" t="str">
            <v>5BBT00010984</v>
          </cell>
        </row>
        <row r="1764">
          <cell r="B1764" t="str">
            <v>5BBT00010985</v>
          </cell>
        </row>
        <row r="1765">
          <cell r="B1765" t="str">
            <v>5BBT00010986</v>
          </cell>
        </row>
        <row r="1766">
          <cell r="B1766" t="str">
            <v>5BBT00010987</v>
          </cell>
        </row>
        <row r="1767">
          <cell r="B1767" t="str">
            <v>5BBT00010988</v>
          </cell>
        </row>
        <row r="1768">
          <cell r="B1768" t="str">
            <v>5BBT00010989</v>
          </cell>
        </row>
        <row r="1769">
          <cell r="B1769" t="str">
            <v>5BBT00010990</v>
          </cell>
        </row>
        <row r="1770">
          <cell r="B1770" t="str">
            <v>5BBT00010991</v>
          </cell>
        </row>
        <row r="1771">
          <cell r="B1771" t="str">
            <v>5BBT00010992</v>
          </cell>
        </row>
        <row r="1772">
          <cell r="B1772" t="str">
            <v>5BBT00010996</v>
          </cell>
        </row>
        <row r="1773">
          <cell r="B1773" t="str">
            <v>5BBT00010997</v>
          </cell>
        </row>
        <row r="1774">
          <cell r="B1774" t="str">
            <v>5BBT00011003</v>
          </cell>
        </row>
        <row r="1775">
          <cell r="B1775" t="str">
            <v>5BBT00011021</v>
          </cell>
        </row>
        <row r="1776">
          <cell r="B1776" t="str">
            <v>5BBT00011022</v>
          </cell>
        </row>
        <row r="1777">
          <cell r="B1777" t="str">
            <v>5BBT00011024</v>
          </cell>
        </row>
        <row r="1778">
          <cell r="B1778" t="str">
            <v>5BBT00011048</v>
          </cell>
        </row>
        <row r="1779">
          <cell r="B1779" t="str">
            <v>5BBT00011051</v>
          </cell>
        </row>
        <row r="1780">
          <cell r="B1780" t="str">
            <v>5BBT00011056</v>
          </cell>
        </row>
        <row r="1781">
          <cell r="B1781" t="str">
            <v>5BBT00011059</v>
          </cell>
        </row>
        <row r="1782">
          <cell r="B1782" t="str">
            <v>5BBT00011063</v>
          </cell>
        </row>
        <row r="1783">
          <cell r="B1783" t="str">
            <v>5BBT00011065</v>
          </cell>
        </row>
        <row r="1784">
          <cell r="B1784" t="str">
            <v>5BBT00011066</v>
          </cell>
        </row>
        <row r="1785">
          <cell r="B1785" t="str">
            <v>5BBT00011070</v>
          </cell>
        </row>
        <row r="1786">
          <cell r="B1786" t="str">
            <v>5BBT00011073</v>
          </cell>
        </row>
        <row r="1787">
          <cell r="B1787" t="str">
            <v>5BBT00011074</v>
          </cell>
        </row>
        <row r="1788">
          <cell r="B1788" t="str">
            <v>5BBT00011083</v>
          </cell>
        </row>
        <row r="1789">
          <cell r="B1789" t="str">
            <v>5BBT00011092</v>
          </cell>
        </row>
        <row r="1790">
          <cell r="B1790" t="str">
            <v>5BBT00011103</v>
          </cell>
        </row>
        <row r="1791">
          <cell r="B1791" t="str">
            <v>5BBT00011109</v>
          </cell>
        </row>
        <row r="1792">
          <cell r="B1792" t="str">
            <v>5BBT00011119</v>
          </cell>
        </row>
        <row r="1793">
          <cell r="B1793" t="str">
            <v>5BBT00011120</v>
          </cell>
        </row>
        <row r="1794">
          <cell r="B1794" t="str">
            <v>5BBT00011122</v>
          </cell>
        </row>
        <row r="1795">
          <cell r="B1795" t="str">
            <v>5BBT00011123</v>
          </cell>
        </row>
        <row r="1796">
          <cell r="B1796" t="str">
            <v>5BBT00011124</v>
          </cell>
        </row>
        <row r="1797">
          <cell r="B1797" t="str">
            <v>5BBT00011132</v>
          </cell>
        </row>
        <row r="1798">
          <cell r="B1798" t="str">
            <v>5BBT00011133</v>
          </cell>
        </row>
        <row r="1799">
          <cell r="B1799" t="str">
            <v>5BBT00011134</v>
          </cell>
        </row>
        <row r="1800">
          <cell r="B1800" t="str">
            <v>5BBT00011135</v>
          </cell>
        </row>
        <row r="1801">
          <cell r="B1801" t="str">
            <v>5BBT00011136</v>
          </cell>
        </row>
        <row r="1802">
          <cell r="B1802" t="str">
            <v>5BBT00011151</v>
          </cell>
        </row>
        <row r="1803">
          <cell r="B1803" t="str">
            <v>5BBT00011157</v>
          </cell>
        </row>
        <row r="1804">
          <cell r="B1804" t="str">
            <v>5BBT00011159</v>
          </cell>
        </row>
        <row r="1805">
          <cell r="B1805" t="str">
            <v>5BBT00011172</v>
          </cell>
        </row>
        <row r="1806">
          <cell r="B1806" t="str">
            <v>5BBT00011175</v>
          </cell>
        </row>
        <row r="1807">
          <cell r="B1807" t="str">
            <v>5BBT00011176</v>
          </cell>
        </row>
        <row r="1808">
          <cell r="B1808" t="str">
            <v>5BBT00011196</v>
          </cell>
        </row>
        <row r="1809">
          <cell r="B1809" t="str">
            <v>5BBT00011201</v>
          </cell>
        </row>
        <row r="1810">
          <cell r="B1810" t="str">
            <v>5BBT00011203</v>
          </cell>
        </row>
        <row r="1811">
          <cell r="B1811" t="str">
            <v>5BBT00011204</v>
          </cell>
        </row>
        <row r="1812">
          <cell r="B1812" t="str">
            <v>5BBT00011208</v>
          </cell>
        </row>
        <row r="1813">
          <cell r="B1813" t="str">
            <v>5BBT00011209</v>
          </cell>
        </row>
        <row r="1814">
          <cell r="B1814" t="str">
            <v>5BBT00011210</v>
          </cell>
        </row>
        <row r="1815">
          <cell r="B1815" t="str">
            <v>5BBT00011211</v>
          </cell>
        </row>
        <row r="1816">
          <cell r="B1816" t="str">
            <v>5BBT00011216</v>
          </cell>
        </row>
        <row r="1817">
          <cell r="B1817" t="str">
            <v>5BBT00011217</v>
          </cell>
        </row>
        <row r="1818">
          <cell r="B1818" t="str">
            <v>5BBT00011219</v>
          </cell>
        </row>
        <row r="1819">
          <cell r="B1819" t="str">
            <v>5BBT00011221</v>
          </cell>
        </row>
        <row r="1820">
          <cell r="B1820" t="str">
            <v>5BBT00011222</v>
          </cell>
        </row>
        <row r="1821">
          <cell r="B1821" t="str">
            <v>5BBT00011226</v>
          </cell>
        </row>
        <row r="1822">
          <cell r="B1822" t="str">
            <v>5BBT00011227</v>
          </cell>
        </row>
        <row r="1823">
          <cell r="B1823" t="str">
            <v>5BBT00011260</v>
          </cell>
        </row>
        <row r="1824">
          <cell r="B1824" t="str">
            <v>5BBT00011261</v>
          </cell>
        </row>
        <row r="1825">
          <cell r="B1825" t="str">
            <v>5BBT00011262</v>
          </cell>
        </row>
        <row r="1826">
          <cell r="B1826" t="str">
            <v>5BBT00011450</v>
          </cell>
        </row>
        <row r="1827">
          <cell r="B1827" t="str">
            <v>5BBT00011451</v>
          </cell>
        </row>
        <row r="1828">
          <cell r="B1828" t="str">
            <v>5BBT00011541</v>
          </cell>
        </row>
        <row r="1829">
          <cell r="B1829" t="str">
            <v>5BBT00011542</v>
          </cell>
        </row>
        <row r="1830">
          <cell r="B1830" t="str">
            <v>5BBT00011565</v>
          </cell>
        </row>
        <row r="1831">
          <cell r="B1831" t="str">
            <v>5BBT00011566</v>
          </cell>
        </row>
        <row r="1832">
          <cell r="B1832" t="str">
            <v>5BBT00011567</v>
          </cell>
        </row>
        <row r="1833">
          <cell r="B1833" t="str">
            <v>5BBT00011711</v>
          </cell>
        </row>
        <row r="1834">
          <cell r="B1834" t="str">
            <v>5BBT00011713</v>
          </cell>
        </row>
        <row r="1835">
          <cell r="B1835" t="str">
            <v>5BBT00011719</v>
          </cell>
        </row>
        <row r="1836">
          <cell r="B1836" t="str">
            <v>5BBT00011730</v>
          </cell>
        </row>
        <row r="1837">
          <cell r="B1837" t="str">
            <v>5BBT00011733</v>
          </cell>
        </row>
        <row r="1838">
          <cell r="B1838" t="str">
            <v>5BBT00011809</v>
          </cell>
        </row>
        <row r="1839">
          <cell r="B1839" t="str">
            <v>5BBT00011953</v>
          </cell>
        </row>
        <row r="1840">
          <cell r="B1840" t="str">
            <v>5BBT00011966</v>
          </cell>
        </row>
        <row r="1841">
          <cell r="B1841" t="str">
            <v>5BBT00011967</v>
          </cell>
        </row>
        <row r="1842">
          <cell r="B1842" t="str">
            <v>5BBT00011968</v>
          </cell>
        </row>
        <row r="1843">
          <cell r="B1843" t="str">
            <v>5BBT00012044</v>
          </cell>
        </row>
        <row r="1844">
          <cell r="B1844" t="str">
            <v>5BBT00012045</v>
          </cell>
        </row>
        <row r="1845">
          <cell r="B1845" t="str">
            <v>5BBT00012048</v>
          </cell>
        </row>
        <row r="1846">
          <cell r="B1846" t="str">
            <v>5BBT00012050</v>
          </cell>
        </row>
        <row r="1847">
          <cell r="B1847" t="str">
            <v>5BBT00012052</v>
          </cell>
        </row>
        <row r="1848">
          <cell r="B1848" t="str">
            <v>5BBT00012231</v>
          </cell>
        </row>
        <row r="1849">
          <cell r="B1849" t="str">
            <v>5BBT00012264</v>
          </cell>
        </row>
        <row r="1850">
          <cell r="B1850" t="str">
            <v>5BBT00012283</v>
          </cell>
        </row>
        <row r="1851">
          <cell r="B1851" t="str">
            <v>5BBT00012284</v>
          </cell>
        </row>
        <row r="1852">
          <cell r="B1852" t="str">
            <v>5BBT00012286</v>
          </cell>
        </row>
        <row r="1853">
          <cell r="B1853" t="str">
            <v>5BBT00012296</v>
          </cell>
        </row>
        <row r="1854">
          <cell r="B1854" t="str">
            <v>5BBT00012297</v>
          </cell>
        </row>
        <row r="1855">
          <cell r="B1855" t="str">
            <v>5BBT00012370</v>
          </cell>
        </row>
        <row r="1856">
          <cell r="B1856" t="str">
            <v>5BBT00012372</v>
          </cell>
        </row>
        <row r="1857">
          <cell r="B1857" t="str">
            <v>5BBT00012374</v>
          </cell>
        </row>
        <row r="1858">
          <cell r="B1858" t="str">
            <v>5BBT00012375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visão Analítica"/>
      <sheetName val="Resultado Ações"/>
      <sheetName val="Movim.Ações"/>
      <sheetName val="Cálculo global de tx.adm."/>
      <sheetName val="XREF"/>
      <sheetName val="Tickmarks"/>
      <sheetName val="ABRIL-01"/>
      <sheetName val="MAIO-01"/>
      <sheetName val="JUNHO-01"/>
      <sheetName val="JULHO-01"/>
      <sheetName val="AGOSTO-01"/>
      <sheetName val="DMPL"/>
      <sheetName val="Cash flow"/>
      <sheetName val="#REF"/>
      <sheetName val="Determinação dos Parâmetros"/>
      <sheetName val="FERIADOS"/>
      <sheetName val="Talk Mac"/>
      <sheetName val="Movimentação Imobilizad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bal_Géné_SANE 220908"/>
      <sheetName val="bal_Géné_SANE"/>
      <sheetName val="bal_Géné_SANE (2)"/>
      <sheetName val="Bilan 2008"/>
      <sheetName val="P6-Actif"/>
      <sheetName val="P7-Passif"/>
      <sheetName val="Bilan 2007"/>
      <sheetName val="RESULTAT 2008"/>
      <sheetName val="RESULTAT 2007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6">
          <cell r="A26" t="str">
            <v>Product</v>
          </cell>
          <cell r="C26">
            <v>1900</v>
          </cell>
          <cell r="D26">
            <v>1910</v>
          </cell>
          <cell r="E26">
            <v>1920</v>
          </cell>
          <cell r="F26">
            <v>1930</v>
          </cell>
          <cell r="G26">
            <v>1940</v>
          </cell>
          <cell r="H26">
            <v>1950</v>
          </cell>
          <cell r="I26">
            <v>1960</v>
          </cell>
          <cell r="J26">
            <v>1970</v>
          </cell>
          <cell r="K26">
            <v>1980</v>
          </cell>
          <cell r="L26">
            <v>1990</v>
          </cell>
          <cell r="M26" t="str">
            <v>Latest</v>
          </cell>
        </row>
        <row r="27">
          <cell r="A27" t="str">
            <v>Half-gallon of milk</v>
          </cell>
          <cell r="C27">
            <v>56</v>
          </cell>
          <cell r="D27">
            <v>49</v>
          </cell>
          <cell r="E27">
            <v>37</v>
          </cell>
          <cell r="F27">
            <v>31</v>
          </cell>
          <cell r="G27">
            <v>21</v>
          </cell>
          <cell r="H27">
            <v>16</v>
          </cell>
          <cell r="I27">
            <v>13</v>
          </cell>
          <cell r="J27">
            <v>10</v>
          </cell>
          <cell r="K27">
            <v>8.6999999999999993</v>
          </cell>
          <cell r="L27">
            <v>8</v>
          </cell>
          <cell r="M27">
            <v>7</v>
          </cell>
        </row>
        <row r="28">
          <cell r="A28" t="str">
            <v>Hershey chocolate bar</v>
          </cell>
          <cell r="C28">
            <v>20</v>
          </cell>
          <cell r="D28">
            <v>16</v>
          </cell>
          <cell r="E28">
            <v>6</v>
          </cell>
          <cell r="F28">
            <v>6</v>
          </cell>
          <cell r="G28">
            <v>5</v>
          </cell>
          <cell r="H28">
            <v>2</v>
          </cell>
          <cell r="I28">
            <v>1.3</v>
          </cell>
          <cell r="J28">
            <v>1.8</v>
          </cell>
          <cell r="K28">
            <v>2</v>
          </cell>
          <cell r="L28">
            <v>2.2000000000000002</v>
          </cell>
          <cell r="M28">
            <v>2.1</v>
          </cell>
        </row>
        <row r="29">
          <cell r="A29" t="str">
            <v>Gallon of gasoline</v>
          </cell>
          <cell r="C29" t="str">
            <v>*</v>
          </cell>
          <cell r="D29" t="str">
            <v>*</v>
          </cell>
          <cell r="E29">
            <v>32</v>
          </cell>
          <cell r="F29">
            <v>22</v>
          </cell>
          <cell r="G29">
            <v>17</v>
          </cell>
          <cell r="H29">
            <v>11</v>
          </cell>
          <cell r="I29">
            <v>8.3000000000000007</v>
          </cell>
          <cell r="J29">
            <v>6.4</v>
          </cell>
          <cell r="K29">
            <v>10</v>
          </cell>
          <cell r="L29">
            <v>6.5</v>
          </cell>
          <cell r="M29">
            <v>5.7</v>
          </cell>
        </row>
        <row r="30">
          <cell r="A30" t="str">
            <v>Movie ticket</v>
          </cell>
          <cell r="C30" t="str">
            <v>*</v>
          </cell>
          <cell r="D30" t="str">
            <v>*</v>
          </cell>
          <cell r="E30">
            <v>17</v>
          </cell>
          <cell r="F30">
            <v>17</v>
          </cell>
          <cell r="G30">
            <v>16</v>
          </cell>
          <cell r="H30">
            <v>18</v>
          </cell>
          <cell r="I30">
            <v>17</v>
          </cell>
          <cell r="J30">
            <v>28</v>
          </cell>
          <cell r="K30">
            <v>22</v>
          </cell>
          <cell r="L30">
            <v>23</v>
          </cell>
          <cell r="M30">
            <v>19</v>
          </cell>
        </row>
        <row r="31">
          <cell r="A31" t="str">
            <v>Three minute coast-to-coast call</v>
          </cell>
          <cell r="C31" t="str">
            <v>*</v>
          </cell>
          <cell r="D31" t="str">
            <v>90 hrs.    40 min.</v>
          </cell>
          <cell r="E31" t="str">
            <v>30 hrs.       3 min.</v>
          </cell>
          <cell r="F31" t="str">
            <v>16 hrs.        29 min.</v>
          </cell>
          <cell r="G31" t="str">
            <v>6 hrs.          7 min.</v>
          </cell>
          <cell r="H31" t="str">
            <v>1 hr.            44 min.</v>
          </cell>
          <cell r="I31" t="str">
            <v>1 hr.            9 min.</v>
          </cell>
          <cell r="J31" t="str">
            <v>24 min.</v>
          </cell>
          <cell r="K31" t="str">
            <v>11 min.</v>
          </cell>
          <cell r="L31" t="str">
            <v>4 min.</v>
          </cell>
          <cell r="M31" t="str">
            <v>2 min.</v>
          </cell>
        </row>
        <row r="32">
          <cell r="A32" t="str">
            <v>Three-pound chicken</v>
          </cell>
          <cell r="C32" t="str">
            <v xml:space="preserve">2 hrs.          40 min. </v>
          </cell>
          <cell r="D32" t="str">
            <v>3 hrs.            5 min.</v>
          </cell>
          <cell r="E32" t="str">
            <v>2 hrs.          27 min.</v>
          </cell>
          <cell r="F32" t="str">
            <v>2 hrs.          1 min.</v>
          </cell>
          <cell r="G32" t="str">
            <v>1 hr.          24 min.</v>
          </cell>
          <cell r="H32" t="str">
            <v xml:space="preserve">1 hr.              11 min. </v>
          </cell>
          <cell r="I32" t="str">
            <v>33 min.</v>
          </cell>
          <cell r="J32" t="str">
            <v>22 min.</v>
          </cell>
          <cell r="K32" t="str">
            <v>18 min.</v>
          </cell>
          <cell r="L32" t="str">
            <v>14 min.</v>
          </cell>
          <cell r="M32" t="str">
            <v>14 min.</v>
          </cell>
        </row>
        <row r="33">
          <cell r="A33" t="str">
            <v>100 kilowatt hrs. of electricity</v>
          </cell>
          <cell r="C33" t="str">
            <v>107 hrs. 17 min.</v>
          </cell>
          <cell r="D33" t="str">
            <v>49 hrs.      48 min.</v>
          </cell>
          <cell r="E33" t="str">
            <v>13 hrs.         36 min.</v>
          </cell>
          <cell r="F33" t="str">
            <v xml:space="preserve">11 hrs.          3 min. </v>
          </cell>
          <cell r="G33" t="str">
            <v>5 hrs.          52 min.</v>
          </cell>
          <cell r="H33" t="str">
            <v>2 hrs.         0 min.</v>
          </cell>
          <cell r="I33" t="str">
            <v>1 hr.           9 min.</v>
          </cell>
          <cell r="J33" t="str">
            <v>39 min.</v>
          </cell>
          <cell r="K33" t="str">
            <v>45 min.</v>
          </cell>
          <cell r="L33" t="str">
            <v>43 min.</v>
          </cell>
          <cell r="M33" t="str">
            <v>38 min.</v>
          </cell>
        </row>
      </sheetData>
      <sheetData sheetId="23"/>
      <sheetData sheetId="24"/>
      <sheetData sheetId="25"/>
      <sheetData sheetId="2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ssier Emprunt"/>
      <sheetName val="Remboursement emprunt 2001"/>
      <sheetName val="Calcul de prêt"/>
      <sheetName val="Calcul de prêt "/>
      <sheetName val="SR rembt intérêts"/>
      <sheetName val="RECAP EMPRUNT"/>
      <sheetName val="16407_SOCREDOM"/>
      <sheetName val="16409 SOFIDER 12MF (Réct)"/>
      <sheetName val="16410 SOFIDER 6 MF"/>
      <sheetName val="SOFIDER ex (SODERE) 12MF "/>
      <sheetName val="emprunt 20 MF SSGB"/>
      <sheetName val="16411 BNPI 6123000 (2001)"/>
      <sheetName val="16412 BNPI 4500000(2001)"/>
      <sheetName val="16413  BNPI  533570 (2002)"/>
      <sheetName val="16414  BNPI 762000 (2003)"/>
      <sheetName val="16415  BNPI 1395000 (2003)"/>
      <sheetName val="16418_BNPI"/>
      <sheetName val="16421 BR 8800000 (2001)"/>
      <sheetName val="16428_BR"/>
      <sheetName val="16431 BNPI 2 480 000 (98)"/>
      <sheetName val="16432 empr.SODERE 1860000"/>
      <sheetName val="emprunt SODERE 1860000 (98)"/>
      <sheetName val="16433 BR 1860000 (98)"/>
      <sheetName val="16434 BNPI 6 000 000 (99)"/>
      <sheetName val="16435 BNPI 690 000 (99)"/>
      <sheetName val="16436 BR 4 000 000 (99)"/>
      <sheetName val="16437 BNPI  4300000 (2000)"/>
      <sheetName val="16445 BNPI 3940000"/>
      <sheetName val="16449  BNPI 2 563 200 (97)"/>
      <sheetName val="16469 emprunt BR 1922400 (97)"/>
      <sheetName val="16471_CA 900000 (2003)"/>
      <sheetName val="16474_BRED"/>
      <sheetName val="16475 SOFIDER "/>
      <sheetName val="16478_SOFIDER"/>
      <sheetName val="16479 SOFIDER 1922400 (97)"/>
      <sheetName val="16480 CRCAM 20MF"/>
      <sheetName val="16481_REGION"/>
      <sheetName val="16482_CONSEIL"/>
      <sheetName val="Intro"/>
    </sheetNames>
    <sheetDataSet>
      <sheetData sheetId="0" refreshError="1">
        <row r="3">
          <cell r="J3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istrativo-2005 - DN"/>
      <sheetName val="Rateável- DN"/>
      <sheetName val="Outros Serviços-  DN"/>
      <sheetName val="OUTROS SERV PROF"/>
      <sheetName val="ALUGUEL+COND"/>
      <sheetName val="ERGONOMIA - HSSE"/>
      <sheetName val="SEG PATR - IQT"/>
      <sheetName val="SEG-IPVA-LICENC- DN"/>
      <sheetName val="DIVERSOS"/>
      <sheetName val="CARTÓRIO"/>
      <sheetName val="MAT ESCR e GRAF"/>
      <sheetName val="CARTUCHO"/>
      <sheetName val="REPARO E MANUT"/>
      <sheetName val="HSSE"/>
      <sheetName val="USO E CONSUMO"/>
      <sheetName val="COPA e COZINHA"/>
      <sheetName val="FOTOCÓPIA"/>
      <sheetName val="ESTACIONAMENTO "/>
      <sheetName val="Pedágio"/>
      <sheetName val="CORREIO"/>
      <sheetName val="HOSPEDAGEM"/>
      <sheetName val="COMBUSTÍVEL SJC"/>
      <sheetName val="MANUT VEÍCULO"/>
      <sheetName val="Consolidado DN"/>
      <sheetName val="Movim. DOAR (31_12_03)"/>
      <sheetName val="Inputs from PSTN Model"/>
      <sheetName val="Dossier Empr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rap"/>
      <sheetName val="pg 2-6"/>
      <sheetName val="pg 4-5"/>
      <sheetName val="pg 4-5 (2)"/>
      <sheetName val="Accpol"/>
      <sheetName val="Pg 10-11"/>
      <sheetName val="Pg12-13"/>
      <sheetName val="Notes "/>
      <sheetName val="Pg22"/>
      <sheetName val="pg 2_6"/>
      <sheetName val="IS-BU"/>
      <sheetName val="Business Plan_2012 - 2016"/>
      <sheetName val="Loan+Cash"/>
      <sheetName val="Currency"/>
      <sheetName val="Non-Statistical Sampling"/>
      <sheetName val="AR Drop Downs"/>
      <sheetName val="DropDown"/>
      <sheetName val="Allowances"/>
      <sheetName val="Sum IS"/>
      <sheetName val="Assumptions"/>
      <sheetName val="HA 2013-2014"/>
      <sheetName val="ex-rate"/>
      <sheetName val="pg_2-6"/>
      <sheetName val="pg_4-5"/>
      <sheetName val="pg_4-5_(2)"/>
      <sheetName val="Pg_10-11"/>
      <sheetName val="Notes_"/>
      <sheetName val="pg_2_6"/>
      <sheetName val="Business_Plan_2012_-_2016"/>
      <sheetName val="Non-Statistical_Sampling"/>
      <sheetName val="AR_Drop_Downs"/>
      <sheetName val="Sum_IS"/>
      <sheetName val="HA_2013-2014"/>
      <sheetName val="accounts"/>
      <sheetName val="pg_2-61"/>
      <sheetName val="pg_4-51"/>
      <sheetName val="pg_4-5_(2)1"/>
      <sheetName val="Pg_10-111"/>
      <sheetName val="Notes_1"/>
      <sheetName val="pg_2_61"/>
      <sheetName val="Business_Plan_2012_-_20161"/>
      <sheetName val="Non-Statistical_Sampling1"/>
      <sheetName val="AR_Drop_Downs1"/>
      <sheetName val="Sum_IS1"/>
      <sheetName val="HA_2013-20141"/>
      <sheetName val="pg_2-64"/>
      <sheetName val="pg_4-54"/>
      <sheetName val="pg_4-5_(2)4"/>
      <sheetName val="Pg_10-114"/>
      <sheetName val="Notes_4"/>
      <sheetName val="pg_2_64"/>
      <sheetName val="Business_Plan_2012_-_20164"/>
      <sheetName val="Non-Statistical_Sampling4"/>
      <sheetName val="AR_Drop_Downs4"/>
      <sheetName val="Sum_IS4"/>
      <sheetName val="HA_2013-20144"/>
      <sheetName val="pg_2-62"/>
      <sheetName val="pg_4-52"/>
      <sheetName val="pg_4-5_(2)2"/>
      <sheetName val="Pg_10-112"/>
      <sheetName val="Notes_2"/>
      <sheetName val="pg_2_62"/>
      <sheetName val="Business_Plan_2012_-_20162"/>
      <sheetName val="Non-Statistical_Sampling2"/>
      <sheetName val="AR_Drop_Downs2"/>
      <sheetName val="Sum_IS2"/>
      <sheetName val="HA_2013-20142"/>
      <sheetName val="pg_2-63"/>
      <sheetName val="pg_4-53"/>
      <sheetName val="pg_4-5_(2)3"/>
      <sheetName val="Pg_10-113"/>
      <sheetName val="Notes_3"/>
      <sheetName val="pg_2_63"/>
      <sheetName val="Business_Plan_2012_-_20163"/>
      <sheetName val="Non-Statistical_Sampling3"/>
      <sheetName val="AR_Drop_Downs3"/>
      <sheetName val="Sum_IS3"/>
      <sheetName val="HA_2013-20143"/>
      <sheetName val="pg_2-66"/>
      <sheetName val="pg_4-56"/>
      <sheetName val="pg_4-5_(2)6"/>
      <sheetName val="Pg_10-116"/>
      <sheetName val="Notes_6"/>
      <sheetName val="pg_2_66"/>
      <sheetName val="Business_Plan_2012_-_20166"/>
      <sheetName val="Non-Statistical_Sampling6"/>
      <sheetName val="AR_Drop_Downs6"/>
      <sheetName val="Sum_IS6"/>
      <sheetName val="HA_2013-20146"/>
      <sheetName val="pg_2-65"/>
      <sheetName val="pg_4-55"/>
      <sheetName val="pg_4-5_(2)5"/>
      <sheetName val="Pg_10-115"/>
      <sheetName val="Notes_5"/>
      <sheetName val="pg_2_65"/>
      <sheetName val="Business_Plan_2012_-_20165"/>
      <sheetName val="Non-Statistical_Sampling5"/>
      <sheetName val="AR_Drop_Downs5"/>
      <sheetName val="Sum_IS5"/>
      <sheetName val="HA_2013-20145"/>
      <sheetName val="TMSEFR01"/>
      <sheetName val="pg_2-67"/>
      <sheetName val="pg_4-57"/>
      <sheetName val="pg_4-5_(2)7"/>
      <sheetName val="Pg_10-117"/>
      <sheetName val="Notes_7"/>
      <sheetName val="pg_2_67"/>
      <sheetName val="Business_Plan_2012_-_20167"/>
      <sheetName val="Non-Statistical_Sampling7"/>
      <sheetName val="AR_Drop_Downs7"/>
      <sheetName val="Sum_IS7"/>
      <sheetName val="HA_2013-20147"/>
      <sheetName val="pg_2-69"/>
      <sheetName val="pg_4-59"/>
      <sheetName val="pg_4-5_(2)9"/>
      <sheetName val="Pg_10-119"/>
      <sheetName val="Notes_9"/>
      <sheetName val="pg_2_69"/>
      <sheetName val="Business_Plan_2012_-_20169"/>
      <sheetName val="Non-Statistical_Sampling9"/>
      <sheetName val="AR_Drop_Downs9"/>
      <sheetName val="Sum_IS9"/>
      <sheetName val="HA_2013-20149"/>
      <sheetName val="pg_2-68"/>
      <sheetName val="pg_4-58"/>
      <sheetName val="pg_4-5_(2)8"/>
      <sheetName val="Pg_10-118"/>
      <sheetName val="Notes_8"/>
      <sheetName val="pg_2_68"/>
      <sheetName val="Business_Plan_2012_-_20168"/>
      <sheetName val="Non-Statistical_Sampling8"/>
      <sheetName val="AR_Drop_Downs8"/>
      <sheetName val="Sum_IS8"/>
      <sheetName val="HA_2013-20148"/>
      <sheetName val="pg_2-612"/>
      <sheetName val="pg_4-512"/>
      <sheetName val="pg_4-5_(2)12"/>
      <sheetName val="Pg_10-1112"/>
      <sheetName val="Notes_12"/>
      <sheetName val="pg_2_612"/>
      <sheetName val="Business_Plan_2012_-_201612"/>
      <sheetName val="Non-Statistical_Sampling12"/>
      <sheetName val="AR_Drop_Downs12"/>
      <sheetName val="Sum_IS12"/>
      <sheetName val="HA_2013-201412"/>
      <sheetName val="pg_2-610"/>
      <sheetName val="pg_4-510"/>
      <sheetName val="pg_4-5_(2)10"/>
      <sheetName val="Pg_10-1110"/>
      <sheetName val="Notes_10"/>
      <sheetName val="pg_2_610"/>
      <sheetName val="Business_Plan_2012_-_201610"/>
      <sheetName val="Non-Statistical_Sampling10"/>
      <sheetName val="AR_Drop_Downs10"/>
      <sheetName val="Sum_IS10"/>
      <sheetName val="HA_2013-201410"/>
      <sheetName val="pg_2-611"/>
      <sheetName val="pg_4-511"/>
      <sheetName val="pg_4-5_(2)11"/>
      <sheetName val="Pg_10-1111"/>
      <sheetName val="Notes_11"/>
      <sheetName val="pg_2_611"/>
      <sheetName val="Business_Plan_2012_-_201611"/>
      <sheetName val="Non-Statistical_Sampling11"/>
      <sheetName val="AR_Drop_Downs11"/>
      <sheetName val="Sum_IS11"/>
      <sheetName val="HA_2013-201411"/>
      <sheetName val="pg_2-613"/>
      <sheetName val="pg_4-513"/>
      <sheetName val="pg_4-5_(2)13"/>
      <sheetName val="Pg_10-1113"/>
      <sheetName val="Notes_13"/>
      <sheetName val="pg_2_613"/>
      <sheetName val="Business_Plan_2012_-_201613"/>
      <sheetName val="Non-Statistical_Sampling13"/>
      <sheetName val="AR_Drop_Downs13"/>
      <sheetName val="Sum_IS13"/>
      <sheetName val="HA_2013-201413"/>
      <sheetName val="T-40"/>
      <sheetName val="pg_2-614"/>
      <sheetName val="pg_4-514"/>
      <sheetName val="pg_4-5_(2)14"/>
      <sheetName val="Pg_10-1114"/>
      <sheetName val="Notes_14"/>
      <sheetName val="pg_2_614"/>
      <sheetName val="Business_Plan_2012_-_201614"/>
      <sheetName val="Non-Statistical_Sampling14"/>
      <sheetName val="AR_Drop_Downs14"/>
      <sheetName val="Sum_IS14"/>
      <sheetName val="HA_2013-201414"/>
      <sheetName val="pg_2-615"/>
      <sheetName val="pg_4-515"/>
      <sheetName val="pg_4-5_(2)15"/>
      <sheetName val="Pg_10-1115"/>
      <sheetName val="Notes_15"/>
      <sheetName val="pg_2_615"/>
      <sheetName val="Business_Plan_2012_-_201615"/>
      <sheetName val="Non-Statistical_Sampling15"/>
      <sheetName val="AR_Drop_Downs15"/>
      <sheetName val="Sum_IS15"/>
      <sheetName val="HA_2013-201415"/>
      <sheetName val="Movim. DOAR (31_12_03)"/>
    </sheetNames>
    <sheetDataSet>
      <sheetData sheetId="0" refreshError="1"/>
      <sheetData sheetId="1" refreshError="1">
        <row r="2">
          <cell r="IU2" t="str">
            <v>:FLDB~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2">
          <cell r="IU2" t="str">
            <v>:FLDB~</v>
          </cell>
        </row>
      </sheetData>
      <sheetData sheetId="36">
        <row r="2">
          <cell r="IU2" t="str">
            <v>:FLDB~</v>
          </cell>
        </row>
      </sheetData>
      <sheetData sheetId="37">
        <row r="2">
          <cell r="IU2" t="str">
            <v>:FLDB~</v>
          </cell>
        </row>
      </sheetData>
      <sheetData sheetId="38">
        <row r="2">
          <cell r="IU2" t="str">
            <v>:FLDB~</v>
          </cell>
        </row>
      </sheetData>
      <sheetData sheetId="39">
        <row r="2">
          <cell r="IU2" t="str">
            <v>:FLDB~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2">
          <cell r="IU2" t="str">
            <v>:FLDB~</v>
          </cell>
        </row>
      </sheetData>
      <sheetData sheetId="46">
        <row r="2">
          <cell r="IU2" t="str">
            <v>:FLDB~</v>
          </cell>
        </row>
      </sheetData>
      <sheetData sheetId="47">
        <row r="2">
          <cell r="IU2" t="str">
            <v>:FLDB~</v>
          </cell>
        </row>
      </sheetData>
      <sheetData sheetId="48">
        <row r="2">
          <cell r="IU2" t="str">
            <v>:FLDB~</v>
          </cell>
        </row>
      </sheetData>
      <sheetData sheetId="49">
        <row r="2">
          <cell r="IU2" t="str">
            <v>:FLDB~</v>
          </cell>
        </row>
      </sheetData>
      <sheetData sheetId="50">
        <row r="2">
          <cell r="IU2" t="str">
            <v>:FLDB~</v>
          </cell>
        </row>
      </sheetData>
      <sheetData sheetId="51">
        <row r="2">
          <cell r="IU2" t="str">
            <v>:FLDB~</v>
          </cell>
        </row>
      </sheetData>
      <sheetData sheetId="52">
        <row r="2">
          <cell r="IU2" t="str">
            <v>:FLDB~</v>
          </cell>
        </row>
      </sheetData>
      <sheetData sheetId="53">
        <row r="2">
          <cell r="IU2" t="str">
            <v>:FLDB~</v>
          </cell>
        </row>
      </sheetData>
      <sheetData sheetId="54">
        <row r="2">
          <cell r="IU2" t="str">
            <v>:FLDB~</v>
          </cell>
        </row>
      </sheetData>
      <sheetData sheetId="55">
        <row r="2">
          <cell r="IU2" t="str">
            <v>:FLDB~</v>
          </cell>
        </row>
      </sheetData>
      <sheetData sheetId="56">
        <row r="2">
          <cell r="IU2" t="str">
            <v>:FLDB~</v>
          </cell>
        </row>
      </sheetData>
      <sheetData sheetId="57">
        <row r="2">
          <cell r="IU2" t="str">
            <v>:FLDB~</v>
          </cell>
        </row>
      </sheetData>
      <sheetData sheetId="58">
        <row r="2">
          <cell r="IU2" t="str">
            <v>:FLDB~</v>
          </cell>
        </row>
      </sheetData>
      <sheetData sheetId="59">
        <row r="2">
          <cell r="IU2" t="str">
            <v>:FLDB~</v>
          </cell>
        </row>
      </sheetData>
      <sheetData sheetId="60">
        <row r="2">
          <cell r="IU2" t="str">
            <v>:FLDB~</v>
          </cell>
        </row>
      </sheetData>
      <sheetData sheetId="61">
        <row r="2">
          <cell r="IU2" t="str">
            <v>:FLDB~</v>
          </cell>
        </row>
      </sheetData>
      <sheetData sheetId="62">
        <row r="2">
          <cell r="IU2" t="str">
            <v>:FLDB~</v>
          </cell>
        </row>
      </sheetData>
      <sheetData sheetId="63">
        <row r="2">
          <cell r="IU2" t="str">
            <v>:FLDB~</v>
          </cell>
        </row>
      </sheetData>
      <sheetData sheetId="64">
        <row r="2">
          <cell r="IU2" t="str">
            <v>:FLDB~</v>
          </cell>
        </row>
      </sheetData>
      <sheetData sheetId="65">
        <row r="2">
          <cell r="IU2" t="str">
            <v>:FLDB~</v>
          </cell>
        </row>
      </sheetData>
      <sheetData sheetId="66">
        <row r="2">
          <cell r="IU2" t="str">
            <v>:FLDB~</v>
          </cell>
        </row>
      </sheetData>
      <sheetData sheetId="67">
        <row r="2">
          <cell r="IU2" t="str">
            <v>:FLDB~</v>
          </cell>
        </row>
      </sheetData>
      <sheetData sheetId="68">
        <row r="2">
          <cell r="IU2" t="str">
            <v>:FLDB~</v>
          </cell>
        </row>
      </sheetData>
      <sheetData sheetId="69">
        <row r="2">
          <cell r="IU2" t="str">
            <v>:FLDB~</v>
          </cell>
        </row>
      </sheetData>
      <sheetData sheetId="70">
        <row r="2">
          <cell r="IU2" t="str">
            <v>:FLDB~</v>
          </cell>
        </row>
      </sheetData>
      <sheetData sheetId="71">
        <row r="2">
          <cell r="IU2" t="str">
            <v>:FLDB~</v>
          </cell>
        </row>
      </sheetData>
      <sheetData sheetId="72">
        <row r="2">
          <cell r="IU2" t="str">
            <v>:FLDB~</v>
          </cell>
        </row>
      </sheetData>
      <sheetData sheetId="73">
        <row r="2">
          <cell r="IU2" t="str">
            <v>:FLDB~</v>
          </cell>
        </row>
      </sheetData>
      <sheetData sheetId="74">
        <row r="2">
          <cell r="IU2" t="str">
            <v>:FLDB~</v>
          </cell>
        </row>
      </sheetData>
      <sheetData sheetId="75">
        <row r="2">
          <cell r="IU2" t="str">
            <v>:FLDB~</v>
          </cell>
        </row>
      </sheetData>
      <sheetData sheetId="76">
        <row r="2">
          <cell r="IU2" t="str">
            <v>:FLDB~</v>
          </cell>
        </row>
      </sheetData>
      <sheetData sheetId="77">
        <row r="2">
          <cell r="IU2" t="str">
            <v>:FLDB~</v>
          </cell>
        </row>
      </sheetData>
      <sheetData sheetId="78">
        <row r="2">
          <cell r="IU2" t="str">
            <v>:FLDB~</v>
          </cell>
        </row>
      </sheetData>
      <sheetData sheetId="79">
        <row r="2">
          <cell r="IU2" t="str">
            <v>:FLDB~</v>
          </cell>
        </row>
      </sheetData>
      <sheetData sheetId="80">
        <row r="2">
          <cell r="IU2" t="str">
            <v>:FLDB~</v>
          </cell>
        </row>
      </sheetData>
      <sheetData sheetId="81">
        <row r="2">
          <cell r="IU2" t="str">
            <v>:FLDB~</v>
          </cell>
        </row>
      </sheetData>
      <sheetData sheetId="82">
        <row r="2">
          <cell r="IU2" t="str">
            <v>:FLDB~</v>
          </cell>
        </row>
      </sheetData>
      <sheetData sheetId="83">
        <row r="2">
          <cell r="IU2" t="str">
            <v>:FLDB~</v>
          </cell>
        </row>
      </sheetData>
      <sheetData sheetId="84">
        <row r="2">
          <cell r="IU2" t="str">
            <v>:FLDB~</v>
          </cell>
        </row>
      </sheetData>
      <sheetData sheetId="85">
        <row r="2">
          <cell r="IU2" t="str">
            <v>:FLDB~</v>
          </cell>
        </row>
      </sheetData>
      <sheetData sheetId="86">
        <row r="2">
          <cell r="IU2" t="str">
            <v>:FLDB~</v>
          </cell>
        </row>
      </sheetData>
      <sheetData sheetId="87">
        <row r="2">
          <cell r="IU2" t="str">
            <v>:FLDB~</v>
          </cell>
        </row>
      </sheetData>
      <sheetData sheetId="88">
        <row r="2">
          <cell r="IU2" t="str">
            <v>:FLDB~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IU2" t="str">
            <v>:FLDB~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>
        <row r="2">
          <cell r="IU2" t="str">
            <v>:FLDB~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2">
          <cell r="IU2" t="str">
            <v>:FLDB~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2">
          <cell r="IU2" t="str">
            <v>:FLDB~</v>
          </cell>
        </row>
      </sheetData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>
        <row r="2">
          <cell r="IU2" t="str">
            <v>:FLDB~</v>
          </cell>
        </row>
      </sheetData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2">
          <cell r="IU2" t="str">
            <v>:FLDB~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>
        <row r="2">
          <cell r="IU2" t="str">
            <v>:FLDB~</v>
          </cell>
        </row>
      </sheetData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WIP Summary"/>
      <sheetName val="Sheet1"/>
      <sheetName val="CWIP report"/>
      <sheetName val="cwip CAPITALISED"/>
      <sheetName val="cwip CAPITALISED + C-F"/>
      <sheetName val="cwip C-F"/>
      <sheetName val="lookup sheet"/>
      <sheetName val="GL ACCOUNTS"/>
      <sheetName val="CWIP MASTER"/>
      <sheetName val="Comment sheet"/>
      <sheetName val="Depreciation calc"/>
      <sheetName val="pg 2-6"/>
      <sheetName val="CWIP_Summary"/>
      <sheetName val="CWIP_report"/>
      <sheetName val="cwip_CAPITALISED"/>
      <sheetName val="cwip_CAPITALISED_+_C-F"/>
      <sheetName val="cwip_C-F"/>
      <sheetName val="lookup_sheet"/>
      <sheetName val="GL_ACCOUNTS"/>
      <sheetName val="CWIP_MASTER"/>
      <sheetName val="Comment_sheet"/>
      <sheetName val="Depreciation_calc"/>
      <sheetName val="pg_2-6"/>
      <sheetName val="CWIP_Summary4"/>
      <sheetName val="CWIP_report4"/>
      <sheetName val="cwip_CAPITALISED4"/>
      <sheetName val="cwip_CAPITALISED_+_C-F4"/>
      <sheetName val="cwip_C-F4"/>
      <sheetName val="lookup_sheet4"/>
      <sheetName val="GL_ACCOUNTS4"/>
      <sheetName val="CWIP_MASTER4"/>
      <sheetName val="Comment_sheet4"/>
      <sheetName val="Depreciation_calc4"/>
      <sheetName val="pg_2-64"/>
      <sheetName val="CWIP_Summary1"/>
      <sheetName val="CWIP_report1"/>
      <sheetName val="cwip_CAPITALISED1"/>
      <sheetName val="cwip_CAPITALISED_+_C-F1"/>
      <sheetName val="cwip_C-F1"/>
      <sheetName val="lookup_sheet1"/>
      <sheetName val="GL_ACCOUNTS1"/>
      <sheetName val="CWIP_MASTER1"/>
      <sheetName val="Comment_sheet1"/>
      <sheetName val="Depreciation_calc1"/>
      <sheetName val="pg_2-61"/>
      <sheetName val="CWIP_Summary2"/>
      <sheetName val="CWIP_report2"/>
      <sheetName val="cwip_CAPITALISED2"/>
      <sheetName val="cwip_CAPITALISED_+_C-F2"/>
      <sheetName val="cwip_C-F2"/>
      <sheetName val="lookup_sheet2"/>
      <sheetName val="GL_ACCOUNTS2"/>
      <sheetName val="CWIP_MASTER2"/>
      <sheetName val="Comment_sheet2"/>
      <sheetName val="Depreciation_calc2"/>
      <sheetName val="pg_2-62"/>
      <sheetName val="CWIP_Summary3"/>
      <sheetName val="CWIP_report3"/>
      <sheetName val="cwip_CAPITALISED3"/>
      <sheetName val="cwip_CAPITALISED_+_C-F3"/>
      <sheetName val="cwip_C-F3"/>
      <sheetName val="lookup_sheet3"/>
      <sheetName val="GL_ACCOUNTS3"/>
      <sheetName val="CWIP_MASTER3"/>
      <sheetName val="Comment_sheet3"/>
      <sheetName val="Depreciation_calc3"/>
      <sheetName val="pg_2-63"/>
      <sheetName val="CWIP_Summary5"/>
      <sheetName val="CWIP_report5"/>
      <sheetName val="cwip_CAPITALISED5"/>
      <sheetName val="cwip_CAPITALISED_+_C-F5"/>
      <sheetName val="cwip_C-F5"/>
      <sheetName val="lookup_sheet5"/>
      <sheetName val="GL_ACCOUNTS5"/>
      <sheetName val="CWIP_MASTER5"/>
      <sheetName val="Comment_sheet5"/>
      <sheetName val="Depreciation_calc5"/>
      <sheetName val="pg_2-65"/>
      <sheetName val="CWIP_Summary7"/>
      <sheetName val="CWIP_report7"/>
      <sheetName val="cwip_CAPITALISED7"/>
      <sheetName val="cwip_CAPITALISED_+_C-F7"/>
      <sheetName val="cwip_C-F7"/>
      <sheetName val="lookup_sheet7"/>
      <sheetName val="GL_ACCOUNTS7"/>
      <sheetName val="CWIP_MASTER7"/>
      <sheetName val="Comment_sheet7"/>
      <sheetName val="Depreciation_calc7"/>
      <sheetName val="pg_2-67"/>
      <sheetName val="CWIP_Summary6"/>
      <sheetName val="CWIP_report6"/>
      <sheetName val="cwip_CAPITALISED6"/>
      <sheetName val="cwip_CAPITALISED_+_C-F6"/>
      <sheetName val="cwip_C-F6"/>
      <sheetName val="lookup_sheet6"/>
      <sheetName val="GL_ACCOUNTS6"/>
      <sheetName val="CWIP_MASTER6"/>
      <sheetName val="Comment_sheet6"/>
      <sheetName val="Depreciation_calc6"/>
      <sheetName val="pg_2-66"/>
      <sheetName val="CWIP_Summary9"/>
      <sheetName val="CWIP_report9"/>
      <sheetName val="cwip_CAPITALISED9"/>
      <sheetName val="cwip_CAPITALISED_+_C-F9"/>
      <sheetName val="cwip_C-F9"/>
      <sheetName val="lookup_sheet9"/>
      <sheetName val="GL_ACCOUNTS9"/>
      <sheetName val="CWIP_MASTER9"/>
      <sheetName val="Comment_sheet9"/>
      <sheetName val="Depreciation_calc9"/>
      <sheetName val="pg_2-69"/>
      <sheetName val="CWIP_Summary8"/>
      <sheetName val="CWIP_report8"/>
      <sheetName val="cwip_CAPITALISED8"/>
      <sheetName val="cwip_CAPITALISED_+_C-F8"/>
      <sheetName val="cwip_C-F8"/>
      <sheetName val="lookup_sheet8"/>
      <sheetName val="GL_ACCOUNTS8"/>
      <sheetName val="CWIP_MASTER8"/>
      <sheetName val="Comment_sheet8"/>
      <sheetName val="Depreciation_calc8"/>
      <sheetName val="pg_2-68"/>
      <sheetName val="CWIP_Summary10"/>
      <sheetName val="CWIP_report10"/>
      <sheetName val="cwip_CAPITALISED10"/>
      <sheetName val="cwip_CAPITALISED_+_C-F10"/>
      <sheetName val="cwip_C-F10"/>
      <sheetName val="lookup_sheet10"/>
      <sheetName val="GL_ACCOUNTS10"/>
      <sheetName val="CWIP_MASTER10"/>
      <sheetName val="Comment_sheet10"/>
      <sheetName val="Depreciation_calc10"/>
      <sheetName val="pg_2-610"/>
      <sheetName val="CWIP_Summary11"/>
      <sheetName val="CWIP_report11"/>
      <sheetName val="cwip_CAPITALISED11"/>
      <sheetName val="cwip_CAPITALISED_+_C-F11"/>
      <sheetName val="cwip_C-F11"/>
      <sheetName val="lookup_sheet11"/>
      <sheetName val="GL_ACCOUNTS11"/>
      <sheetName val="CWIP_MASTER11"/>
      <sheetName val="Comment_sheet11"/>
      <sheetName val="Depreciation_calc11"/>
      <sheetName val="pg_2-611"/>
      <sheetName val="CWIP_Summary18"/>
      <sheetName val="CWIP_report18"/>
      <sheetName val="cwip_CAPITALISED18"/>
      <sheetName val="cwip_CAPITALISED_+_C-F18"/>
      <sheetName val="cwip_C-F18"/>
      <sheetName val="lookup_sheet18"/>
      <sheetName val="GL_ACCOUNTS18"/>
      <sheetName val="CWIP_MASTER18"/>
      <sheetName val="Comment_sheet18"/>
      <sheetName val="Depreciation_calc18"/>
      <sheetName val="pg_2-618"/>
      <sheetName val="CWIP_Summary12"/>
      <sheetName val="CWIP_report12"/>
      <sheetName val="cwip_CAPITALISED12"/>
      <sheetName val="cwip_CAPITALISED_+_C-F12"/>
      <sheetName val="cwip_C-F12"/>
      <sheetName val="lookup_sheet12"/>
      <sheetName val="GL_ACCOUNTS12"/>
      <sheetName val="CWIP_MASTER12"/>
      <sheetName val="Comment_sheet12"/>
      <sheetName val="Depreciation_calc12"/>
      <sheetName val="pg_2-612"/>
      <sheetName val="CWIP_Summary13"/>
      <sheetName val="CWIP_report13"/>
      <sheetName val="cwip_CAPITALISED13"/>
      <sheetName val="cwip_CAPITALISED_+_C-F13"/>
      <sheetName val="cwip_C-F13"/>
      <sheetName val="lookup_sheet13"/>
      <sheetName val="GL_ACCOUNTS13"/>
      <sheetName val="CWIP_MASTER13"/>
      <sheetName val="Comment_sheet13"/>
      <sheetName val="Depreciation_calc13"/>
      <sheetName val="pg_2-613"/>
      <sheetName val="CWIP_Summary17"/>
      <sheetName val="CWIP_report17"/>
      <sheetName val="cwip_CAPITALISED17"/>
      <sheetName val="cwip_CAPITALISED_+_C-F17"/>
      <sheetName val="cwip_C-F17"/>
      <sheetName val="lookup_sheet17"/>
      <sheetName val="GL_ACCOUNTS17"/>
      <sheetName val="CWIP_MASTER17"/>
      <sheetName val="Comment_sheet17"/>
      <sheetName val="Depreciation_calc17"/>
      <sheetName val="pg_2-617"/>
      <sheetName val="CWIP_Summary14"/>
      <sheetName val="CWIP_report14"/>
      <sheetName val="cwip_CAPITALISED14"/>
      <sheetName val="cwip_CAPITALISED_+_C-F14"/>
      <sheetName val="cwip_C-F14"/>
      <sheetName val="lookup_sheet14"/>
      <sheetName val="GL_ACCOUNTS14"/>
      <sheetName val="CWIP_MASTER14"/>
      <sheetName val="Comment_sheet14"/>
      <sheetName val="Depreciation_calc14"/>
      <sheetName val="pg_2-614"/>
      <sheetName val="CWIP_Summary15"/>
      <sheetName val="CWIP_report15"/>
      <sheetName val="cwip_CAPITALISED15"/>
      <sheetName val="cwip_CAPITALISED_+_C-F15"/>
      <sheetName val="cwip_C-F15"/>
      <sheetName val="lookup_sheet15"/>
      <sheetName val="GL_ACCOUNTS15"/>
      <sheetName val="CWIP_MASTER15"/>
      <sheetName val="Comment_sheet15"/>
      <sheetName val="Depreciation_calc15"/>
      <sheetName val="pg_2-615"/>
      <sheetName val="CWIP_Summary16"/>
      <sheetName val="CWIP_report16"/>
      <sheetName val="cwip_CAPITALISED16"/>
      <sheetName val="cwip_CAPITALISED_+_C-F16"/>
      <sheetName val="cwip_C-F16"/>
      <sheetName val="lookup_sheet16"/>
      <sheetName val="GL_ACCOUNTS16"/>
      <sheetName val="CWIP_MASTER16"/>
      <sheetName val="Comment_sheet16"/>
      <sheetName val="Depreciation_calc16"/>
      <sheetName val="pg_2-616"/>
      <sheetName val="CWIP_Summary19"/>
      <sheetName val="CWIP_report19"/>
      <sheetName val="cwip_CAPITALISED19"/>
      <sheetName val="cwip_CAPITALISED_+_C-F19"/>
      <sheetName val="cwip_C-F19"/>
      <sheetName val="lookup_sheet19"/>
      <sheetName val="GL_ACCOUNTS19"/>
      <sheetName val="CWIP_MASTER19"/>
      <sheetName val="Comment_sheet19"/>
      <sheetName val="Depreciation_calc19"/>
      <sheetName val="pg_2-6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CANE LOADERS</v>
          </cell>
        </row>
        <row r="3">
          <cell r="A3" t="str">
            <v>COMPUTERS</v>
          </cell>
        </row>
        <row r="4">
          <cell r="A4" t="str">
            <v>CRANES AND FRONT END LOADERS</v>
          </cell>
        </row>
        <row r="5">
          <cell r="A5" t="str">
            <v>CRAWLERS AND GRADERS</v>
          </cell>
        </row>
        <row r="6">
          <cell r="A6" t="str">
            <v>CORPORATE SERVICE INFRASTRUCTURE AND EQUIPMENT</v>
          </cell>
        </row>
        <row r="7">
          <cell r="A7" t="str">
            <v>CANE TRANSPORT INFRASTRUCTURE AND EQUIPMENT</v>
          </cell>
        </row>
        <row r="8">
          <cell r="A8" t="str">
            <v>EXCAVATORS</v>
          </cell>
        </row>
        <row r="9">
          <cell r="A9" t="str">
            <v>FACTORY MACHINERY</v>
          </cell>
        </row>
        <row r="10">
          <cell r="A10" t="str">
            <v>FACTORY INFRASTUCTURE AND EQUIPMENT</v>
          </cell>
        </row>
        <row r="11">
          <cell r="A11" t="str">
            <v>FIELD INFRASTRUCTURE AND EQUIPMENT</v>
          </cell>
        </row>
        <row r="12">
          <cell r="A12" t="str">
            <v>GARAGE INFRASTRUCTURE AND EQUIPMENT</v>
          </cell>
        </row>
        <row r="13">
          <cell r="A13" t="str">
            <v>HEAVY TRACTORS</v>
          </cell>
        </row>
        <row r="14">
          <cell r="A14" t="str">
            <v>HOUSING &amp; WELFARE</v>
          </cell>
        </row>
        <row r="15">
          <cell r="A15" t="str">
            <v>IMPLEMENTS</v>
          </cell>
        </row>
        <row r="16">
          <cell r="A16" t="str">
            <v>IRRIGATION</v>
          </cell>
        </row>
        <row r="17">
          <cell r="A17" t="str">
            <v>KAHE</v>
          </cell>
        </row>
        <row r="18">
          <cell r="A18" t="str">
            <v>LIGHT TRACTORS</v>
          </cell>
        </row>
        <row r="19">
          <cell r="A19" t="str">
            <v>LIGHT VEHICLES</v>
          </cell>
        </row>
        <row r="20">
          <cell r="A20" t="str">
            <v>LOCOMOTIVES</v>
          </cell>
        </row>
        <row r="21">
          <cell r="A21" t="str">
            <v>LORRIES</v>
          </cell>
        </row>
        <row r="22">
          <cell r="A22" t="str">
            <v>MAIN OFFICE INFRASTRUCTURE AND EQUIPMENT</v>
          </cell>
        </row>
        <row r="23">
          <cell r="A23" t="str">
            <v>MOTORCYCLES</v>
          </cell>
        </row>
        <row r="24">
          <cell r="A24" t="str">
            <v>SMALL MECHANICAL EQUIPMENT</v>
          </cell>
        </row>
        <row r="25">
          <cell r="A25" t="str">
            <v>STATIC ENGINES</v>
          </cell>
        </row>
        <row r="26">
          <cell r="A26" t="str">
            <v>TRAILORS AND CANE TRUCKS</v>
          </cell>
        </row>
        <row r="27">
          <cell r="A27" t="str">
            <v>UTILITIES</v>
          </cell>
        </row>
      </sheetData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A2" t="str">
            <v>CANE LOADERS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A2" t="str">
            <v>CANE LOADERS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A2" t="str">
            <v>CANE LOADERS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">
          <cell r="A2" t="str">
            <v>CANE LOADERS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2">
          <cell r="A2" t="str">
            <v>CANE LOADERS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2">
          <cell r="A2" t="str">
            <v>CANE LOADERS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A2" t="str">
            <v>CANE LOADERS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éthodologie"/>
      <sheetName val="6-tab guadeloupe"/>
      <sheetName val="9-compa guad run"/>
      <sheetName val="graphs"/>
      <sheetName val="cout entree usine"/>
      <sheetName val="zoom dp df"/>
      <sheetName val="zoom pente"/>
      <sheetName val="zoom prix canne"/>
      <sheetName val="Feuil2"/>
      <sheetName val="SPARES 2"/>
    </sheetNames>
    <sheetDataSet>
      <sheetData sheetId="0"/>
      <sheetData sheetId="1">
        <row r="4">
          <cell r="E4" t="str">
            <v>COEF RICHESSE SACCHARINE coefr</v>
          </cell>
        </row>
      </sheetData>
      <sheetData sheetId="2"/>
      <sheetData sheetId="3"/>
      <sheetData sheetId="4"/>
      <sheetData sheetId="5"/>
      <sheetData sheetId="6">
        <row r="15">
          <cell r="D15" t="str">
            <v>( R - 5,8 ) / 8</v>
          </cell>
        </row>
      </sheetData>
      <sheetData sheetId="7"/>
      <sheetData sheetId="8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x de l'heure SR"/>
      <sheetName val="prix heure permanents"/>
      <sheetName val="prix heure saisonniers"/>
      <sheetName val="prix moyen heure trav"/>
      <sheetName val=" Calendrier Budget 2004"/>
      <sheetName val="ancienneté saisonniers"/>
      <sheetName val="Nbre heures saisonniers"/>
      <sheetName val="Heures supplémentaires"/>
      <sheetName val="prime ancienneté"/>
      <sheetName val="autres primes "/>
      <sheetName val="repos compensateur"/>
      <sheetName val="prix heure janvier"/>
      <sheetName val="charges sociales"/>
      <sheetName val="Synthèse"/>
      <sheetName val="9-compa guad r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2">
          <cell r="C62">
            <v>151.66666666666666</v>
          </cell>
        </row>
        <row r="63">
          <cell r="C63">
            <v>169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0">
          <cell r="H20">
            <v>486.71946489599998</v>
          </cell>
        </row>
      </sheetData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cts et Granulométrie"/>
      <sheetName val="Unité de cuisson"/>
      <sheetName val="charges sociales"/>
      <sheetName val=" Calendrier Budget 2004"/>
    </sheetNames>
    <sheetDataSet>
      <sheetData sheetId="0">
        <row r="2">
          <cell r="Y2" t="str">
            <v>R134a</v>
          </cell>
        </row>
        <row r="3">
          <cell r="Y3" t="str">
            <v>R404a</v>
          </cell>
        </row>
        <row r="4">
          <cell r="Y4" t="str">
            <v>R407c</v>
          </cell>
        </row>
        <row r="5">
          <cell r="Y5" t="str">
            <v>R410a</v>
          </cell>
        </row>
        <row r="6">
          <cell r="Y6" t="str">
            <v>R507</v>
          </cell>
        </row>
        <row r="7">
          <cell r="Y7" t="str">
            <v>HFC – 125</v>
          </cell>
        </row>
        <row r="8">
          <cell r="Y8" t="str">
            <v>HFC – 134</v>
          </cell>
        </row>
        <row r="9">
          <cell r="Y9" t="str">
            <v>HFC – 134a</v>
          </cell>
        </row>
        <row r="10">
          <cell r="Y10" t="str">
            <v>HFC – 143</v>
          </cell>
        </row>
        <row r="11">
          <cell r="Y11" t="str">
            <v>HFC – 143a</v>
          </cell>
        </row>
        <row r="12">
          <cell r="Y12" t="str">
            <v>HFC – 152a</v>
          </cell>
        </row>
        <row r="13">
          <cell r="Y13" t="str">
            <v>HFC – 227ea</v>
          </cell>
        </row>
        <row r="14">
          <cell r="Y14" t="str">
            <v>HFC – 23</v>
          </cell>
        </row>
        <row r="15">
          <cell r="Y15" t="str">
            <v>HFC – 236fa</v>
          </cell>
        </row>
        <row r="16">
          <cell r="Y16" t="str">
            <v>HFC – 245ca</v>
          </cell>
        </row>
        <row r="18">
          <cell r="Y18" t="str">
            <v>HFC – 32</v>
          </cell>
        </row>
        <row r="19">
          <cell r="Y19" t="str">
            <v>HFC – 41</v>
          </cell>
        </row>
        <row r="20">
          <cell r="Y20" t="str">
            <v>HFC – 43 – 10mee</v>
          </cell>
        </row>
        <row r="21">
          <cell r="Y21" t="str">
            <v>Perfluorobutane</v>
          </cell>
        </row>
        <row r="22">
          <cell r="Y22" t="str">
            <v>Perfluoromethane</v>
          </cell>
        </row>
        <row r="23">
          <cell r="Y23" t="str">
            <v>Perfluoropropane</v>
          </cell>
        </row>
        <row r="24">
          <cell r="Y24" t="str">
            <v>Perfluoropentane</v>
          </cell>
        </row>
        <row r="25">
          <cell r="Y25" t="str">
            <v>Perfluorocyclobutane</v>
          </cell>
        </row>
        <row r="26">
          <cell r="Y26" t="str">
            <v>Perfluoroethane</v>
          </cell>
        </row>
        <row r="27">
          <cell r="Y27" t="str">
            <v>Perfluorohexane</v>
          </cell>
        </row>
        <row r="28">
          <cell r="Y28" t="str">
            <v>SF6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CAPITAUX"/>
      <sheetName val="2 IMMOBILISATIONS"/>
      <sheetName val="3 STOCKS"/>
      <sheetName val="4 FOURNISSEURS"/>
      <sheetName val="5 CLIENTS"/>
      <sheetName val="6 AUTRES TIERS"/>
      <sheetName val="7 FINANCE"/>
      <sheetName val="8 CHARGES"/>
      <sheetName val="9 PRODUITS"/>
      <sheetName val="10 INTERCO"/>
      <sheetName val="11 HORS BILAN"/>
      <sheetName val="12 SYNTHESE"/>
      <sheetName val="13PERMANENT"/>
    </sheetNames>
    <sheetDataSet>
      <sheetData sheetId="0" refreshError="1">
        <row r="7">
          <cell r="CO7" t="str">
            <v>GROUPE QUARTIER</v>
          </cell>
        </row>
        <row r="9">
          <cell r="CO9" t="str">
            <v>FRANCAIS</v>
          </cell>
        </row>
        <row r="11">
          <cell r="CO11" t="str">
            <v>CIE BOURBON PLASTIQUES</v>
          </cell>
        </row>
        <row r="17">
          <cell r="CO17" t="str">
            <v>Dossier</v>
          </cell>
        </row>
        <row r="18">
          <cell r="CO18" t="str">
            <v>Permanent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ros"/>
      <sheetName val="expenses 2"/>
      <sheetName val="Lead"/>
      <sheetName val="Mapa Empréstimos {ppc}"/>
      <sheetName val="Report 31.12.04"/>
      <sheetName val="Calculo DTT"/>
      <sheetName val="Cartas de Fiança"/>
      <sheetName val="4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 histo"/>
      <sheetName val="marge ind"/>
      <sheetName val="sensibilité"/>
      <sheetName val="HYPOTH"/>
      <sheetName val="Mapa Empréstimos {ppc}"/>
      <sheetName val="Report 31.12.04"/>
      <sheetName val="Cartas de Fiança"/>
    </sheetNames>
    <sheetDataSet>
      <sheetData sheetId="0"/>
      <sheetData sheetId="1">
        <row r="25">
          <cell r="D25">
            <v>0.23300000000000001</v>
          </cell>
        </row>
        <row r="26">
          <cell r="D26">
            <v>8.2000000000000003E-2</v>
          </cell>
        </row>
        <row r="27">
          <cell r="D27">
            <v>0.56999999999999995</v>
          </cell>
        </row>
        <row r="35">
          <cell r="D35">
            <v>0.09</v>
          </cell>
        </row>
        <row r="36">
          <cell r="D36">
            <v>0.02</v>
          </cell>
        </row>
        <row r="37">
          <cell r="D37">
            <v>0.8</v>
          </cell>
        </row>
        <row r="45">
          <cell r="D45">
            <v>0.13</v>
          </cell>
        </row>
        <row r="46">
          <cell r="D46">
            <v>0.05</v>
          </cell>
        </row>
        <row r="47">
          <cell r="D47">
            <v>0.8</v>
          </cell>
        </row>
      </sheetData>
      <sheetData sheetId="2">
        <row r="37">
          <cell r="C37">
            <v>91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CCincSKR"/>
      <sheetName val="INFLOW"/>
      <sheetName val="notice"/>
      <sheetName val="Menu"/>
      <sheetName val="Sensitivities"/>
      <sheetName val="Results Manager"/>
      <sheetName val="General Assumptions"/>
      <sheetName val="Cashflow Sheet"/>
      <sheetName val="DCF Inputs"/>
      <sheetName val="DCF Output"/>
      <sheetName val="Covenant Compliance"/>
      <sheetName val="LVR Analysis"/>
      <sheetName val="Depreciation"/>
      <sheetName val="P&amp;L"/>
      <sheetName val="Balance Sheet"/>
      <sheetName val="Debt Sheet"/>
      <sheetName val="Business Assumptions"/>
      <sheetName val="PayTV EBITDA"/>
      <sheetName val="Pay TV Capex"/>
      <sheetName val="Mobile EBITDA"/>
      <sheetName val="Mobile Capex"/>
      <sheetName val="Affiliate Cash Flows"/>
      <sheetName val="DCFInputs"/>
      <sheetName val="Madrid"/>
      <sheetName val="Comments"/>
      <sheetName val="#ССЫЛКА"/>
      <sheetName val="KEY"/>
      <sheetName val="SGT New Equipment Sta Al_input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ETE"/>
      <sheetName val="INTERCALAIRES"/>
      <sheetName val="SOMMAIRE"/>
      <sheetName val="PLAQUETTE"/>
      <sheetName val="Euros - GQF Immo Fin 31-12-05"/>
      <sheetName val="Feuil2"/>
      <sheetName val="Feuil3"/>
      <sheetName val="Capex details"/>
      <sheetName val="Summary of Equipment &amp; co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"/>
      <sheetName val="ts Com"/>
      <sheetName val="ts Ind"/>
      <sheetName val="retraitements"/>
      <sheetName val="bg"/>
      <sheetName val="pivot"/>
    </sheetNames>
    <sheetDataSet>
      <sheetData sheetId="0"/>
      <sheetData sheetId="1"/>
      <sheetData sheetId="2"/>
      <sheetData sheetId="3" refreshError="1">
        <row r="9">
          <cell r="D9">
            <v>6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emissions"/>
      <sheetName val="Hydrocarbures hypothèses"/>
      <sheetName val="modelisation hydro 1"/>
      <sheetName val="modelisation hydro 2"/>
      <sheetName val="modelisation hydro 3"/>
      <sheetName val="modelisation hydro 4"/>
      <sheetName val="modelisation taxe GES"/>
      <sheetName val="listes"/>
      <sheetName val="retrai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dollar</v>
          </cell>
        </row>
        <row r="4">
          <cell r="A4" t="str">
            <v>euro</v>
          </cell>
        </row>
      </sheetData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ap value"/>
      <sheetName val="Données"/>
      <sheetName val="CF normatif"/>
      <sheetName val="Ref prix sucrerie"/>
      <sheetName val="Value SIL prop Ciel"/>
      <sheetName val="Prop Ciel change actual"/>
      <sheetName val="Recap value hors st. crop"/>
      <sheetName val="P&amp;L"/>
      <sheetName val="BS"/>
      <sheetName val="CF"/>
      <sheetName val="Consumable bio assets"/>
      <sheetName val="Bearer bio assets"/>
      <sheetName val="Deferred expenditure"/>
      <sheetName val="Intro"/>
      <sheetName val="p3-6"/>
      <sheetName val="pg20-29"/>
      <sheetName val="Actifs"/>
      <sheetName val="Budget 2012 stats"/>
      <sheetName val="lis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CAPITAUX"/>
      <sheetName val="2 IMMOBILISATIONS"/>
      <sheetName val="3 STOCKS"/>
      <sheetName val="4 FOURNISSEURS"/>
      <sheetName val="5 CLIENTS"/>
      <sheetName val="6 AUTRES TIERS"/>
      <sheetName val="7 FINANCE"/>
      <sheetName val="8 CHARGES"/>
      <sheetName val="9 PRODUITS"/>
      <sheetName val="10 INTERCO"/>
      <sheetName val="11 HORS BILAN"/>
      <sheetName val="12 SYNTHESE"/>
      <sheetName val="13PERMANENT"/>
      <sheetName val="14TRESORERIE"/>
      <sheetName val="15REPORTING"/>
      <sheetName val="16TROISEXERCICES"/>
      <sheetName val="Intro"/>
    </sheetNames>
    <sheetDataSet>
      <sheetData sheetId="0" refreshError="1">
        <row r="11">
          <cell r="CN11" t="str">
            <v>MATCO</v>
          </cell>
        </row>
        <row r="14">
          <cell r="CN14">
            <v>1999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onnées"/>
      <sheetName val="Définitions"/>
      <sheetName val="Paramètres d'entrée"/>
    </sheetNames>
    <sheetDataSet>
      <sheetData sheetId="0"/>
      <sheetData sheetId="1"/>
      <sheetData sheetId="2">
        <row r="28">
          <cell r="B28">
            <v>560</v>
          </cell>
        </row>
        <row r="29">
          <cell r="B29">
            <v>80</v>
          </cell>
        </row>
        <row r="30">
          <cell r="B30">
            <v>180.1</v>
          </cell>
        </row>
        <row r="31">
          <cell r="B31">
            <v>13</v>
          </cell>
        </row>
        <row r="33">
          <cell r="B33">
            <v>1.7</v>
          </cell>
        </row>
        <row r="34">
          <cell r="B34">
            <v>25000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"/>
      <sheetName val="ANNUAL ACCOUNT"/>
      <sheetName val="P&amp;L,CF"/>
      <sheetName val="Chartbook P&amp;L"/>
      <sheetName val="BS"/>
      <sheetName val="Fragen"/>
      <sheetName val="assets"/>
      <sheetName val="DVFA"/>
      <sheetName val="sectors"/>
      <sheetName val="H1,H2,Q1_4"/>
      <sheetName val="sectors VOSGangaben"/>
      <sheetName val="taxes"/>
      <sheetName val="ratio box"/>
      <sheetName val="kvd"/>
      <sheetName val="MOD_ENT"/>
      <sheetName val="2013-14"/>
    </sheetNames>
    <definedNames>
      <definedName name="print_cashflow"/>
      <definedName name="print_dvfa"/>
      <definedName name="print_p_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MODEL_RC"/>
    </sheetNames>
    <definedNames>
      <definedName name="Print_six_cases"/>
      <definedName name="printmc"/>
    </definedNames>
    <sheetDataSet>
      <sheetData sheetId="0" refreshError="1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r Ets 01"/>
      <sheetName val="BA Ets 01"/>
      <sheetName val="TCD Ets 01"/>
      <sheetName val="Bilan Ets 01"/>
      <sheetName val="860300"/>
      <sheetName val="Retr Ets 02"/>
      <sheetName val="BA Ets 02"/>
      <sheetName val="TCD Ets 02"/>
      <sheetName val="Bilan Ets 02"/>
      <sheetName val="Retr Ets 03"/>
      <sheetName val="BA Ets 03"/>
      <sheetName val="TCD Ets 03"/>
      <sheetName val="Bilan ETS 03"/>
      <sheetName val="Locations"/>
      <sheetName val="Amortissements"/>
      <sheetName val="QPSI"/>
      <sheetName val="Mélasse"/>
      <sheetName val="Décou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7">
          <cell r="F17" t="str">
            <v>Code retraitement</v>
          </cell>
          <cell r="G17" t="str">
            <v>Libellé Retraitement</v>
          </cell>
          <cell r="H17" t="str">
            <v>Classif Retraitement</v>
          </cell>
        </row>
        <row r="18">
          <cell r="F18" t="str">
            <v>615520-10000000000</v>
          </cell>
          <cell r="G18" t="str">
            <v>SECTION D'ATTENTE</v>
          </cell>
          <cell r="H18" t="str">
            <v>ETS 03</v>
          </cell>
        </row>
        <row r="19">
          <cell r="F19" t="str">
            <v>626002-10000000000</v>
          </cell>
          <cell r="G19" t="str">
            <v>SECTION D'ATTENTE</v>
          </cell>
          <cell r="H19" t="str">
            <v>ETS 03</v>
          </cell>
        </row>
        <row r="20">
          <cell r="F20" t="str">
            <v>631200-10000000000</v>
          </cell>
          <cell r="G20" t="str">
            <v>SECTION D'ATTENTE</v>
          </cell>
          <cell r="H20" t="str">
            <v>ETS 03</v>
          </cell>
        </row>
        <row r="21">
          <cell r="F21" t="str">
            <v>631300-10000000000</v>
          </cell>
          <cell r="G21" t="str">
            <v>SECTION D'ATTENTE</v>
          </cell>
          <cell r="H21" t="str">
            <v>ETS 03</v>
          </cell>
        </row>
        <row r="22">
          <cell r="F22" t="str">
            <v>633100-10000000000</v>
          </cell>
          <cell r="G22" t="str">
            <v>SECTION D'ATTENTE</v>
          </cell>
          <cell r="H22" t="str">
            <v>ETS 03</v>
          </cell>
        </row>
        <row r="23">
          <cell r="F23" t="str">
            <v>633400-10000000000</v>
          </cell>
          <cell r="G23" t="str">
            <v>SECTION D'ATTENTE</v>
          </cell>
          <cell r="H23" t="str">
            <v>ETS 03</v>
          </cell>
        </row>
        <row r="24">
          <cell r="F24" t="str">
            <v>641100-10000000000</v>
          </cell>
          <cell r="G24" t="str">
            <v>SECTION D'ATTENTE</v>
          </cell>
          <cell r="H24" t="str">
            <v>ETS 03</v>
          </cell>
        </row>
        <row r="25">
          <cell r="F25" t="str">
            <v>641202-10000000000</v>
          </cell>
          <cell r="G25" t="str">
            <v>SECTION D'ATTENTE</v>
          </cell>
          <cell r="H25" t="str">
            <v>ETS 03</v>
          </cell>
        </row>
        <row r="26">
          <cell r="F26" t="str">
            <v>641300-10000000000</v>
          </cell>
          <cell r="G26" t="str">
            <v>SECTION D'ATTENTE</v>
          </cell>
          <cell r="H26" t="str">
            <v>ETS 03</v>
          </cell>
        </row>
        <row r="27">
          <cell r="F27" t="str">
            <v>641400-10000000000</v>
          </cell>
          <cell r="G27" t="str">
            <v>SECTION D'ATTENTE</v>
          </cell>
          <cell r="H27" t="str">
            <v>ETS 03</v>
          </cell>
        </row>
        <row r="28">
          <cell r="F28" t="str">
            <v>641710-10000000000</v>
          </cell>
          <cell r="G28" t="str">
            <v>SECTION D'ATTENTE</v>
          </cell>
          <cell r="H28" t="str">
            <v>ETS 03</v>
          </cell>
        </row>
        <row r="29">
          <cell r="F29" t="str">
            <v>645100-10000000000</v>
          </cell>
          <cell r="G29" t="str">
            <v>SECTION D'ATTENTE</v>
          </cell>
          <cell r="H29" t="str">
            <v>ETS 03</v>
          </cell>
        </row>
        <row r="30">
          <cell r="F30" t="str">
            <v>645200-10000000000</v>
          </cell>
          <cell r="G30" t="str">
            <v>SECTION D'ATTENTE</v>
          </cell>
          <cell r="H30" t="str">
            <v>ETS 03</v>
          </cell>
        </row>
        <row r="31">
          <cell r="F31" t="str">
            <v>645202-10000000000</v>
          </cell>
          <cell r="G31" t="str">
            <v>SECTION D'ATTENTE</v>
          </cell>
          <cell r="H31" t="str">
            <v>ETS 03</v>
          </cell>
        </row>
        <row r="32">
          <cell r="F32" t="str">
            <v>645300-10000000000</v>
          </cell>
          <cell r="G32" t="str">
            <v>SECTION D'ATTENTE</v>
          </cell>
          <cell r="H32" t="str">
            <v>ETS 03</v>
          </cell>
        </row>
        <row r="33">
          <cell r="F33" t="str">
            <v>645302-10000000000</v>
          </cell>
          <cell r="G33" t="str">
            <v>SECTION D'ATTENTE</v>
          </cell>
          <cell r="H33" t="str">
            <v>ETS 03</v>
          </cell>
        </row>
        <row r="34">
          <cell r="F34" t="str">
            <v>645303-10000000000</v>
          </cell>
          <cell r="G34" t="str">
            <v>SECTION D'ATTENTE</v>
          </cell>
          <cell r="H34" t="str">
            <v>ETS 03</v>
          </cell>
        </row>
        <row r="35">
          <cell r="F35" t="str">
            <v>645410-10000000000</v>
          </cell>
          <cell r="G35" t="str">
            <v>SECTION D'ATTENTE</v>
          </cell>
          <cell r="H35" t="str">
            <v>ETS 03</v>
          </cell>
        </row>
        <row r="36">
          <cell r="F36" t="str">
            <v>645412-10000000000</v>
          </cell>
          <cell r="G36" t="str">
            <v>SECTION D'ATTENTE</v>
          </cell>
          <cell r="H36" t="str">
            <v>ETS 03</v>
          </cell>
        </row>
        <row r="37">
          <cell r="F37" t="str">
            <v>647200-10000000000</v>
          </cell>
          <cell r="G37" t="str">
            <v>SECTION D'ATTENTE</v>
          </cell>
          <cell r="H37" t="str">
            <v>ETS 03</v>
          </cell>
        </row>
        <row r="38">
          <cell r="F38" t="str">
            <v>647210-10000000000</v>
          </cell>
          <cell r="G38" t="str">
            <v>SECTION D'ATTENTE</v>
          </cell>
          <cell r="H38" t="str">
            <v>ETS 03</v>
          </cell>
        </row>
        <row r="39">
          <cell r="F39" t="str">
            <v>648100-10000000000</v>
          </cell>
          <cell r="G39" t="str">
            <v>SECTION D'ATTENTE</v>
          </cell>
          <cell r="H39" t="str">
            <v>ETS 03</v>
          </cell>
        </row>
        <row r="40">
          <cell r="F40" t="str">
            <v>658000-10000000000</v>
          </cell>
          <cell r="G40" t="str">
            <v>SECTION D'ATTENTE</v>
          </cell>
          <cell r="H40" t="str">
            <v>ETS 03</v>
          </cell>
        </row>
        <row r="41">
          <cell r="F41" t="str">
            <v>681120-10000000000</v>
          </cell>
          <cell r="G41" t="str">
            <v>AMORTISSEMENTS</v>
          </cell>
          <cell r="H41" t="str">
            <v>ETS 03</v>
          </cell>
        </row>
        <row r="42">
          <cell r="F42" t="str">
            <v>681125-10000000000</v>
          </cell>
          <cell r="G42" t="str">
            <v>AMORTISSEMENTS</v>
          </cell>
          <cell r="H42" t="str">
            <v>ETS 03</v>
          </cell>
        </row>
        <row r="43">
          <cell r="F43" t="str">
            <v>681130-10000000000</v>
          </cell>
          <cell r="G43" t="str">
            <v>AMORTISSEMENTS</v>
          </cell>
          <cell r="H43" t="str">
            <v>ETS 03</v>
          </cell>
        </row>
        <row r="44">
          <cell r="F44" t="str">
            <v>681140-10000000000</v>
          </cell>
          <cell r="G44" t="str">
            <v>AMORTISSEMENTS</v>
          </cell>
          <cell r="H44" t="str">
            <v>ETS 03</v>
          </cell>
        </row>
        <row r="45">
          <cell r="F45" t="str">
            <v>681150-10000000000</v>
          </cell>
          <cell r="G45" t="str">
            <v>AMORTISSEMENTS</v>
          </cell>
          <cell r="H45" t="str">
            <v>ETS 03</v>
          </cell>
        </row>
        <row r="46">
          <cell r="F46" t="str">
            <v>681160-10000000000</v>
          </cell>
          <cell r="G46" t="str">
            <v>AMORTISSEMENTS</v>
          </cell>
          <cell r="H46" t="str">
            <v>ETS 03</v>
          </cell>
        </row>
        <row r="47">
          <cell r="F47" t="str">
            <v>681165-10000000000</v>
          </cell>
          <cell r="G47" t="str">
            <v>AMORTISSEMENTS</v>
          </cell>
          <cell r="H47" t="str">
            <v>ETS 03</v>
          </cell>
        </row>
        <row r="48">
          <cell r="F48" t="str">
            <v>706450-10000000000</v>
          </cell>
          <cell r="G48" t="str">
            <v>AUTRES PRODUITS</v>
          </cell>
          <cell r="H48" t="str">
            <v>ETS 03</v>
          </cell>
        </row>
        <row r="49">
          <cell r="F49" t="str">
            <v>612680-10000000200</v>
          </cell>
          <cell r="G49" t="str">
            <v>LOCATIONS</v>
          </cell>
          <cell r="H49" t="str">
            <v>ETS 03</v>
          </cell>
        </row>
        <row r="50">
          <cell r="F50" t="str">
            <v>613572-10000000200</v>
          </cell>
          <cell r="G50" t="str">
            <v>LOCATIONS</v>
          </cell>
          <cell r="H50" t="str">
            <v>ETS 03</v>
          </cell>
        </row>
        <row r="51">
          <cell r="F51" t="str">
            <v>613500-10000000200</v>
          </cell>
          <cell r="G51" t="str">
            <v>LOCATIONS</v>
          </cell>
          <cell r="H51" t="str">
            <v>ETS 03</v>
          </cell>
        </row>
        <row r="52">
          <cell r="F52" t="str">
            <v>627000-10000001100</v>
          </cell>
          <cell r="G52" t="str">
            <v>SERVICES BANCAIRES</v>
          </cell>
          <cell r="H52" t="str">
            <v>ETS 03</v>
          </cell>
        </row>
        <row r="53">
          <cell r="F53" t="str">
            <v>625100-10000001700</v>
          </cell>
          <cell r="G53" t="str">
            <v>AUTRES CHARGES/PRODUITS</v>
          </cell>
          <cell r="H53" t="str">
            <v>ETS 03</v>
          </cell>
        </row>
        <row r="54">
          <cell r="F54" t="str">
            <v>708816-10000001800</v>
          </cell>
          <cell r="G54" t="str">
            <v>BAGASSE ENERGIE</v>
          </cell>
          <cell r="H54" t="str">
            <v>ETS 03</v>
          </cell>
        </row>
        <row r="55">
          <cell r="F55" t="str">
            <v>615520-10100100000</v>
          </cell>
          <cell r="G55" t="str">
            <v>DIRECTION USINE BR</v>
          </cell>
          <cell r="H55" t="str">
            <v>REA ETS 02</v>
          </cell>
        </row>
        <row r="56">
          <cell r="F56" t="str">
            <v>626002-10100100000</v>
          </cell>
          <cell r="G56" t="str">
            <v>DIRECTION USINE BR</v>
          </cell>
          <cell r="H56" t="str">
            <v>REA ETS 02</v>
          </cell>
        </row>
        <row r="57">
          <cell r="F57" t="str">
            <v>626000-10100100000</v>
          </cell>
          <cell r="G57" t="str">
            <v>DIRECTION USINE BR</v>
          </cell>
          <cell r="H57" t="str">
            <v>REA ETS 02</v>
          </cell>
        </row>
        <row r="58">
          <cell r="F58" t="str">
            <v>623800-10100300000</v>
          </cell>
          <cell r="G58" t="str">
            <v>DIRECTION USINE BR</v>
          </cell>
          <cell r="H58" t="str">
            <v>REA ETS 02</v>
          </cell>
        </row>
        <row r="59">
          <cell r="F59" t="str">
            <v>626002-10100800000</v>
          </cell>
          <cell r="G59" t="str">
            <v>CHEF DE QUART</v>
          </cell>
          <cell r="H59" t="str">
            <v>REA ETS 02</v>
          </cell>
        </row>
        <row r="60">
          <cell r="F60" t="str">
            <v>631200-10200600000</v>
          </cell>
          <cell r="G60" t="str">
            <v>LABORATOIRE</v>
          </cell>
          <cell r="H60" t="str">
            <v>REA ETS 02</v>
          </cell>
        </row>
        <row r="61">
          <cell r="F61" t="str">
            <v>631300-10200600000</v>
          </cell>
          <cell r="G61" t="str">
            <v>LABORATOIRE</v>
          </cell>
          <cell r="H61" t="str">
            <v>REA ETS 02</v>
          </cell>
        </row>
        <row r="62">
          <cell r="F62" t="str">
            <v>633100-10200600000</v>
          </cell>
          <cell r="G62" t="str">
            <v>LABORATOIRE</v>
          </cell>
          <cell r="H62" t="str">
            <v>REA ETS 02</v>
          </cell>
        </row>
        <row r="63">
          <cell r="F63" t="str">
            <v>633400-10200600000</v>
          </cell>
          <cell r="G63" t="str">
            <v>LABORATOIRE</v>
          </cell>
          <cell r="H63" t="str">
            <v>REA ETS 02</v>
          </cell>
        </row>
        <row r="64">
          <cell r="F64" t="str">
            <v>641100-10200600000</v>
          </cell>
          <cell r="G64" t="str">
            <v>LABORATOIRE</v>
          </cell>
          <cell r="H64" t="str">
            <v>REA ETS 02</v>
          </cell>
        </row>
        <row r="65">
          <cell r="F65" t="str">
            <v>641202-10200600000</v>
          </cell>
          <cell r="G65" t="str">
            <v>LABORATOIRE</v>
          </cell>
          <cell r="H65" t="str">
            <v>REA ETS 02</v>
          </cell>
        </row>
        <row r="66">
          <cell r="F66" t="str">
            <v>641400-10200600000</v>
          </cell>
          <cell r="G66" t="str">
            <v>LABORATOIRE</v>
          </cell>
          <cell r="H66" t="str">
            <v>REA ETS 02</v>
          </cell>
        </row>
        <row r="67">
          <cell r="F67" t="str">
            <v>641710-10200600000</v>
          </cell>
          <cell r="G67" t="str">
            <v>LABORATOIRE</v>
          </cell>
          <cell r="H67" t="str">
            <v>REA ETS 02</v>
          </cell>
        </row>
        <row r="68">
          <cell r="F68" t="str">
            <v>645202-10200600000</v>
          </cell>
          <cell r="G68" t="str">
            <v>LABORATOIRE</v>
          </cell>
          <cell r="H68" t="str">
            <v>REA ETS 02</v>
          </cell>
        </row>
        <row r="69">
          <cell r="F69" t="str">
            <v>645302-10200600000</v>
          </cell>
          <cell r="G69" t="str">
            <v>LABORATOIRE</v>
          </cell>
          <cell r="H69" t="str">
            <v>REA ETS 02</v>
          </cell>
        </row>
        <row r="70">
          <cell r="F70" t="str">
            <v>647210-10200600000</v>
          </cell>
          <cell r="G70" t="str">
            <v>LABORATOIRE</v>
          </cell>
          <cell r="H70" t="str">
            <v>REA ETS 02</v>
          </cell>
        </row>
        <row r="71">
          <cell r="F71" t="str">
            <v>641200-10200600000</v>
          </cell>
          <cell r="G71" t="str">
            <v>LABORATOIRE</v>
          </cell>
          <cell r="H71" t="str">
            <v>REA ETS 02</v>
          </cell>
        </row>
        <row r="72">
          <cell r="F72" t="str">
            <v>641300-10200600000</v>
          </cell>
          <cell r="G72" t="str">
            <v>LABORATOIRE</v>
          </cell>
          <cell r="H72" t="str">
            <v>REA ETS 02</v>
          </cell>
        </row>
        <row r="73">
          <cell r="F73" t="str">
            <v>645100-10200600000</v>
          </cell>
          <cell r="G73" t="str">
            <v>LABORATOIRE</v>
          </cell>
          <cell r="H73" t="str">
            <v>REA ETS 02</v>
          </cell>
        </row>
        <row r="74">
          <cell r="F74" t="str">
            <v>647200-10200600000</v>
          </cell>
          <cell r="G74" t="str">
            <v>LABORATOIRE</v>
          </cell>
          <cell r="H74" t="str">
            <v>REA ETS 02</v>
          </cell>
        </row>
        <row r="75">
          <cell r="F75" t="str">
            <v>608140-17000000000</v>
          </cell>
          <cell r="G75" t="str">
            <v>TRANSPORT CANNES</v>
          </cell>
          <cell r="H75" t="str">
            <v>ETS 03</v>
          </cell>
        </row>
        <row r="76">
          <cell r="F76" t="str">
            <v>601112-17010000000</v>
          </cell>
          <cell r="G76" t="str">
            <v>NET POSEI</v>
          </cell>
          <cell r="H76" t="str">
            <v>ETS 03 - F.INDIRECTS</v>
          </cell>
        </row>
        <row r="77">
          <cell r="F77" t="str">
            <v>601116-17010000000</v>
          </cell>
          <cell r="G77" t="str">
            <v>BAGASSE ENERGIE</v>
          </cell>
          <cell r="H77" t="str">
            <v>ETS 03</v>
          </cell>
        </row>
        <row r="78">
          <cell r="F78" t="str">
            <v>601117-17010000000</v>
          </cell>
          <cell r="G78" t="str">
            <v>BAGASSE ENERGIE</v>
          </cell>
          <cell r="H78" t="str">
            <v>ETS 03</v>
          </cell>
        </row>
        <row r="79">
          <cell r="F79" t="str">
            <v>601118-17010000000</v>
          </cell>
          <cell r="G79" t="str">
            <v>BAGASSE ENERGIE</v>
          </cell>
          <cell r="H79" t="str">
            <v>ETS 03</v>
          </cell>
        </row>
        <row r="80">
          <cell r="F80" t="str">
            <v>601130-17010000000</v>
          </cell>
          <cell r="G80" t="str">
            <v>NET POSEI</v>
          </cell>
          <cell r="H80" t="str">
            <v>ETS 03 - F.INDIRECTS</v>
          </cell>
        </row>
        <row r="81">
          <cell r="F81" t="str">
            <v>601135-17010000000</v>
          </cell>
          <cell r="G81" t="str">
            <v>NET POSEI</v>
          </cell>
          <cell r="H81" t="str">
            <v>ETS 03 - F.INDIRECTS</v>
          </cell>
        </row>
        <row r="82">
          <cell r="F82" t="str">
            <v>606110-17010000000</v>
          </cell>
          <cell r="G82" t="str">
            <v>SERVICE PLANTEURS</v>
          </cell>
          <cell r="H82" t="str">
            <v>ETS 03 - F.INDIRECTS</v>
          </cell>
        </row>
        <row r="83">
          <cell r="F83" t="str">
            <v>606400-17010000000</v>
          </cell>
          <cell r="G83" t="str">
            <v>SERVICE PLANTEURS</v>
          </cell>
          <cell r="H83" t="str">
            <v>ETS 03 - F.INDIRECTS</v>
          </cell>
        </row>
        <row r="84">
          <cell r="F84" t="str">
            <v>606450-17010000000</v>
          </cell>
          <cell r="G84" t="str">
            <v>SERVICE PLANTEURS</v>
          </cell>
          <cell r="H84" t="str">
            <v>ETS 03 - F.INDIRECTS</v>
          </cell>
        </row>
        <row r="85">
          <cell r="F85" t="str">
            <v>606800-17010000000</v>
          </cell>
          <cell r="G85" t="str">
            <v>SERVICE PLANTEURS</v>
          </cell>
          <cell r="H85" t="str">
            <v>ETS 03 - F.INDIRECTS</v>
          </cell>
        </row>
        <row r="86">
          <cell r="F86" t="str">
            <v>608140-17010000000</v>
          </cell>
          <cell r="G86" t="str">
            <v>SERVICE PLANTEURS</v>
          </cell>
          <cell r="H86" t="str">
            <v>ETS 03 - F.INDIRECTS</v>
          </cell>
        </row>
        <row r="87">
          <cell r="F87" t="str">
            <v>615210-17010000000</v>
          </cell>
          <cell r="G87" t="str">
            <v>SERVICE PLANTEURS</v>
          </cell>
          <cell r="H87" t="str">
            <v>ETS 03 - F.INDIRECTS</v>
          </cell>
        </row>
        <row r="88">
          <cell r="F88" t="str">
            <v>615240-17010000000</v>
          </cell>
          <cell r="G88" t="str">
            <v>NET POSEI</v>
          </cell>
          <cell r="H88" t="str">
            <v>ETS 03 - F.INDIRECTS</v>
          </cell>
        </row>
        <row r="89">
          <cell r="F89" t="str">
            <v>615500-17010000000</v>
          </cell>
          <cell r="G89" t="str">
            <v>SERVICE PLANTEURS</v>
          </cell>
          <cell r="H89" t="str">
            <v>ETS 03 - F.INDIRECTS</v>
          </cell>
        </row>
        <row r="90">
          <cell r="F90" t="str">
            <v>615520-17010000000</v>
          </cell>
          <cell r="G90" t="str">
            <v>SERVICE PLANTEURS</v>
          </cell>
          <cell r="H90" t="str">
            <v>ETS 03 - F.INDIRECTS</v>
          </cell>
        </row>
        <row r="91">
          <cell r="F91" t="str">
            <v>615530-17010000000</v>
          </cell>
          <cell r="G91" t="str">
            <v>SERVICE PLANTEURS</v>
          </cell>
          <cell r="H91" t="str">
            <v>ETS 03 - F.INDIRECTS</v>
          </cell>
        </row>
        <row r="92">
          <cell r="F92" t="str">
            <v>622620-17010000000</v>
          </cell>
          <cell r="G92" t="str">
            <v>SERVICE PLANTEURS</v>
          </cell>
          <cell r="H92" t="str">
            <v>ETS 03 - F.INDIRECTS</v>
          </cell>
        </row>
        <row r="93">
          <cell r="F93" t="str">
            <v>625100-17010000000</v>
          </cell>
          <cell r="G93" t="str">
            <v>SERVICE PLANTEURS</v>
          </cell>
          <cell r="H93" t="str">
            <v>ETS 03 - F.INDIRECTS</v>
          </cell>
        </row>
        <row r="94">
          <cell r="F94" t="str">
            <v>625600-17010000000</v>
          </cell>
          <cell r="G94" t="str">
            <v>SERVICE PLANTEURS</v>
          </cell>
          <cell r="H94" t="str">
            <v>ETS 03 - F.INDIRECTS</v>
          </cell>
        </row>
        <row r="95">
          <cell r="F95" t="str">
            <v>626002-17010000000</v>
          </cell>
          <cell r="G95" t="str">
            <v>SERVICE PLANTEURS</v>
          </cell>
          <cell r="H95" t="str">
            <v>ETS 03 - F.INDIRECTS</v>
          </cell>
        </row>
        <row r="96">
          <cell r="F96" t="str">
            <v>627000-17010000000</v>
          </cell>
          <cell r="G96" t="str">
            <v>SERVICE PLANTEURS</v>
          </cell>
          <cell r="H96" t="str">
            <v>ETS 03 - F.INDIRECTS</v>
          </cell>
        </row>
        <row r="97">
          <cell r="F97" t="str">
            <v>628110-17010000000</v>
          </cell>
          <cell r="G97" t="str">
            <v>COTISATIONS</v>
          </cell>
          <cell r="H97" t="str">
            <v>ETS 03 - F.INDIRECTS</v>
          </cell>
        </row>
        <row r="98">
          <cell r="F98" t="str">
            <v>628120-17010000000</v>
          </cell>
          <cell r="G98" t="str">
            <v>COTISATIONS</v>
          </cell>
          <cell r="H98" t="str">
            <v>ETS 03 - F.INDIRECTS</v>
          </cell>
        </row>
        <row r="99">
          <cell r="F99" t="str">
            <v>628130-17010000000</v>
          </cell>
          <cell r="G99" t="str">
            <v>COTISATIONS</v>
          </cell>
          <cell r="H99" t="str">
            <v>ETS 03 - F.INDIRECTS</v>
          </cell>
        </row>
        <row r="100">
          <cell r="F100" t="str">
            <v>631200-17010000000</v>
          </cell>
          <cell r="G100" t="str">
            <v>SERVICE PLANTEURS</v>
          </cell>
          <cell r="H100" t="str">
            <v>ETS 03 - F.INDIRECTS</v>
          </cell>
        </row>
        <row r="101">
          <cell r="F101" t="str">
            <v>631300-17010000000</v>
          </cell>
          <cell r="G101" t="str">
            <v>SERVICE PLANTEURS</v>
          </cell>
          <cell r="H101" t="str">
            <v>ETS 03 - F.INDIRECTS</v>
          </cell>
        </row>
        <row r="102">
          <cell r="F102" t="str">
            <v>633100-17010000000</v>
          </cell>
          <cell r="G102" t="str">
            <v>SERVICE PLANTEURS</v>
          </cell>
          <cell r="H102" t="str">
            <v>ETS 03 - F.INDIRECTS</v>
          </cell>
        </row>
        <row r="103">
          <cell r="F103" t="str">
            <v>633300-17010000000</v>
          </cell>
          <cell r="G103" t="str">
            <v>SERVICE PLANTEURS</v>
          </cell>
          <cell r="H103" t="str">
            <v>ETS 03 - F.INDIRECTS</v>
          </cell>
        </row>
        <row r="104">
          <cell r="F104" t="str">
            <v>633400-17010000000</v>
          </cell>
          <cell r="G104" t="str">
            <v>SERVICE PLANTEURS</v>
          </cell>
          <cell r="H104" t="str">
            <v>ETS 03 - F.INDIRECTS</v>
          </cell>
        </row>
        <row r="105">
          <cell r="F105" t="str">
            <v>641100-17010000000</v>
          </cell>
          <cell r="G105" t="str">
            <v>SERVICE PLANTEURS</v>
          </cell>
          <cell r="H105" t="str">
            <v>ETS 03 - F.INDIRECTS</v>
          </cell>
        </row>
        <row r="106">
          <cell r="F106" t="str">
            <v>641200-17010000000</v>
          </cell>
          <cell r="G106" t="str">
            <v>SERVICE PLANTEURS</v>
          </cell>
          <cell r="H106" t="str">
            <v>ETS 03 - F.INDIRECTS</v>
          </cell>
        </row>
        <row r="107">
          <cell r="F107" t="str">
            <v>641202-17010000000</v>
          </cell>
          <cell r="G107" t="str">
            <v>SERVICE PLANTEURS</v>
          </cell>
          <cell r="H107" t="str">
            <v>ETS 03 - F.INDIRECTS</v>
          </cell>
        </row>
        <row r="108">
          <cell r="F108" t="str">
            <v>641210-17010000000</v>
          </cell>
          <cell r="G108" t="str">
            <v>SERVICE PLANTEURS</v>
          </cell>
          <cell r="H108" t="str">
            <v>ETS 03 - F.INDIRECTS</v>
          </cell>
        </row>
        <row r="109">
          <cell r="F109" t="str">
            <v>641300-17010000000</v>
          </cell>
          <cell r="G109" t="str">
            <v>SERVICE PLANTEURS</v>
          </cell>
          <cell r="H109" t="str">
            <v>ETS 03 - F.INDIRECTS</v>
          </cell>
        </row>
        <row r="110">
          <cell r="F110" t="str">
            <v>641400-17010000000</v>
          </cell>
          <cell r="G110" t="str">
            <v>SERVICE PLANTEURS</v>
          </cell>
          <cell r="H110" t="str">
            <v>ETS 03 - F.INDIRECTS</v>
          </cell>
        </row>
        <row r="111">
          <cell r="F111" t="str">
            <v>641710-17010000000</v>
          </cell>
          <cell r="G111" t="str">
            <v>SERVICE PLANTEURS</v>
          </cell>
          <cell r="H111" t="str">
            <v>ETS 03 - F.INDIRECTS</v>
          </cell>
        </row>
        <row r="112">
          <cell r="F112" t="str">
            <v>645100-17010000000</v>
          </cell>
          <cell r="G112" t="str">
            <v>SERVICE PLANTEURS</v>
          </cell>
          <cell r="H112" t="str">
            <v>ETS 03 - F.INDIRECTS</v>
          </cell>
        </row>
        <row r="113">
          <cell r="F113" t="str">
            <v>645200-17010000000</v>
          </cell>
          <cell r="G113" t="str">
            <v>SERVICE PLANTEURS</v>
          </cell>
          <cell r="H113" t="str">
            <v>ETS 03 - F.INDIRECTS</v>
          </cell>
        </row>
        <row r="114">
          <cell r="F114" t="str">
            <v>645202-17010000000</v>
          </cell>
          <cell r="G114" t="str">
            <v>SERVICE PLANTEURS</v>
          </cell>
          <cell r="H114" t="str">
            <v>ETS 03 - F.INDIRECTS</v>
          </cell>
        </row>
        <row r="115">
          <cell r="F115" t="str">
            <v>645300-17010000000</v>
          </cell>
          <cell r="G115" t="str">
            <v>SERVICE PLANTEURS</v>
          </cell>
          <cell r="H115" t="str">
            <v>ETS 03 - F.INDIRECTS</v>
          </cell>
        </row>
        <row r="116">
          <cell r="F116" t="str">
            <v>645302-17010000000</v>
          </cell>
          <cell r="G116" t="str">
            <v>SERVICE PLANTEURS</v>
          </cell>
          <cell r="H116" t="str">
            <v>ETS 03 - F.INDIRECTS</v>
          </cell>
        </row>
        <row r="117">
          <cell r="F117" t="str">
            <v>645303-17010000000</v>
          </cell>
          <cell r="G117" t="str">
            <v>SERVICE PLANTEURS</v>
          </cell>
          <cell r="H117" t="str">
            <v>ETS 03 - F.INDIRECTS</v>
          </cell>
        </row>
        <row r="118">
          <cell r="F118" t="str">
            <v>645410-17010000000</v>
          </cell>
          <cell r="G118" t="str">
            <v>SERVICE PLANTEURS</v>
          </cell>
          <cell r="H118" t="str">
            <v>ETS 03 - F.INDIRECTS</v>
          </cell>
        </row>
        <row r="119">
          <cell r="F119" t="str">
            <v>645412-17010000000</v>
          </cell>
          <cell r="G119" t="str">
            <v>SERVICE PLANTEURS</v>
          </cell>
          <cell r="H119" t="str">
            <v>ETS 03 - F.INDIRECTS</v>
          </cell>
        </row>
        <row r="120">
          <cell r="F120" t="str">
            <v>647200-17010000000</v>
          </cell>
          <cell r="G120" t="str">
            <v>SERVICE PLANTEURS</v>
          </cell>
          <cell r="H120" t="str">
            <v>ETS 03 - F.INDIRECTS</v>
          </cell>
        </row>
        <row r="121">
          <cell r="F121" t="str">
            <v>647210-17010000000</v>
          </cell>
          <cell r="G121" t="str">
            <v>SERVICE PLANTEURS</v>
          </cell>
          <cell r="H121" t="str">
            <v>ETS 03 - F.INDIRECTS</v>
          </cell>
        </row>
        <row r="122">
          <cell r="F122" t="str">
            <v>648100-17010000000</v>
          </cell>
          <cell r="G122" t="str">
            <v>SERVICE PLANTEURS</v>
          </cell>
          <cell r="H122" t="str">
            <v>ETS 03 - F.INDIRECTS</v>
          </cell>
        </row>
        <row r="123">
          <cell r="F123" t="str">
            <v>691100-17010000000</v>
          </cell>
          <cell r="G123" t="str">
            <v>SERVICE PLANTEURS</v>
          </cell>
          <cell r="H123" t="str">
            <v>ETS 03 - F.INDIRECTS</v>
          </cell>
        </row>
        <row r="124">
          <cell r="F124" t="str">
            <v>748530-17010000000</v>
          </cell>
          <cell r="G124" t="str">
            <v>NET POSEI</v>
          </cell>
          <cell r="H124" t="str">
            <v>ETS 03 - F.INDIRECTS</v>
          </cell>
        </row>
        <row r="125">
          <cell r="F125" t="str">
            <v>748531-17010000000</v>
          </cell>
          <cell r="G125" t="str">
            <v>NET POSEI</v>
          </cell>
          <cell r="H125" t="str">
            <v>ETS 03 - F.INDIRECTS</v>
          </cell>
        </row>
        <row r="126">
          <cell r="F126" t="str">
            <v>748540-17010000000</v>
          </cell>
          <cell r="G126" t="str">
            <v>NET POSEI</v>
          </cell>
          <cell r="H126" t="str">
            <v>ETS 03 - F.INDIRECTS</v>
          </cell>
        </row>
        <row r="127">
          <cell r="F127" t="str">
            <v>601100-17010000000</v>
          </cell>
          <cell r="G127" t="str">
            <v>SERVICE PLANTEURS</v>
          </cell>
          <cell r="H127" t="str">
            <v>ETS 03 - F.INDIRECTS</v>
          </cell>
        </row>
        <row r="128">
          <cell r="F128" t="str">
            <v>601110-17010000000</v>
          </cell>
          <cell r="G128" t="str">
            <v>PRIME BAGASSE</v>
          </cell>
          <cell r="H128" t="str">
            <v>ETS 03</v>
          </cell>
        </row>
        <row r="129">
          <cell r="F129" t="str">
            <v>601120-17010000000</v>
          </cell>
          <cell r="G129" t="str">
            <v>NET POSEI</v>
          </cell>
          <cell r="H129" t="str">
            <v>ETS 03 - F.INDIRECTS</v>
          </cell>
        </row>
        <row r="130">
          <cell r="F130" t="str">
            <v>604200-17010000000</v>
          </cell>
          <cell r="G130" t="str">
            <v>SERVICE PLANTEURS</v>
          </cell>
          <cell r="H130" t="str">
            <v>ETS 03 - F.INDIRECTS</v>
          </cell>
        </row>
        <row r="131">
          <cell r="F131" t="str">
            <v>606120-17010000000</v>
          </cell>
          <cell r="G131" t="str">
            <v>SERVICE PLANTEURS</v>
          </cell>
          <cell r="H131" t="str">
            <v>ETS 03 - F.INDIRECTS</v>
          </cell>
        </row>
        <row r="132">
          <cell r="F132" t="str">
            <v>641240-17010000000</v>
          </cell>
          <cell r="G132" t="str">
            <v>SERVICE PLANTEURS</v>
          </cell>
          <cell r="H132" t="str">
            <v>ETS 03 - F.INDIRECTS</v>
          </cell>
        </row>
        <row r="133">
          <cell r="F133" t="str">
            <v>641700-17010000000</v>
          </cell>
          <cell r="G133" t="str">
            <v>SERVICE PLANTEURS</v>
          </cell>
          <cell r="H133" t="str">
            <v>ETS 03 - F.INDIRECTS</v>
          </cell>
        </row>
        <row r="134">
          <cell r="F134" t="str">
            <v>641850-17010000000</v>
          </cell>
          <cell r="G134" t="str">
            <v>SERVICE PLANTEURS</v>
          </cell>
          <cell r="H134" t="str">
            <v>ETS 03 - F.INDIRECTS</v>
          </cell>
        </row>
        <row r="135">
          <cell r="F135" t="str">
            <v>648150-17010000000</v>
          </cell>
          <cell r="G135" t="str">
            <v>SERVICE PLANTEURS</v>
          </cell>
          <cell r="H135" t="str">
            <v>ETS 03 - F.INDIRECTS</v>
          </cell>
        </row>
        <row r="136">
          <cell r="F136" t="str">
            <v>658000-17010000000</v>
          </cell>
          <cell r="G136" t="str">
            <v>SERVICE PLANTEURS</v>
          </cell>
          <cell r="H136" t="str">
            <v>ETS 03 - F.INDIRECTS</v>
          </cell>
        </row>
        <row r="137">
          <cell r="F137" t="str">
            <v>681120-17010000000</v>
          </cell>
          <cell r="G137" t="str">
            <v>SERVICE PLANTEURS</v>
          </cell>
          <cell r="H137" t="str">
            <v>ETS 03 - F.INDIRECTS</v>
          </cell>
        </row>
        <row r="138">
          <cell r="F138" t="str">
            <v>681125-17010000000</v>
          </cell>
          <cell r="G138" t="str">
            <v>SERVICE PLANTEURS</v>
          </cell>
          <cell r="H138" t="str">
            <v>ETS 03 - F.INDIRECTS</v>
          </cell>
        </row>
        <row r="139">
          <cell r="F139" t="str">
            <v>681130-17010000000</v>
          </cell>
          <cell r="G139" t="str">
            <v>SERVICE PLANTEURS</v>
          </cell>
          <cell r="H139" t="str">
            <v>ETS 03 - F.INDIRECTS</v>
          </cell>
        </row>
        <row r="140">
          <cell r="F140" t="str">
            <v>681140-17010000000</v>
          </cell>
          <cell r="G140" t="str">
            <v>SERVICE PLANTEURS</v>
          </cell>
          <cell r="H140" t="str">
            <v>ETS 03 - F.INDIRECTS</v>
          </cell>
        </row>
        <row r="141">
          <cell r="F141" t="str">
            <v>681150-17010000000</v>
          </cell>
          <cell r="G141" t="str">
            <v>SERVICE PLANTEURS</v>
          </cell>
          <cell r="H141" t="str">
            <v>ETS 03 - F.INDIRECTS</v>
          </cell>
        </row>
        <row r="142">
          <cell r="F142" t="str">
            <v>681160-17010000000</v>
          </cell>
          <cell r="G142" t="str">
            <v>SERVICE PLANTEURS</v>
          </cell>
          <cell r="H142" t="str">
            <v>ETS 03 - F.INDIRECTS</v>
          </cell>
        </row>
        <row r="143">
          <cell r="F143" t="str">
            <v>681165-17010000000</v>
          </cell>
          <cell r="G143" t="str">
            <v>SERVICE PLANTEURS</v>
          </cell>
          <cell r="H143" t="str">
            <v>ETS 03 - F.INDIRECTS</v>
          </cell>
        </row>
        <row r="144">
          <cell r="F144" t="str">
            <v>706450-17010000000</v>
          </cell>
          <cell r="G144" t="str">
            <v>SERVICE PLANTEURS</v>
          </cell>
          <cell r="H144" t="str">
            <v>ETS 03 - F.INDIRECTS</v>
          </cell>
        </row>
        <row r="145">
          <cell r="F145" t="str">
            <v>748510-17010000000</v>
          </cell>
          <cell r="G145" t="str">
            <v>PRIME BAGASSE</v>
          </cell>
          <cell r="H145" t="str">
            <v>ETS 03</v>
          </cell>
        </row>
        <row r="146">
          <cell r="F146" t="str">
            <v>601100-17010100000</v>
          </cell>
          <cell r="G146" t="str">
            <v>PLATEFORME LA MARE</v>
          </cell>
          <cell r="H146" t="str">
            <v>ETS 03</v>
          </cell>
        </row>
        <row r="147">
          <cell r="F147" t="str">
            <v>601110-17010100000</v>
          </cell>
          <cell r="G147" t="str">
            <v>PRIME BAGASSE</v>
          </cell>
          <cell r="H147" t="str">
            <v>ETS 03</v>
          </cell>
        </row>
        <row r="148">
          <cell r="F148" t="str">
            <v>601116-17010100000</v>
          </cell>
          <cell r="G148" t="str">
            <v>BAGASSE ENERGIE</v>
          </cell>
          <cell r="H148" t="str">
            <v>ETS 03</v>
          </cell>
        </row>
        <row r="149">
          <cell r="F149" t="str">
            <v>606120-17010100000</v>
          </cell>
          <cell r="G149" t="str">
            <v>PLATEFORME LA MARE</v>
          </cell>
          <cell r="H149" t="str">
            <v>ETS 03</v>
          </cell>
        </row>
        <row r="150">
          <cell r="F150" t="str">
            <v>606450-17010100000</v>
          </cell>
          <cell r="G150" t="str">
            <v>PLATEFORME LA MARE</v>
          </cell>
          <cell r="H150" t="str">
            <v>ETS 03</v>
          </cell>
        </row>
        <row r="151">
          <cell r="F151" t="str">
            <v>608140-17010100000</v>
          </cell>
          <cell r="G151" t="str">
            <v>PLATEFORME LA MARE</v>
          </cell>
          <cell r="H151" t="str">
            <v>ETS 03</v>
          </cell>
        </row>
        <row r="152">
          <cell r="F152" t="str">
            <v>613500-17010100000</v>
          </cell>
          <cell r="G152" t="str">
            <v>PLATEFORME LA MARE</v>
          </cell>
          <cell r="H152" t="str">
            <v>ETS 03</v>
          </cell>
        </row>
        <row r="153">
          <cell r="F153" t="str">
            <v>615500-17010100000</v>
          </cell>
          <cell r="G153" t="str">
            <v>PLATEFORME LA MARE</v>
          </cell>
          <cell r="H153" t="str">
            <v>ETS 03</v>
          </cell>
        </row>
        <row r="154">
          <cell r="F154" t="str">
            <v>625600-17010100000</v>
          </cell>
          <cell r="G154" t="str">
            <v>PLATEFORME LA MARE</v>
          </cell>
          <cell r="H154" t="str">
            <v>ETS 03</v>
          </cell>
        </row>
        <row r="155">
          <cell r="F155" t="str">
            <v>626002-17010100000</v>
          </cell>
          <cell r="G155" t="str">
            <v>PLATEFORME LA MARE</v>
          </cell>
          <cell r="H155" t="str">
            <v>ETS 03</v>
          </cell>
        </row>
        <row r="156">
          <cell r="F156" t="str">
            <v>615520-17010100000</v>
          </cell>
          <cell r="G156" t="str">
            <v>PLATEFORME LA MARE</v>
          </cell>
          <cell r="H156" t="str">
            <v>ETS 03</v>
          </cell>
        </row>
        <row r="157">
          <cell r="F157" t="str">
            <v>628110-17010100000</v>
          </cell>
          <cell r="G157" t="str">
            <v>COTISATIONS</v>
          </cell>
          <cell r="H157" t="str">
            <v>ETS 03 - F.INDIRECTS</v>
          </cell>
        </row>
        <row r="158">
          <cell r="F158" t="str">
            <v>631300-17010100001</v>
          </cell>
          <cell r="G158" t="str">
            <v>BALANCE LA MARE</v>
          </cell>
          <cell r="H158" t="str">
            <v>ETS 03</v>
          </cell>
        </row>
        <row r="159">
          <cell r="F159" t="str">
            <v>633100-17010100001</v>
          </cell>
          <cell r="G159" t="str">
            <v>BALANCE LA MARE</v>
          </cell>
          <cell r="H159" t="str">
            <v>ETS 03</v>
          </cell>
        </row>
        <row r="160">
          <cell r="F160" t="str">
            <v>641100-17010100001</v>
          </cell>
          <cell r="G160" t="str">
            <v>BALANCE LA MARE</v>
          </cell>
          <cell r="H160" t="str">
            <v>ETS 03</v>
          </cell>
        </row>
        <row r="161">
          <cell r="F161" t="str">
            <v>641202-17010100001</v>
          </cell>
          <cell r="G161" t="str">
            <v>BALANCE LA MARE</v>
          </cell>
          <cell r="H161" t="str">
            <v>ETS 03</v>
          </cell>
        </row>
        <row r="162">
          <cell r="F162" t="str">
            <v>641400-17010100001</v>
          </cell>
          <cell r="G162" t="str">
            <v>BALANCE LA MARE</v>
          </cell>
          <cell r="H162" t="str">
            <v>ETS 03</v>
          </cell>
        </row>
        <row r="163">
          <cell r="F163" t="str">
            <v>641710-17010100001</v>
          </cell>
          <cell r="G163" t="str">
            <v>BALANCE LA MARE</v>
          </cell>
          <cell r="H163" t="str">
            <v>ETS 03</v>
          </cell>
        </row>
        <row r="164">
          <cell r="F164" t="str">
            <v>645100-17010100001</v>
          </cell>
          <cell r="G164" t="str">
            <v>BALANCE LA MARE</v>
          </cell>
          <cell r="H164" t="str">
            <v>ETS 03</v>
          </cell>
        </row>
        <row r="165">
          <cell r="F165" t="str">
            <v>645202-17010100001</v>
          </cell>
          <cell r="G165" t="str">
            <v>BALANCE LA MARE</v>
          </cell>
          <cell r="H165" t="str">
            <v>ETS 03</v>
          </cell>
        </row>
        <row r="166">
          <cell r="F166" t="str">
            <v>645302-17010100001</v>
          </cell>
          <cell r="G166" t="str">
            <v>BALANCE LA MARE</v>
          </cell>
          <cell r="H166" t="str">
            <v>ETS 03</v>
          </cell>
        </row>
        <row r="167">
          <cell r="F167" t="str">
            <v>647210-17010100001</v>
          </cell>
          <cell r="G167" t="str">
            <v>BALANCE LA MARE</v>
          </cell>
          <cell r="H167" t="str">
            <v>ETS 03</v>
          </cell>
        </row>
        <row r="168">
          <cell r="F168" t="str">
            <v>648100-17010100001</v>
          </cell>
          <cell r="G168" t="str">
            <v>BALANCE LA MARE</v>
          </cell>
          <cell r="H168" t="str">
            <v>ETS 03</v>
          </cell>
        </row>
        <row r="169">
          <cell r="F169" t="str">
            <v>691100-17010100001</v>
          </cell>
          <cell r="G169" t="str">
            <v>BALANCE LA MARE</v>
          </cell>
          <cell r="H169" t="str">
            <v>ETS 03</v>
          </cell>
        </row>
        <row r="170">
          <cell r="F170" t="str">
            <v>641200-17010100001</v>
          </cell>
          <cell r="G170" t="str">
            <v>BALANCE LA MARE</v>
          </cell>
          <cell r="H170" t="str">
            <v>ETS 03</v>
          </cell>
        </row>
        <row r="171">
          <cell r="F171" t="str">
            <v>641300-17010100001</v>
          </cell>
          <cell r="G171" t="str">
            <v>BALANCE LA MARE</v>
          </cell>
          <cell r="H171" t="str">
            <v>ETS 03</v>
          </cell>
        </row>
        <row r="172">
          <cell r="F172" t="str">
            <v>647200-17010100001</v>
          </cell>
          <cell r="G172" t="str">
            <v>BALANCE LA MARE</v>
          </cell>
          <cell r="H172" t="str">
            <v>ETS 03</v>
          </cell>
        </row>
        <row r="173">
          <cell r="F173" t="str">
            <v>631300-17010100002</v>
          </cell>
          <cell r="G173" t="str">
            <v>CAC LA MARE</v>
          </cell>
          <cell r="H173" t="str">
            <v>ETS 03</v>
          </cell>
        </row>
        <row r="174">
          <cell r="F174" t="str">
            <v>633100-17010100002</v>
          </cell>
          <cell r="G174" t="str">
            <v>CAC LA MARE</v>
          </cell>
          <cell r="H174" t="str">
            <v>ETS 03</v>
          </cell>
        </row>
        <row r="175">
          <cell r="F175" t="str">
            <v>645100-17010100002</v>
          </cell>
          <cell r="G175" t="str">
            <v>CAC LA MARE</v>
          </cell>
          <cell r="H175" t="str">
            <v>ETS 03</v>
          </cell>
        </row>
        <row r="176">
          <cell r="F176" t="str">
            <v>645202-17010100002</v>
          </cell>
          <cell r="G176" t="str">
            <v>CAC LA MARE</v>
          </cell>
          <cell r="H176" t="str">
            <v>ETS 03</v>
          </cell>
        </row>
        <row r="177">
          <cell r="F177" t="str">
            <v>645302-17010100002</v>
          </cell>
          <cell r="G177" t="str">
            <v>CAC LA MARE</v>
          </cell>
          <cell r="H177" t="str">
            <v>ETS 03</v>
          </cell>
        </row>
        <row r="178">
          <cell r="F178" t="str">
            <v>647210-17010100002</v>
          </cell>
          <cell r="G178" t="str">
            <v>CAC LA MARE</v>
          </cell>
          <cell r="H178" t="str">
            <v>ETS 03</v>
          </cell>
        </row>
        <row r="179">
          <cell r="F179" t="str">
            <v>648100-17010100002</v>
          </cell>
          <cell r="G179" t="str">
            <v>CAC LA MARE</v>
          </cell>
          <cell r="H179" t="str">
            <v>ETS 03</v>
          </cell>
        </row>
        <row r="180">
          <cell r="F180" t="str">
            <v>691100-17010100002</v>
          </cell>
          <cell r="G180" t="str">
            <v>CAC LA MARE</v>
          </cell>
          <cell r="H180" t="str">
            <v>ETS 03</v>
          </cell>
        </row>
        <row r="181">
          <cell r="F181" t="str">
            <v>641200-17010100002</v>
          </cell>
          <cell r="G181" t="str">
            <v>CAC LA MARE</v>
          </cell>
          <cell r="H181" t="str">
            <v>ETS 03</v>
          </cell>
        </row>
        <row r="182">
          <cell r="F182" t="str">
            <v>641202-17010100002</v>
          </cell>
          <cell r="G182" t="str">
            <v>CAC LA MARE</v>
          </cell>
          <cell r="H182" t="str">
            <v>ETS 03</v>
          </cell>
        </row>
        <row r="183">
          <cell r="F183" t="str">
            <v>641400-17010100002</v>
          </cell>
          <cell r="G183" t="str">
            <v>CAC LA MARE</v>
          </cell>
          <cell r="H183" t="str">
            <v>ETS 03</v>
          </cell>
        </row>
        <row r="184">
          <cell r="F184" t="str">
            <v>641710-17010100002</v>
          </cell>
          <cell r="G184" t="str">
            <v>CAC LA MARE</v>
          </cell>
          <cell r="H184" t="str">
            <v>ETS 03</v>
          </cell>
        </row>
        <row r="185">
          <cell r="F185" t="str">
            <v>601100-17010200000</v>
          </cell>
          <cell r="G185" t="str">
            <v>PLATEFORME SAVANNA</v>
          </cell>
          <cell r="H185" t="str">
            <v>ETS 03</v>
          </cell>
        </row>
        <row r="186">
          <cell r="F186" t="str">
            <v>601110-17010200000</v>
          </cell>
          <cell r="G186" t="str">
            <v>PRIME BAGASSE</v>
          </cell>
          <cell r="H186" t="str">
            <v>ETS 03</v>
          </cell>
        </row>
        <row r="187">
          <cell r="F187" t="str">
            <v>601116-17010200000</v>
          </cell>
          <cell r="G187" t="str">
            <v>BAGASSE ENERGIE</v>
          </cell>
          <cell r="H187" t="str">
            <v>ETS 03</v>
          </cell>
        </row>
        <row r="188">
          <cell r="F188" t="str">
            <v>606110-17010200000</v>
          </cell>
          <cell r="G188" t="str">
            <v>PLATEFORME SAVANNA</v>
          </cell>
          <cell r="H188" t="str">
            <v>ETS 03</v>
          </cell>
        </row>
        <row r="189">
          <cell r="F189" t="str">
            <v>606120-17010200000</v>
          </cell>
          <cell r="G189" t="str">
            <v>PLATEFORME SAVANNA</v>
          </cell>
          <cell r="H189" t="str">
            <v>ETS 03</v>
          </cell>
        </row>
        <row r="190">
          <cell r="F190" t="str">
            <v>606400-17010200000</v>
          </cell>
          <cell r="G190" t="str">
            <v>PLATEFORME SAVANNA</v>
          </cell>
          <cell r="H190" t="str">
            <v>ETS 03</v>
          </cell>
        </row>
        <row r="191">
          <cell r="F191" t="str">
            <v>606450-17010200000</v>
          </cell>
          <cell r="G191" t="str">
            <v>PLATEFORME SAVANNA</v>
          </cell>
          <cell r="H191" t="str">
            <v>ETS 03</v>
          </cell>
        </row>
        <row r="192">
          <cell r="F192" t="str">
            <v>606800-17010200000</v>
          </cell>
          <cell r="G192" t="str">
            <v>PLATEFORME SAVANNA</v>
          </cell>
          <cell r="H192" t="str">
            <v>ETS 03</v>
          </cell>
        </row>
        <row r="193">
          <cell r="F193" t="str">
            <v>608140-17010200000</v>
          </cell>
          <cell r="G193" t="str">
            <v>PLATEFORME SAVANNA</v>
          </cell>
          <cell r="H193" t="str">
            <v>ETS 03</v>
          </cell>
        </row>
        <row r="194">
          <cell r="F194" t="str">
            <v>613500-17010200000</v>
          </cell>
          <cell r="G194" t="str">
            <v>PLATEFORME SAVANNA</v>
          </cell>
          <cell r="H194" t="str">
            <v>ETS 03</v>
          </cell>
        </row>
        <row r="195">
          <cell r="F195" t="str">
            <v>615210-17010200000</v>
          </cell>
          <cell r="G195" t="str">
            <v>PLATEFORME SAVANNA</v>
          </cell>
          <cell r="H195" t="str">
            <v>ETS 03</v>
          </cell>
        </row>
        <row r="196">
          <cell r="F196" t="str">
            <v>615500-17010200000</v>
          </cell>
          <cell r="G196" t="str">
            <v>PLATEFORME SAVANNA</v>
          </cell>
          <cell r="H196" t="str">
            <v>ETS 03</v>
          </cell>
        </row>
        <row r="197">
          <cell r="F197" t="str">
            <v>615520-17010200000</v>
          </cell>
          <cell r="G197" t="str">
            <v>PLATEFORME SAVANNA</v>
          </cell>
          <cell r="H197" t="str">
            <v>ETS 03</v>
          </cell>
        </row>
        <row r="198">
          <cell r="F198" t="str">
            <v>625600-17010200000</v>
          </cell>
          <cell r="G198" t="str">
            <v>PLATEFORME SAVANNA</v>
          </cell>
          <cell r="H198" t="str">
            <v>ETS 03</v>
          </cell>
        </row>
        <row r="199">
          <cell r="F199" t="str">
            <v>626002-17010200000</v>
          </cell>
          <cell r="G199" t="str">
            <v>PLATEFORME SAVANNA</v>
          </cell>
          <cell r="H199" t="str">
            <v>ETS 03</v>
          </cell>
        </row>
        <row r="200">
          <cell r="F200" t="str">
            <v>615510-17010200000</v>
          </cell>
          <cell r="G200" t="str">
            <v>PLATEFORME SAVANNA</v>
          </cell>
          <cell r="H200" t="str">
            <v>ETS 03</v>
          </cell>
        </row>
        <row r="201">
          <cell r="F201" t="str">
            <v>628110-17010200000</v>
          </cell>
          <cell r="G201" t="str">
            <v>COTISATIONS</v>
          </cell>
          <cell r="H201" t="str">
            <v>ETS 03 - F.INDIRECTS</v>
          </cell>
        </row>
        <row r="202">
          <cell r="F202" t="str">
            <v>645100-17010200001</v>
          </cell>
          <cell r="G202" t="str">
            <v>BALANCE SAVANNA</v>
          </cell>
          <cell r="H202" t="str">
            <v>ETS 03</v>
          </cell>
        </row>
        <row r="203">
          <cell r="F203" t="str">
            <v>645202-17010200001</v>
          </cell>
          <cell r="G203" t="str">
            <v>BALANCE SAVANNA</v>
          </cell>
          <cell r="H203" t="str">
            <v>ETS 03</v>
          </cell>
        </row>
        <row r="204">
          <cell r="F204" t="str">
            <v>645302-17010200001</v>
          </cell>
          <cell r="G204" t="str">
            <v>BALANCE SAVANNA</v>
          </cell>
          <cell r="H204" t="str">
            <v>ETS 03</v>
          </cell>
        </row>
        <row r="205">
          <cell r="F205" t="str">
            <v>648100-17010200001</v>
          </cell>
          <cell r="G205" t="str">
            <v>BALANCE SAVANNA</v>
          </cell>
          <cell r="H205" t="str">
            <v>ETS 03</v>
          </cell>
        </row>
        <row r="206">
          <cell r="F206" t="str">
            <v>691100-17010200001</v>
          </cell>
          <cell r="G206" t="str">
            <v>BALANCE SAVANNA</v>
          </cell>
          <cell r="H206" t="str">
            <v>ETS 03</v>
          </cell>
        </row>
        <row r="207">
          <cell r="F207" t="str">
            <v>647210-17010200001</v>
          </cell>
          <cell r="G207" t="str">
            <v>BALANCE SAVANNA</v>
          </cell>
          <cell r="H207" t="str">
            <v>ETS 03</v>
          </cell>
        </row>
        <row r="208">
          <cell r="F208" t="str">
            <v>631200-17010200002</v>
          </cell>
          <cell r="G208" t="str">
            <v>CAC SAVANNA</v>
          </cell>
          <cell r="H208" t="str">
            <v>ETS 03</v>
          </cell>
        </row>
        <row r="209">
          <cell r="F209" t="str">
            <v>631300-17010200002</v>
          </cell>
          <cell r="G209" t="str">
            <v>CAC SAVANNA</v>
          </cell>
          <cell r="H209" t="str">
            <v>ETS 03</v>
          </cell>
        </row>
        <row r="210">
          <cell r="F210" t="str">
            <v>633100-17010200002</v>
          </cell>
          <cell r="G210" t="str">
            <v>CAC SAVANNA</v>
          </cell>
          <cell r="H210" t="str">
            <v>ETS 03</v>
          </cell>
        </row>
        <row r="211">
          <cell r="F211" t="str">
            <v>633400-17010200002</v>
          </cell>
          <cell r="G211" t="str">
            <v>CAC SAVANNA</v>
          </cell>
          <cell r="H211" t="str">
            <v>ETS 03</v>
          </cell>
        </row>
        <row r="212">
          <cell r="F212" t="str">
            <v>641100-17010200002</v>
          </cell>
          <cell r="G212" t="str">
            <v>CAC SAVANNA</v>
          </cell>
          <cell r="H212" t="str">
            <v>ETS 03</v>
          </cell>
        </row>
        <row r="213">
          <cell r="F213" t="str">
            <v>641200-17010200002</v>
          </cell>
          <cell r="G213" t="str">
            <v>CAC SAVANNA</v>
          </cell>
          <cell r="H213" t="str">
            <v>ETS 03</v>
          </cell>
        </row>
        <row r="214">
          <cell r="F214" t="str">
            <v>641202-17010200002</v>
          </cell>
          <cell r="G214" t="str">
            <v>CAC SAVANNA</v>
          </cell>
          <cell r="H214" t="str">
            <v>ETS 03</v>
          </cell>
        </row>
        <row r="215">
          <cell r="F215" t="str">
            <v>641400-17010200002</v>
          </cell>
          <cell r="G215" t="str">
            <v>CAC SAVANNA</v>
          </cell>
          <cell r="H215" t="str">
            <v>ETS 03</v>
          </cell>
        </row>
        <row r="216">
          <cell r="F216" t="str">
            <v>641710-17010200002</v>
          </cell>
          <cell r="G216" t="str">
            <v>CAC SAVANNA</v>
          </cell>
          <cell r="H216" t="str">
            <v>ETS 03</v>
          </cell>
        </row>
        <row r="217">
          <cell r="F217" t="str">
            <v>645100-17010200002</v>
          </cell>
          <cell r="G217" t="str">
            <v>CAC SAVANNA</v>
          </cell>
          <cell r="H217" t="str">
            <v>ETS 03</v>
          </cell>
        </row>
        <row r="218">
          <cell r="F218" t="str">
            <v>645202-17010200002</v>
          </cell>
          <cell r="G218" t="str">
            <v>CAC SAVANNA</v>
          </cell>
          <cell r="H218" t="str">
            <v>ETS 03</v>
          </cell>
        </row>
        <row r="219">
          <cell r="F219" t="str">
            <v>645302-17010200002</v>
          </cell>
          <cell r="G219" t="str">
            <v>CAC SAVANNA</v>
          </cell>
          <cell r="H219" t="str">
            <v>ETS 03</v>
          </cell>
        </row>
        <row r="220">
          <cell r="F220" t="str">
            <v>645412-17010200002</v>
          </cell>
          <cell r="G220" t="str">
            <v>CAC SAVANNA</v>
          </cell>
          <cell r="H220" t="str">
            <v>ETS 03</v>
          </cell>
        </row>
        <row r="221">
          <cell r="F221" t="str">
            <v>647200-17010200002</v>
          </cell>
          <cell r="G221" t="str">
            <v>CAC SAVANNA</v>
          </cell>
          <cell r="H221" t="str">
            <v>ETS 03</v>
          </cell>
        </row>
        <row r="222">
          <cell r="F222" t="str">
            <v>647210-17010200002</v>
          </cell>
          <cell r="G222" t="str">
            <v>CAC SAVANNA</v>
          </cell>
          <cell r="H222" t="str">
            <v>ETS 03</v>
          </cell>
        </row>
        <row r="223">
          <cell r="F223" t="str">
            <v>648100-17010200002</v>
          </cell>
          <cell r="G223" t="str">
            <v>CAC SAVANNA</v>
          </cell>
          <cell r="H223" t="str">
            <v>ETS 03</v>
          </cell>
        </row>
        <row r="224">
          <cell r="F224" t="str">
            <v>691100-17010200002</v>
          </cell>
          <cell r="G224" t="str">
            <v>CAC SAVANNA</v>
          </cell>
          <cell r="H224" t="str">
            <v>ETS 03</v>
          </cell>
        </row>
        <row r="225">
          <cell r="F225" t="str">
            <v>608140-17010200002</v>
          </cell>
          <cell r="G225" t="str">
            <v>CAC SAVANNA</v>
          </cell>
          <cell r="H225" t="str">
            <v>ETS 03</v>
          </cell>
        </row>
        <row r="226">
          <cell r="F226" t="str">
            <v>601100-17010300000</v>
          </cell>
          <cell r="G226" t="str">
            <v>PLATEFORME STELLA</v>
          </cell>
          <cell r="H226" t="str">
            <v>ETS 03</v>
          </cell>
        </row>
        <row r="227">
          <cell r="F227" t="str">
            <v>601110-17010300000</v>
          </cell>
          <cell r="G227" t="str">
            <v>PRIME BAGASSE</v>
          </cell>
          <cell r="H227" t="str">
            <v>ETS 03</v>
          </cell>
        </row>
        <row r="228">
          <cell r="F228" t="str">
            <v>601116-17010300000</v>
          </cell>
          <cell r="G228" t="str">
            <v>BAGASSE ENERGIE</v>
          </cell>
          <cell r="H228" t="str">
            <v>ETS 03</v>
          </cell>
        </row>
        <row r="229">
          <cell r="F229" t="str">
            <v>606120-17010300000</v>
          </cell>
          <cell r="G229" t="str">
            <v>PLATEFORME STELLA</v>
          </cell>
          <cell r="H229" t="str">
            <v>ETS 03</v>
          </cell>
        </row>
        <row r="230">
          <cell r="F230" t="str">
            <v>606450-17010300000</v>
          </cell>
          <cell r="G230" t="str">
            <v>PLATEFORME STELLA</v>
          </cell>
          <cell r="H230" t="str">
            <v>ETS 03</v>
          </cell>
        </row>
        <row r="231">
          <cell r="F231" t="str">
            <v>608140-17010300000</v>
          </cell>
          <cell r="G231" t="str">
            <v>PLATEFORME STELLA</v>
          </cell>
          <cell r="H231" t="str">
            <v>ETS 03</v>
          </cell>
        </row>
        <row r="232">
          <cell r="F232" t="str">
            <v>613500-17010300000</v>
          </cell>
          <cell r="G232" t="str">
            <v>PLATEFORME STELLA</v>
          </cell>
          <cell r="H232" t="str">
            <v>ETS 03</v>
          </cell>
        </row>
        <row r="233">
          <cell r="F233" t="str">
            <v>615210-17010300000</v>
          </cell>
          <cell r="G233" t="str">
            <v>PLATEFORME STELLA</v>
          </cell>
          <cell r="H233" t="str">
            <v>ETS 03</v>
          </cell>
        </row>
        <row r="234">
          <cell r="F234" t="str">
            <v>615500-17010300000</v>
          </cell>
          <cell r="G234" t="str">
            <v>PLATEFORME STELLA</v>
          </cell>
          <cell r="H234" t="str">
            <v>ETS 03</v>
          </cell>
        </row>
        <row r="235">
          <cell r="F235" t="str">
            <v>625600-17010300000</v>
          </cell>
          <cell r="G235" t="str">
            <v>PLATEFORME STELLA</v>
          </cell>
          <cell r="H235" t="str">
            <v>ETS 03</v>
          </cell>
        </row>
        <row r="236">
          <cell r="F236" t="str">
            <v>626002-17010300000</v>
          </cell>
          <cell r="G236" t="str">
            <v>PLATEFORME STELLA</v>
          </cell>
          <cell r="H236" t="str">
            <v>ETS 03</v>
          </cell>
        </row>
        <row r="237">
          <cell r="F237" t="str">
            <v>628110-17010300000</v>
          </cell>
          <cell r="G237" t="str">
            <v>COTISATIONS</v>
          </cell>
          <cell r="H237" t="str">
            <v>ETS 03 - F.INDIRECTS</v>
          </cell>
        </row>
        <row r="238">
          <cell r="F238" t="str">
            <v>645100-17010300001</v>
          </cell>
          <cell r="G238" t="str">
            <v>BALANCE STELLA</v>
          </cell>
          <cell r="H238" t="str">
            <v>ETS 03</v>
          </cell>
        </row>
        <row r="239">
          <cell r="F239" t="str">
            <v>645202-17010300001</v>
          </cell>
          <cell r="G239" t="str">
            <v>BALANCE STELLA</v>
          </cell>
          <cell r="H239" t="str">
            <v>ETS 03</v>
          </cell>
        </row>
        <row r="240">
          <cell r="F240" t="str">
            <v>648100-17010300001</v>
          </cell>
          <cell r="G240" t="str">
            <v>BALANCE STELLA</v>
          </cell>
          <cell r="H240" t="str">
            <v>ETS 03</v>
          </cell>
        </row>
        <row r="241">
          <cell r="F241" t="str">
            <v>691100-17010300001</v>
          </cell>
          <cell r="G241" t="str">
            <v>BALANCE STELLA</v>
          </cell>
          <cell r="H241" t="str">
            <v>ETS 03</v>
          </cell>
        </row>
        <row r="242">
          <cell r="F242" t="str">
            <v>647210-17010300001</v>
          </cell>
          <cell r="G242" t="str">
            <v>BALANCE STELLA</v>
          </cell>
          <cell r="H242" t="str">
            <v>ETS 03</v>
          </cell>
        </row>
        <row r="243">
          <cell r="F243" t="str">
            <v>631200-17010300002</v>
          </cell>
          <cell r="G243" t="str">
            <v>CAC STELLA</v>
          </cell>
          <cell r="H243" t="str">
            <v>ETS 03</v>
          </cell>
        </row>
        <row r="244">
          <cell r="F244" t="str">
            <v>645100-17010300002</v>
          </cell>
          <cell r="G244" t="str">
            <v>CAC STELLA</v>
          </cell>
          <cell r="H244" t="str">
            <v>ETS 03</v>
          </cell>
        </row>
        <row r="245">
          <cell r="F245" t="str">
            <v>645202-17010300002</v>
          </cell>
          <cell r="G245" t="str">
            <v>CAC STELLA</v>
          </cell>
          <cell r="H245" t="str">
            <v>ETS 03</v>
          </cell>
        </row>
        <row r="246">
          <cell r="F246" t="str">
            <v>645302-17010300002</v>
          </cell>
          <cell r="G246" t="str">
            <v>CAC STELLA</v>
          </cell>
          <cell r="H246" t="str">
            <v>ETS 03</v>
          </cell>
        </row>
        <row r="247">
          <cell r="F247" t="str">
            <v>647200-17010300002</v>
          </cell>
          <cell r="G247" t="str">
            <v>CAC STELLA</v>
          </cell>
          <cell r="H247" t="str">
            <v>ETS 03</v>
          </cell>
        </row>
        <row r="248">
          <cell r="F248" t="str">
            <v>648100-17010300002</v>
          </cell>
          <cell r="G248" t="str">
            <v>CAC STELLA</v>
          </cell>
          <cell r="H248" t="str">
            <v>ETS 03</v>
          </cell>
        </row>
        <row r="249">
          <cell r="F249" t="str">
            <v>691100-17010300002</v>
          </cell>
          <cell r="G249" t="str">
            <v>CAC STELLA</v>
          </cell>
          <cell r="H249" t="str">
            <v>ETS 03</v>
          </cell>
        </row>
        <row r="250">
          <cell r="F250" t="str">
            <v>633400-17010300002</v>
          </cell>
          <cell r="G250" t="str">
            <v>CAC STELLA</v>
          </cell>
          <cell r="H250" t="str">
            <v>ETS 03</v>
          </cell>
        </row>
        <row r="251">
          <cell r="F251" t="str">
            <v>641710-17010300002</v>
          </cell>
          <cell r="G251" t="str">
            <v>CAC STELLA</v>
          </cell>
          <cell r="H251" t="str">
            <v>ETS 03</v>
          </cell>
        </row>
        <row r="252">
          <cell r="F252" t="str">
            <v>647210-17010300002</v>
          </cell>
          <cell r="G252" t="str">
            <v>CAC STELLA</v>
          </cell>
          <cell r="H252" t="str">
            <v>ETS 03</v>
          </cell>
        </row>
        <row r="253">
          <cell r="F253" t="str">
            <v>601100-17010400000</v>
          </cell>
          <cell r="G253" t="str">
            <v>PLATEFORME VUE BELLE</v>
          </cell>
          <cell r="H253" t="str">
            <v>ETS 03</v>
          </cell>
        </row>
        <row r="254">
          <cell r="F254" t="str">
            <v>601110-17010400000</v>
          </cell>
          <cell r="G254" t="str">
            <v>PRIME BAGASSE</v>
          </cell>
          <cell r="H254" t="str">
            <v>ETS 03</v>
          </cell>
        </row>
        <row r="255">
          <cell r="F255" t="str">
            <v>601116-17010400000</v>
          </cell>
          <cell r="G255" t="str">
            <v>BAGASSE ENERGIE</v>
          </cell>
          <cell r="H255" t="str">
            <v>ETS 03</v>
          </cell>
        </row>
        <row r="256">
          <cell r="F256" t="str">
            <v>606110-17010400000</v>
          </cell>
          <cell r="G256" t="str">
            <v>PLATEFORME VUE BELLE</v>
          </cell>
          <cell r="H256" t="str">
            <v>ETS 03</v>
          </cell>
        </row>
        <row r="257">
          <cell r="F257" t="str">
            <v>606120-17010400000</v>
          </cell>
          <cell r="G257" t="str">
            <v>PLATEFORME VUE BELLE</v>
          </cell>
          <cell r="H257" t="str">
            <v>ETS 03</v>
          </cell>
        </row>
        <row r="258">
          <cell r="F258" t="str">
            <v>606400-17010400000</v>
          </cell>
          <cell r="G258" t="str">
            <v>PLATEFORME VUE BELLE</v>
          </cell>
          <cell r="H258" t="str">
            <v>ETS 03</v>
          </cell>
        </row>
        <row r="259">
          <cell r="F259" t="str">
            <v>606450-17010400000</v>
          </cell>
          <cell r="G259" t="str">
            <v>PLATEFORME VUE BELLE</v>
          </cell>
          <cell r="H259" t="str">
            <v>ETS 03</v>
          </cell>
        </row>
        <row r="260">
          <cell r="F260" t="str">
            <v>608140-17010400000</v>
          </cell>
          <cell r="G260" t="str">
            <v>PLATEFORME VUE BELLE</v>
          </cell>
          <cell r="H260" t="str">
            <v>ETS 03</v>
          </cell>
        </row>
        <row r="261">
          <cell r="F261" t="str">
            <v>613500-17010400000</v>
          </cell>
          <cell r="G261" t="str">
            <v>PLATEFORME VUE BELLE</v>
          </cell>
          <cell r="H261" t="str">
            <v>ETS 03</v>
          </cell>
        </row>
        <row r="262">
          <cell r="F262" t="str">
            <v>615210-17010400000</v>
          </cell>
          <cell r="G262" t="str">
            <v>PLATEFORME VUE BELLE</v>
          </cell>
          <cell r="H262" t="str">
            <v>ETS 03</v>
          </cell>
        </row>
        <row r="263">
          <cell r="F263" t="str">
            <v>615500-17010400000</v>
          </cell>
          <cell r="G263" t="str">
            <v>PLATEFORME VUE BELLE</v>
          </cell>
          <cell r="H263" t="str">
            <v>ETS 03</v>
          </cell>
        </row>
        <row r="264">
          <cell r="F264" t="str">
            <v>615510-17010400000</v>
          </cell>
          <cell r="G264" t="str">
            <v>PLATEFORME VUE BELLE</v>
          </cell>
          <cell r="H264" t="str">
            <v>ETS 03</v>
          </cell>
        </row>
        <row r="265">
          <cell r="F265" t="str">
            <v>615520-17010400000</v>
          </cell>
          <cell r="G265" t="str">
            <v>PLATEFORME VUE BELLE</v>
          </cell>
          <cell r="H265" t="str">
            <v>ETS 03</v>
          </cell>
        </row>
        <row r="266">
          <cell r="F266" t="str">
            <v>625600-17010400000</v>
          </cell>
          <cell r="G266" t="str">
            <v>PLATEFORME VUE BELLE</v>
          </cell>
          <cell r="H266" t="str">
            <v>ETS 03</v>
          </cell>
        </row>
        <row r="267">
          <cell r="F267" t="str">
            <v>626002-17010400000</v>
          </cell>
          <cell r="G267" t="str">
            <v>PLATEFORME VUE BELLE</v>
          </cell>
          <cell r="H267" t="str">
            <v>ETS 03</v>
          </cell>
        </row>
        <row r="268">
          <cell r="F268" t="str">
            <v>606800-17010400000</v>
          </cell>
          <cell r="G268" t="str">
            <v>PLATEFORME VUE BELLE</v>
          </cell>
          <cell r="H268" t="str">
            <v>ETS 03</v>
          </cell>
        </row>
        <row r="269">
          <cell r="F269" t="str">
            <v>628110-17010400000</v>
          </cell>
          <cell r="G269" t="str">
            <v>COTISATIONS</v>
          </cell>
          <cell r="H269" t="str">
            <v>ETS 03 - F.INDIRECTS</v>
          </cell>
        </row>
        <row r="270">
          <cell r="F270" t="str">
            <v>631200-17010400001</v>
          </cell>
          <cell r="G270" t="str">
            <v>BALANCE VUE BELLE</v>
          </cell>
          <cell r="H270" t="str">
            <v>ETS 03</v>
          </cell>
        </row>
        <row r="271">
          <cell r="F271" t="str">
            <v>633100-17010400001</v>
          </cell>
          <cell r="G271" t="str">
            <v>BALANCE VUE BELLE</v>
          </cell>
          <cell r="H271" t="str">
            <v>ETS 03</v>
          </cell>
        </row>
        <row r="272">
          <cell r="F272" t="str">
            <v>633400-17010400001</v>
          </cell>
          <cell r="G272" t="str">
            <v>BALANCE VUE BELLE</v>
          </cell>
          <cell r="H272" t="str">
            <v>ETS 03</v>
          </cell>
        </row>
        <row r="273">
          <cell r="F273" t="str">
            <v>641100-17010400001</v>
          </cell>
          <cell r="G273" t="str">
            <v>BALANCE VUE BELLE</v>
          </cell>
          <cell r="H273" t="str">
            <v>ETS 03</v>
          </cell>
        </row>
        <row r="274">
          <cell r="F274" t="str">
            <v>641200-17010400001</v>
          </cell>
          <cell r="G274" t="str">
            <v>BALANCE VUE BELLE</v>
          </cell>
          <cell r="H274" t="str">
            <v>ETS 03</v>
          </cell>
        </row>
        <row r="275">
          <cell r="F275" t="str">
            <v>641202-17010400001</v>
          </cell>
          <cell r="G275" t="str">
            <v>BALANCE VUE BELLE</v>
          </cell>
          <cell r="H275" t="str">
            <v>ETS 03</v>
          </cell>
        </row>
        <row r="276">
          <cell r="F276" t="str">
            <v>641300-17010400001</v>
          </cell>
          <cell r="G276" t="str">
            <v>BALANCE VUE BELLE</v>
          </cell>
          <cell r="H276" t="str">
            <v>ETS 03</v>
          </cell>
        </row>
        <row r="277">
          <cell r="F277" t="str">
            <v>641400-17010400001</v>
          </cell>
          <cell r="G277" t="str">
            <v>BALANCE VUE BELLE</v>
          </cell>
          <cell r="H277" t="str">
            <v>ETS 03</v>
          </cell>
        </row>
        <row r="278">
          <cell r="F278" t="str">
            <v>641710-17010400001</v>
          </cell>
          <cell r="G278" t="str">
            <v>BALANCE VUE BELLE</v>
          </cell>
          <cell r="H278" t="str">
            <v>ETS 03</v>
          </cell>
        </row>
        <row r="279">
          <cell r="F279" t="str">
            <v>645100-17010400001</v>
          </cell>
          <cell r="G279" t="str">
            <v>BALANCE VUE BELLE</v>
          </cell>
          <cell r="H279" t="str">
            <v>ETS 03</v>
          </cell>
        </row>
        <row r="280">
          <cell r="F280" t="str">
            <v>645202-17010400001</v>
          </cell>
          <cell r="G280" t="str">
            <v>BALANCE VUE BELLE</v>
          </cell>
          <cell r="H280" t="str">
            <v>ETS 03</v>
          </cell>
        </row>
        <row r="281">
          <cell r="F281" t="str">
            <v>645302-17010400001</v>
          </cell>
          <cell r="G281" t="str">
            <v>BALANCE VUE BELLE</v>
          </cell>
          <cell r="H281" t="str">
            <v>ETS 03</v>
          </cell>
        </row>
        <row r="282">
          <cell r="F282" t="str">
            <v>645412-17010400001</v>
          </cell>
          <cell r="G282" t="str">
            <v>BALANCE VUE BELLE</v>
          </cell>
          <cell r="H282" t="str">
            <v>ETS 03</v>
          </cell>
        </row>
        <row r="283">
          <cell r="F283" t="str">
            <v>647200-17010400001</v>
          </cell>
          <cell r="G283" t="str">
            <v>BALANCE VUE BELLE</v>
          </cell>
          <cell r="H283" t="str">
            <v>ETS 03</v>
          </cell>
        </row>
        <row r="284">
          <cell r="F284" t="str">
            <v>647210-17010400001</v>
          </cell>
          <cell r="G284" t="str">
            <v>BALANCE VUE BELLE</v>
          </cell>
          <cell r="H284" t="str">
            <v>ETS 03</v>
          </cell>
        </row>
        <row r="285">
          <cell r="F285" t="str">
            <v>648100-17010400001</v>
          </cell>
          <cell r="G285" t="str">
            <v>BALANCE VUE BELLE</v>
          </cell>
          <cell r="H285" t="str">
            <v>ETS 03</v>
          </cell>
        </row>
        <row r="286">
          <cell r="F286" t="str">
            <v>691100-17010400001</v>
          </cell>
          <cell r="G286" t="str">
            <v>BALANCE VUE BELLE</v>
          </cell>
          <cell r="H286" t="str">
            <v>ETS 03</v>
          </cell>
        </row>
        <row r="287">
          <cell r="F287" t="str">
            <v>631200-17010400002</v>
          </cell>
          <cell r="G287" t="str">
            <v>CAC VUE BELLE</v>
          </cell>
          <cell r="H287" t="str">
            <v>ETS 03</v>
          </cell>
        </row>
        <row r="288">
          <cell r="F288" t="str">
            <v>631300-17010400002</v>
          </cell>
          <cell r="G288" t="str">
            <v>CAC VUE BELLE</v>
          </cell>
          <cell r="H288" t="str">
            <v>ETS 03</v>
          </cell>
        </row>
        <row r="289">
          <cell r="F289" t="str">
            <v>633400-17010400002</v>
          </cell>
          <cell r="G289" t="str">
            <v>CAC VUE BELLE</v>
          </cell>
          <cell r="H289" t="str">
            <v>ETS 03</v>
          </cell>
        </row>
        <row r="290">
          <cell r="F290" t="str">
            <v>641100-17010400002</v>
          </cell>
          <cell r="G290" t="str">
            <v>CAC VUE BELLE</v>
          </cell>
          <cell r="H290" t="str">
            <v>ETS 03</v>
          </cell>
        </row>
        <row r="291">
          <cell r="F291" t="str">
            <v>641202-17010400002</v>
          </cell>
          <cell r="G291" t="str">
            <v>CAC VUE BELLE</v>
          </cell>
          <cell r="H291" t="str">
            <v>ETS 03</v>
          </cell>
        </row>
        <row r="292">
          <cell r="F292" t="str">
            <v>641400-17010400002</v>
          </cell>
          <cell r="G292" t="str">
            <v>CAC VUE BELLE</v>
          </cell>
          <cell r="H292" t="str">
            <v>ETS 03</v>
          </cell>
        </row>
        <row r="293">
          <cell r="F293" t="str">
            <v>645100-17010400002</v>
          </cell>
          <cell r="G293" t="str">
            <v>CAC VUE BELLE</v>
          </cell>
          <cell r="H293" t="str">
            <v>ETS 03</v>
          </cell>
        </row>
        <row r="294">
          <cell r="F294" t="str">
            <v>645202-17010400002</v>
          </cell>
          <cell r="G294" t="str">
            <v>CAC VUE BELLE</v>
          </cell>
          <cell r="H294" t="str">
            <v>ETS 03</v>
          </cell>
        </row>
        <row r="295">
          <cell r="F295" t="str">
            <v>645302-17010400002</v>
          </cell>
          <cell r="G295" t="str">
            <v>CAC VUE BELLE</v>
          </cell>
          <cell r="H295" t="str">
            <v>ETS 03</v>
          </cell>
        </row>
        <row r="296">
          <cell r="F296" t="str">
            <v>647200-17010400002</v>
          </cell>
          <cell r="G296" t="str">
            <v>CAC VUE BELLE</v>
          </cell>
          <cell r="H296" t="str">
            <v>ETS 03</v>
          </cell>
        </row>
        <row r="297">
          <cell r="F297" t="str">
            <v>647210-17010400002</v>
          </cell>
          <cell r="G297" t="str">
            <v>CAC VUE BELLE</v>
          </cell>
          <cell r="H297" t="str">
            <v>ETS 03</v>
          </cell>
        </row>
        <row r="298">
          <cell r="F298" t="str">
            <v>648100-17010400002</v>
          </cell>
          <cell r="G298" t="str">
            <v>CAC VUE BELLE</v>
          </cell>
          <cell r="H298" t="str">
            <v>ETS 03</v>
          </cell>
        </row>
        <row r="299">
          <cell r="F299" t="str">
            <v>691100-17010400002</v>
          </cell>
          <cell r="G299" t="str">
            <v>CAC VUE BELLE</v>
          </cell>
          <cell r="H299" t="str">
            <v>ETS 03</v>
          </cell>
        </row>
        <row r="300">
          <cell r="F300" t="str">
            <v>641710-17010400002</v>
          </cell>
          <cell r="G300" t="str">
            <v>CAC VUE BELLE</v>
          </cell>
          <cell r="H300" t="str">
            <v>ETS 03</v>
          </cell>
        </row>
        <row r="301">
          <cell r="F301" t="str">
            <v>601100-17010500000</v>
          </cell>
          <cell r="G301" t="str">
            <v>PLATEFORME BOIS ROUGE</v>
          </cell>
          <cell r="H301" t="str">
            <v>ETS 03</v>
          </cell>
        </row>
        <row r="302">
          <cell r="F302" t="str">
            <v>601110-17010500000</v>
          </cell>
          <cell r="G302" t="str">
            <v>PRIME BAGASSE</v>
          </cell>
          <cell r="H302" t="str">
            <v>ETS 03</v>
          </cell>
        </row>
        <row r="303">
          <cell r="F303" t="str">
            <v>601116-17010500000</v>
          </cell>
          <cell r="G303" t="str">
            <v>BAGASSE ENERGIE</v>
          </cell>
          <cell r="H303" t="str">
            <v>ETS 03</v>
          </cell>
        </row>
        <row r="304">
          <cell r="F304" t="str">
            <v>606110-17010500000</v>
          </cell>
          <cell r="G304" t="str">
            <v>PLATEFORME BOIS ROUGE</v>
          </cell>
          <cell r="H304" t="str">
            <v>ETS 03</v>
          </cell>
        </row>
        <row r="305">
          <cell r="F305" t="str">
            <v>608140-17010500000</v>
          </cell>
          <cell r="G305" t="str">
            <v>PLATEFORME BOIS ROUGE</v>
          </cell>
          <cell r="H305" t="str">
            <v>ETS 03</v>
          </cell>
        </row>
        <row r="306">
          <cell r="F306" t="str">
            <v>615210-17010500000</v>
          </cell>
          <cell r="G306" t="str">
            <v>PLATEFORME BOIS ROUGE</v>
          </cell>
          <cell r="H306" t="str">
            <v>ETS 03</v>
          </cell>
        </row>
        <row r="307">
          <cell r="F307" t="str">
            <v>615500-17010500000</v>
          </cell>
          <cell r="G307" t="str">
            <v>PLATEFORME BOIS ROUGE</v>
          </cell>
          <cell r="H307" t="str">
            <v>ETS 03</v>
          </cell>
        </row>
        <row r="308">
          <cell r="F308" t="str">
            <v>626002-17010500000</v>
          </cell>
          <cell r="G308" t="str">
            <v>PLATEFORME BOIS ROUGE</v>
          </cell>
          <cell r="H308" t="str">
            <v>ETS 03</v>
          </cell>
        </row>
        <row r="309">
          <cell r="F309" t="str">
            <v>628110-17010500000</v>
          </cell>
          <cell r="G309" t="str">
            <v>COTISATIONS</v>
          </cell>
          <cell r="H309" t="str">
            <v>ETS 03 - F.INDIRECTS</v>
          </cell>
        </row>
        <row r="310">
          <cell r="F310" t="str">
            <v>631200-17010500001</v>
          </cell>
          <cell r="G310" t="str">
            <v>BALANCE BOIS ROUGE</v>
          </cell>
          <cell r="H310" t="str">
            <v>ETS 03</v>
          </cell>
        </row>
        <row r="311">
          <cell r="F311" t="str">
            <v>631300-17010500001</v>
          </cell>
          <cell r="G311" t="str">
            <v>BALANCE BOIS ROUGE</v>
          </cell>
          <cell r="H311" t="str">
            <v>ETS 03</v>
          </cell>
        </row>
        <row r="312">
          <cell r="F312" t="str">
            <v>633400-17010500001</v>
          </cell>
          <cell r="G312" t="str">
            <v>BALANCE BOIS ROUGE</v>
          </cell>
          <cell r="H312" t="str">
            <v>ETS 03</v>
          </cell>
        </row>
        <row r="313">
          <cell r="F313" t="str">
            <v>641100-17010500001</v>
          </cell>
          <cell r="G313" t="str">
            <v>BALANCE BOIS ROUGE</v>
          </cell>
          <cell r="H313" t="str">
            <v>ETS 03</v>
          </cell>
        </row>
        <row r="314">
          <cell r="F314" t="str">
            <v>641202-17010500001</v>
          </cell>
          <cell r="G314" t="str">
            <v>BALANCE BOIS ROUGE</v>
          </cell>
          <cell r="H314" t="str">
            <v>ETS 03</v>
          </cell>
        </row>
        <row r="315">
          <cell r="F315" t="str">
            <v>641400-17010500001</v>
          </cell>
          <cell r="G315" t="str">
            <v>BALANCE BOIS ROUGE</v>
          </cell>
          <cell r="H315" t="str">
            <v>ETS 03</v>
          </cell>
        </row>
        <row r="316">
          <cell r="F316" t="str">
            <v>641710-17010500001</v>
          </cell>
          <cell r="G316" t="str">
            <v>BALANCE BOIS ROUGE</v>
          </cell>
          <cell r="H316" t="str">
            <v>ETS 03</v>
          </cell>
        </row>
        <row r="317">
          <cell r="F317" t="str">
            <v>645100-17010500001</v>
          </cell>
          <cell r="G317" t="str">
            <v>BALANCE BOIS ROUGE</v>
          </cell>
          <cell r="H317" t="str">
            <v>ETS 03</v>
          </cell>
        </row>
        <row r="318">
          <cell r="F318" t="str">
            <v>645202-17010500001</v>
          </cell>
          <cell r="G318" t="str">
            <v>BALANCE BOIS ROUGE</v>
          </cell>
          <cell r="H318" t="str">
            <v>ETS 03</v>
          </cell>
        </row>
        <row r="319">
          <cell r="F319" t="str">
            <v>645302-17010500001</v>
          </cell>
          <cell r="G319" t="str">
            <v>BALANCE BOIS ROUGE</v>
          </cell>
          <cell r="H319" t="str">
            <v>ETS 03</v>
          </cell>
        </row>
        <row r="320">
          <cell r="F320" t="str">
            <v>647200-17010500001</v>
          </cell>
          <cell r="G320" t="str">
            <v>BALANCE BOIS ROUGE</v>
          </cell>
          <cell r="H320" t="str">
            <v>ETS 03</v>
          </cell>
        </row>
        <row r="321">
          <cell r="F321" t="str">
            <v>647210-17010500001</v>
          </cell>
          <cell r="G321" t="str">
            <v>BALANCE BOIS ROUGE</v>
          </cell>
          <cell r="H321" t="str">
            <v>ETS 03</v>
          </cell>
        </row>
        <row r="322">
          <cell r="F322" t="str">
            <v>648100-17010500001</v>
          </cell>
          <cell r="G322" t="str">
            <v>BALANCE BOIS ROUGE</v>
          </cell>
          <cell r="H322" t="str">
            <v>ETS 03</v>
          </cell>
        </row>
        <row r="323">
          <cell r="F323" t="str">
            <v>691100-17010500001</v>
          </cell>
          <cell r="G323" t="str">
            <v>BALANCE BOIS ROUGE</v>
          </cell>
          <cell r="H323" t="str">
            <v>ETS 03</v>
          </cell>
        </row>
        <row r="324">
          <cell r="F324" t="str">
            <v>641300-17010500001</v>
          </cell>
          <cell r="G324" t="str">
            <v>BALANCE BOIS ROUGE</v>
          </cell>
          <cell r="H324" t="str">
            <v>ETS 03</v>
          </cell>
        </row>
        <row r="325">
          <cell r="F325" t="str">
            <v>601130-17100000000</v>
          </cell>
          <cell r="G325" t="str">
            <v>NET POSEI</v>
          </cell>
          <cell r="H325" t="str">
            <v>ETS 03 - F.INDIRECTS</v>
          </cell>
        </row>
        <row r="326">
          <cell r="F326" t="str">
            <v>613500-17100000000</v>
          </cell>
          <cell r="G326" t="str">
            <v>BALANCE BOIS ROUGE</v>
          </cell>
          <cell r="H326" t="str">
            <v>ETS 03</v>
          </cell>
        </row>
        <row r="327">
          <cell r="F327" t="str">
            <v>707600-19210000000</v>
          </cell>
          <cell r="G327" t="str">
            <v>AUTRES PRODUITS</v>
          </cell>
          <cell r="H327" t="str">
            <v>ETS 03</v>
          </cell>
        </row>
        <row r="328">
          <cell r="F328" t="str">
            <v>708816-19210000000</v>
          </cell>
          <cell r="G328" t="str">
            <v>BAGASSE ENERGIE</v>
          </cell>
          <cell r="H328" t="str">
            <v>ETS 03</v>
          </cell>
        </row>
        <row r="329">
          <cell r="F329" t="str">
            <v>713359-19210000000</v>
          </cell>
          <cell r="G329" t="str">
            <v>AUTRES PRODUITS</v>
          </cell>
          <cell r="H329" t="str">
            <v>ETS 03</v>
          </cell>
        </row>
        <row r="330">
          <cell r="F330" t="str">
            <v>748500-19210000000</v>
          </cell>
          <cell r="G330" t="str">
            <v>SUBVENTIONS CANNES</v>
          </cell>
          <cell r="H330" t="str">
            <v>ETS 03</v>
          </cell>
        </row>
        <row r="331">
          <cell r="F331" t="str">
            <v>748510-19210000000</v>
          </cell>
          <cell r="G331" t="str">
            <v>PRIME BAGASSE</v>
          </cell>
          <cell r="H331" t="str">
            <v>ETS 03</v>
          </cell>
        </row>
        <row r="332">
          <cell r="F332" t="str">
            <v>748531-19210000000</v>
          </cell>
          <cell r="G332" t="str">
            <v>NET POSEI</v>
          </cell>
          <cell r="H332" t="str">
            <v>ETS 03 - F.INDIRECTS</v>
          </cell>
        </row>
        <row r="333">
          <cell r="F333" t="str">
            <v>748540-19210000000</v>
          </cell>
          <cell r="G333" t="str">
            <v>NET POSEI</v>
          </cell>
          <cell r="H333" t="str">
            <v>ETS 03 - F.INDIRECTS</v>
          </cell>
        </row>
        <row r="334">
          <cell r="F334" t="str">
            <v>701122-19210000000</v>
          </cell>
          <cell r="G334" t="str">
            <v>AUTRES PRODUITS</v>
          </cell>
          <cell r="H334" t="str">
            <v>ETS 03</v>
          </cell>
        </row>
        <row r="335">
          <cell r="F335" t="str">
            <v>704300-19210000000</v>
          </cell>
          <cell r="G335" t="str">
            <v>TAF</v>
          </cell>
          <cell r="H335" t="str">
            <v>REA ETS 02</v>
          </cell>
        </row>
        <row r="336">
          <cell r="F336" t="str">
            <v>748511-19210000000</v>
          </cell>
          <cell r="G336" t="str">
            <v>NET POSEI</v>
          </cell>
          <cell r="H336" t="str">
            <v>ETS 03 - F.INDIRECTS</v>
          </cell>
        </row>
        <row r="337">
          <cell r="F337" t="str">
            <v>623700-20100206230</v>
          </cell>
          <cell r="G337" t="str">
            <v>DIRECTION USINE BR</v>
          </cell>
          <cell r="H337" t="str">
            <v>REA ETS 02</v>
          </cell>
        </row>
        <row r="338">
          <cell r="F338" t="str">
            <v>706450-29400100000</v>
          </cell>
          <cell r="G338" t="str">
            <v>AUTRES PRODUITS</v>
          </cell>
          <cell r="H338" t="str">
            <v>ETS 03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aytum"/>
      <sheetName val="APLDLL"/>
      <sheetName val="ArrayFns"/>
      <sheetName val="ButtonFns"/>
      <sheetName val="Backwards"/>
      <sheetName val="ConvertFns"/>
      <sheetName val="CopyDelete"/>
      <sheetName val="CubeWiz"/>
      <sheetName val="DListPaste"/>
      <sheetName val="ErrorFns"/>
      <sheetName val="LockSave"/>
      <sheetName val="LogonFns"/>
      <sheetName val="MenuProcs"/>
      <sheetName val="Misc"/>
      <sheetName val="NoteFns"/>
      <sheetName val="Refresh"/>
      <sheetName val="Registry"/>
      <sheetName val="ReplaceWiz"/>
      <sheetName val="ReselectWiz"/>
      <sheetName val="SelectObject"/>
      <sheetName val="ToFromSheet"/>
      <sheetName val="Utilities"/>
      <sheetName val="ViewOptions"/>
      <sheetName val="WinFns"/>
      <sheetName val="GlobalDefs"/>
      <sheetName val="Clipboard"/>
      <sheetName val="DialogBase"/>
      <sheetName val="Languages"/>
      <sheetName val="MenuDefn"/>
      <sheetName val="DialogDefn"/>
      <sheetName val="Sbase"/>
    </sheetNames>
    <definedNames>
      <definedName name="AdaytumSheetClo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SEG"/>
      <sheetName val="Quarters"/>
    </sheetNames>
    <sheetDataSet>
      <sheetData sheetId="0" refreshError="1"/>
      <sheetData sheetId="1" refreshError="1">
        <row r="16">
          <cell r="D16" t="str">
            <v>1Q95</v>
          </cell>
          <cell r="E16" t="str">
            <v>2Q95</v>
          </cell>
          <cell r="F16" t="str">
            <v>3Q95</v>
          </cell>
          <cell r="G16" t="str">
            <v>4Q95</v>
          </cell>
          <cell r="H16" t="str">
            <v>1Q96</v>
          </cell>
          <cell r="I16" t="str">
            <v>2Q96</v>
          </cell>
          <cell r="J16" t="str">
            <v>3Q96</v>
          </cell>
          <cell r="K16" t="str">
            <v>4Q96</v>
          </cell>
          <cell r="L16" t="str">
            <v>1Q97</v>
          </cell>
          <cell r="M16" t="str">
            <v>2Q97</v>
          </cell>
          <cell r="N16" t="str">
            <v>3Q97</v>
          </cell>
          <cell r="O16" t="str">
            <v>4Q97</v>
          </cell>
          <cell r="P16" t="str">
            <v>1Q98</v>
          </cell>
          <cell r="Q16" t="str">
            <v>2Q98</v>
          </cell>
          <cell r="R16" t="str">
            <v>3Q98</v>
          </cell>
          <cell r="S16" t="str">
            <v>4Q98</v>
          </cell>
          <cell r="T16" t="str">
            <v>1Q98PF</v>
          </cell>
          <cell r="U16" t="str">
            <v>2Q98PF</v>
          </cell>
          <cell r="V16" t="str">
            <v>3Q98PF</v>
          </cell>
          <cell r="W16" t="str">
            <v>4Q98PF</v>
          </cell>
          <cell r="X16" t="str">
            <v>1Q99PF</v>
          </cell>
          <cell r="Y16" t="str">
            <v>2Q99</v>
          </cell>
          <cell r="Z16" t="str">
            <v>3Q99</v>
          </cell>
          <cell r="AA16" t="str">
            <v>4Q99</v>
          </cell>
        </row>
        <row r="17">
          <cell r="B17" t="str">
            <v>Dairy</v>
          </cell>
        </row>
        <row r="18">
          <cell r="B18" t="str">
            <v>Vegetables</v>
          </cell>
        </row>
        <row r="19">
          <cell r="B19" t="str">
            <v>Pickles</v>
          </cell>
        </row>
        <row r="20">
          <cell r="B20" t="str">
            <v>Specialty</v>
          </cell>
        </row>
        <row r="24">
          <cell r="D24">
            <v>19577</v>
          </cell>
          <cell r="E24">
            <v>16975</v>
          </cell>
          <cell r="F24">
            <v>15433</v>
          </cell>
          <cell r="G24">
            <v>25257</v>
          </cell>
        </row>
        <row r="25">
          <cell r="D25">
            <v>5.2746015152658178E-2</v>
          </cell>
          <cell r="E25">
            <v>4.5288767585248267E-2</v>
          </cell>
          <cell r="F25">
            <v>4.0813034360380709E-2</v>
          </cell>
          <cell r="G25">
            <v>6.4853330868305914E-2</v>
          </cell>
        </row>
        <row r="39">
          <cell r="D39">
            <v>141410</v>
          </cell>
          <cell r="E39">
            <v>157969</v>
          </cell>
          <cell r="F39">
            <v>154794</v>
          </cell>
          <cell r="G39">
            <v>170910</v>
          </cell>
        </row>
        <row r="40">
          <cell r="D40">
            <v>108657</v>
          </cell>
          <cell r="E40">
            <v>118546</v>
          </cell>
          <cell r="F40">
            <v>119700</v>
          </cell>
          <cell r="G40">
            <v>121077</v>
          </cell>
          <cell r="H40">
            <v>120487</v>
          </cell>
          <cell r="I40">
            <v>124293</v>
          </cell>
          <cell r="J40">
            <v>127260</v>
          </cell>
          <cell r="K40">
            <v>123013</v>
          </cell>
        </row>
        <row r="41">
          <cell r="D41">
            <v>32753</v>
          </cell>
          <cell r="E41">
            <v>39423</v>
          </cell>
          <cell r="F41">
            <v>35094</v>
          </cell>
          <cell r="G41">
            <v>49833</v>
          </cell>
        </row>
        <row r="60">
          <cell r="D60">
            <v>0.23020334275895638</v>
          </cell>
          <cell r="E60">
            <v>0.23831858887708796</v>
          </cell>
          <cell r="F60">
            <v>0.23246007253395806</v>
          </cell>
          <cell r="G60">
            <v>0.24872081448753994</v>
          </cell>
        </row>
        <row r="61">
          <cell r="D61">
            <v>0.17688426995375095</v>
          </cell>
          <cell r="E61">
            <v>0.17884341508158733</v>
          </cell>
          <cell r="F61">
            <v>0.17975806996598562</v>
          </cell>
          <cell r="G61">
            <v>0.17620016415486439</v>
          </cell>
          <cell r="H61">
            <v>0.18493641645114006</v>
          </cell>
          <cell r="I61">
            <v>0.17621264662766992</v>
          </cell>
          <cell r="J61">
            <v>0.1772482645659465</v>
          </cell>
          <cell r="K61">
            <v>0.16636215241760871</v>
          </cell>
        </row>
        <row r="62">
          <cell r="D62">
            <v>5.3319072805205418E-2</v>
          </cell>
          <cell r="E62">
            <v>5.947517379550063E-2</v>
          </cell>
          <cell r="F62">
            <v>5.2702002567972431E-2</v>
          </cell>
          <cell r="G62">
            <v>7.2520650332675546E-2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 par client"/>
      <sheetName val="CA par Point expédition"/>
      <sheetName val="CA par Pays destination"/>
      <sheetName val="Client Andros"/>
      <sheetName val="Type"/>
      <sheetName val="Pays"/>
      <sheetName val="Feuil1"/>
      <sheetName val="Sheet1"/>
      <sheetName val="Article condt"/>
      <sheetName val="ACK Summary List"/>
    </sheetNames>
    <sheetDataSet>
      <sheetData sheetId="0"/>
      <sheetData sheetId="1"/>
      <sheetData sheetId="2"/>
      <sheetData sheetId="3"/>
      <sheetData sheetId="4">
        <row r="1">
          <cell r="A1" t="str">
            <v>TEREOS FRANCE</v>
          </cell>
          <cell r="B1">
            <v>7446853.5999999996</v>
          </cell>
          <cell r="C1">
            <v>11614</v>
          </cell>
          <cell r="D1" t="str">
            <v>bouche</v>
          </cell>
        </row>
        <row r="2">
          <cell r="A2" t="str">
            <v>CRISTAL-UNION</v>
          </cell>
          <cell r="B2">
            <v>6877581.2000000002</v>
          </cell>
          <cell r="C2">
            <v>8032</v>
          </cell>
          <cell r="D2" t="str">
            <v>bouche</v>
          </cell>
          <cell r="E2" t="str">
            <v>peut-être une partie industrie mais non connue</v>
          </cell>
        </row>
        <row r="3">
          <cell r="A3" t="str">
            <v>LOIRET HAENTJENS ESP</v>
          </cell>
          <cell r="B3">
            <v>4982106.25</v>
          </cell>
          <cell r="C3">
            <v>6099.75</v>
          </cell>
          <cell r="D3" t="str">
            <v>industrie</v>
          </cell>
          <cell r="E3" t="str">
            <v>transformateur</v>
          </cell>
        </row>
        <row r="4">
          <cell r="A4" t="str">
            <v>SAINT LOUIS SUCRE</v>
          </cell>
          <cell r="B4">
            <v>4422551.0600000005</v>
          </cell>
          <cell r="C4">
            <v>5362.5</v>
          </cell>
          <cell r="D4" t="str">
            <v>bouche</v>
          </cell>
          <cell r="E4" t="str">
            <v>peut etre une partie industrie mais non connue</v>
          </cell>
        </row>
        <row r="5">
          <cell r="A5" t="str">
            <v>FIGLI DI PININ PERO</v>
          </cell>
          <cell r="B5">
            <v>2998798</v>
          </cell>
          <cell r="C5">
            <v>3633</v>
          </cell>
          <cell r="D5" t="str">
            <v>industrie</v>
          </cell>
          <cell r="E5" t="str">
            <v>peut etre une partie bouche mais non connue</v>
          </cell>
        </row>
        <row r="6">
          <cell r="A6" t="str">
            <v>NEMEX B.V.</v>
          </cell>
          <cell r="B6">
            <v>2602483</v>
          </cell>
          <cell r="C6">
            <v>2991.4</v>
          </cell>
          <cell r="D6" t="str">
            <v>bouche</v>
          </cell>
        </row>
        <row r="7">
          <cell r="A7" t="str">
            <v>RENSHAWNAPIER</v>
          </cell>
          <cell r="B7">
            <v>2545132.0399999996</v>
          </cell>
          <cell r="C7">
            <v>3058</v>
          </cell>
          <cell r="D7" t="str">
            <v>industrie</v>
          </cell>
          <cell r="E7" t="str">
            <v>peut etre une partie bouche mais non connue</v>
          </cell>
        </row>
        <row r="8">
          <cell r="A8" t="str">
            <v>GRANDA ZUCCHERI</v>
          </cell>
          <cell r="B8">
            <v>2384987</v>
          </cell>
          <cell r="C8">
            <v>2874.2</v>
          </cell>
          <cell r="D8" t="str">
            <v>industrie</v>
          </cell>
          <cell r="E8" t="str">
            <v>peut etre une partie bouche mais non connue</v>
          </cell>
        </row>
        <row r="9">
          <cell r="A9" t="str">
            <v>AUGUST TOPFER &amp; CO G</v>
          </cell>
          <cell r="B9">
            <v>2357083.13</v>
          </cell>
          <cell r="C9">
            <v>2786.4250000000002</v>
          </cell>
          <cell r="D9" t="str">
            <v>industrie</v>
          </cell>
          <cell r="E9" t="str">
            <v>partie bouche mais non connue</v>
          </cell>
        </row>
        <row r="10">
          <cell r="A10" t="str">
            <v>ANDROS</v>
          </cell>
          <cell r="B10">
            <v>2176945</v>
          </cell>
          <cell r="C10">
            <v>2578.5</v>
          </cell>
          <cell r="D10" t="str">
            <v>industrie</v>
          </cell>
          <cell r="E10" t="str">
            <v>transformateur</v>
          </cell>
        </row>
        <row r="11">
          <cell r="A11" t="str">
            <v>THE BILLINGTON FOOD</v>
          </cell>
          <cell r="B11">
            <v>2119879</v>
          </cell>
          <cell r="C11">
            <v>2547</v>
          </cell>
          <cell r="D11" t="str">
            <v>industrie</v>
          </cell>
          <cell r="E11" t="str">
            <v>peut etre une partie bouche mais non connue</v>
          </cell>
        </row>
        <row r="12">
          <cell r="A12" t="str">
            <v>NORDZUCKER AG</v>
          </cell>
          <cell r="B12">
            <v>2015613</v>
          </cell>
          <cell r="C12">
            <v>2500</v>
          </cell>
          <cell r="D12" t="str">
            <v>industrie</v>
          </cell>
          <cell r="E12" t="str">
            <v>peut etre une partie bouche mais non connue</v>
          </cell>
        </row>
        <row r="13">
          <cell r="A13" t="str">
            <v>NUTRITION &amp; SANTE</v>
          </cell>
          <cell r="B13">
            <v>1395762</v>
          </cell>
          <cell r="C13">
            <v>1576.05</v>
          </cell>
          <cell r="D13" t="str">
            <v>industrie</v>
          </cell>
          <cell r="E13" t="str">
            <v>transformateur</v>
          </cell>
        </row>
        <row r="14">
          <cell r="A14" t="str">
            <v>S.A.E.M. PSRM LE GAL</v>
          </cell>
          <cell r="B14">
            <v>1180300</v>
          </cell>
          <cell r="C14">
            <v>1474</v>
          </cell>
          <cell r="D14" t="str">
            <v>industrie</v>
          </cell>
          <cell r="E14" t="str">
            <v>peut etre une partie bouche mais non connue</v>
          </cell>
        </row>
        <row r="15">
          <cell r="A15" t="str">
            <v>NOVARESE ZUCCHERI</v>
          </cell>
          <cell r="B15">
            <v>1051174</v>
          </cell>
          <cell r="C15">
            <v>1232.5999999999999</v>
          </cell>
          <cell r="D15" t="str">
            <v>industrie</v>
          </cell>
          <cell r="E15" t="str">
            <v>peut etre une partie bouche mais non connue</v>
          </cell>
        </row>
        <row r="16">
          <cell r="A16" t="str">
            <v>PFEIFER UND LANGEN</v>
          </cell>
          <cell r="B16">
            <v>805291</v>
          </cell>
          <cell r="C16">
            <v>939.8</v>
          </cell>
          <cell r="D16" t="str">
            <v>industrie</v>
          </cell>
          <cell r="E16" t="str">
            <v>peut etre une partie bouche mais non connue</v>
          </cell>
        </row>
        <row r="17">
          <cell r="A17" t="str">
            <v>NV HYGIENA</v>
          </cell>
          <cell r="B17">
            <v>673490.69999999984</v>
          </cell>
          <cell r="C17">
            <v>819.6</v>
          </cell>
          <cell r="D17" t="str">
            <v>industrie</v>
          </cell>
          <cell r="E17" t="str">
            <v>peut etre une partie bouche mais non connue</v>
          </cell>
        </row>
        <row r="18">
          <cell r="A18" t="str">
            <v>PATISSERIE COMTES DE</v>
          </cell>
          <cell r="B18">
            <v>639534.05000000005</v>
          </cell>
          <cell r="C18">
            <v>727.36</v>
          </cell>
          <cell r="D18" t="str">
            <v>industrie</v>
          </cell>
          <cell r="E18" t="str">
            <v>transformateur</v>
          </cell>
        </row>
        <row r="19">
          <cell r="A19" t="str">
            <v>YOTIS</v>
          </cell>
          <cell r="B19">
            <v>482212.5</v>
          </cell>
          <cell r="C19">
            <v>577.5</v>
          </cell>
          <cell r="D19" t="str">
            <v>industrie</v>
          </cell>
          <cell r="E19" t="str">
            <v>peut etre une partie bouche mais non connue</v>
          </cell>
        </row>
        <row r="20">
          <cell r="A20" t="str">
            <v>DELVERT</v>
          </cell>
          <cell r="B20">
            <v>442800</v>
          </cell>
          <cell r="C20">
            <v>504</v>
          </cell>
          <cell r="D20" t="str">
            <v>industrie</v>
          </cell>
          <cell r="E20" t="str">
            <v>transformateur</v>
          </cell>
        </row>
        <row r="21">
          <cell r="A21" t="str">
            <v>ALSA</v>
          </cell>
          <cell r="B21">
            <v>314880</v>
          </cell>
          <cell r="C21">
            <v>336</v>
          </cell>
          <cell r="D21" t="str">
            <v>industrie</v>
          </cell>
          <cell r="E21" t="str">
            <v>transformateur</v>
          </cell>
        </row>
        <row r="22">
          <cell r="A22" t="str">
            <v>AGRO'NOVAE INDUSTRIE</v>
          </cell>
          <cell r="B22">
            <v>295674.5</v>
          </cell>
          <cell r="C22">
            <v>333.3</v>
          </cell>
          <cell r="D22" t="str">
            <v>industrie</v>
          </cell>
          <cell r="E22" t="str">
            <v>transformateur</v>
          </cell>
        </row>
        <row r="23">
          <cell r="A23" t="str">
            <v>MONBANA S.A.</v>
          </cell>
          <cell r="B23">
            <v>267700</v>
          </cell>
          <cell r="C23">
            <v>298</v>
          </cell>
          <cell r="D23" t="str">
            <v>industrie</v>
          </cell>
          <cell r="E23" t="str">
            <v>transformateur</v>
          </cell>
        </row>
        <row r="24">
          <cell r="A24" t="str">
            <v>HELLENIC SUGAR INDUS</v>
          </cell>
          <cell r="B24">
            <v>234850</v>
          </cell>
          <cell r="C24">
            <v>280.5</v>
          </cell>
          <cell r="D24" t="str">
            <v>industrie</v>
          </cell>
          <cell r="E24" t="str">
            <v>transformateur</v>
          </cell>
        </row>
        <row r="25">
          <cell r="A25" t="str">
            <v>AKTINA</v>
          </cell>
          <cell r="B25">
            <v>229152</v>
          </cell>
          <cell r="C25">
            <v>277.2</v>
          </cell>
          <cell r="D25" t="str">
            <v>industrie</v>
          </cell>
          <cell r="E25" t="str">
            <v>transformateur</v>
          </cell>
        </row>
        <row r="26">
          <cell r="A26" t="str">
            <v>CONCEPT FRUITS</v>
          </cell>
          <cell r="B26">
            <v>227460</v>
          </cell>
          <cell r="C26">
            <v>244</v>
          </cell>
          <cell r="D26" t="str">
            <v>industrie</v>
          </cell>
          <cell r="E26" t="str">
            <v>transformateur</v>
          </cell>
        </row>
        <row r="27">
          <cell r="A27" t="str">
            <v>DOUTRELOUX</v>
          </cell>
          <cell r="B27">
            <v>224532</v>
          </cell>
          <cell r="C27">
            <v>237.6</v>
          </cell>
          <cell r="D27" t="str">
            <v>bouche</v>
          </cell>
        </row>
        <row r="28">
          <cell r="A28" t="str">
            <v>FLEURANCE</v>
          </cell>
          <cell r="B28">
            <v>222631.25</v>
          </cell>
          <cell r="C28">
            <v>255.35</v>
          </cell>
          <cell r="D28" t="str">
            <v>industrie</v>
          </cell>
          <cell r="E28" t="str">
            <v>peut etre une partie bouche mais non connue</v>
          </cell>
        </row>
        <row r="29">
          <cell r="A29" t="str">
            <v>GENERAL INGREDIENTS</v>
          </cell>
          <cell r="B29">
            <v>205752.95</v>
          </cell>
          <cell r="C29">
            <v>245.75</v>
          </cell>
          <cell r="D29" t="str">
            <v>industrie</v>
          </cell>
          <cell r="E29" t="str">
            <v>transformateur</v>
          </cell>
        </row>
        <row r="30">
          <cell r="A30" t="str">
            <v>EVEN LAIT INDUSTRIE</v>
          </cell>
          <cell r="B30">
            <v>187055</v>
          </cell>
          <cell r="C30">
            <v>209</v>
          </cell>
          <cell r="D30" t="str">
            <v>industrie</v>
          </cell>
          <cell r="E30" t="str">
            <v>transformateur</v>
          </cell>
        </row>
        <row r="31">
          <cell r="A31" t="str">
            <v>LE MONDE DES CREPES</v>
          </cell>
          <cell r="B31">
            <v>186054</v>
          </cell>
          <cell r="C31">
            <v>204.6</v>
          </cell>
          <cell r="D31" t="str">
            <v>industrie</v>
          </cell>
          <cell r="E31" t="str">
            <v>transformateur</v>
          </cell>
        </row>
        <row r="32">
          <cell r="A32" t="str">
            <v>SAS MONTS FOURNIL</v>
          </cell>
          <cell r="B32">
            <v>178320</v>
          </cell>
          <cell r="C32">
            <v>192</v>
          </cell>
          <cell r="D32" t="str">
            <v>industrie</v>
          </cell>
          <cell r="E32" t="str">
            <v>transformateur</v>
          </cell>
        </row>
        <row r="33">
          <cell r="A33" t="str">
            <v>CHOCOLATERIE DU PECQ</v>
          </cell>
          <cell r="B33">
            <v>165333.25</v>
          </cell>
          <cell r="C33">
            <v>170.8</v>
          </cell>
          <cell r="D33" t="str">
            <v>industrie</v>
          </cell>
          <cell r="E33" t="str">
            <v>transformateur</v>
          </cell>
        </row>
        <row r="34">
          <cell r="A34" t="str">
            <v>B L M P</v>
          </cell>
          <cell r="B34">
            <v>164160</v>
          </cell>
          <cell r="C34">
            <v>173</v>
          </cell>
          <cell r="D34" t="str">
            <v>industrie</v>
          </cell>
          <cell r="E34" t="str">
            <v>transformateur</v>
          </cell>
        </row>
        <row r="35">
          <cell r="A35" t="str">
            <v>MULTIPACK BULGARIA L</v>
          </cell>
          <cell r="B35">
            <v>159293.20000000001</v>
          </cell>
          <cell r="C35">
            <v>184.5</v>
          </cell>
          <cell r="D35" t="str">
            <v>industrie</v>
          </cell>
          <cell r="E35" t="str">
            <v>peut etre une partie bouche mais non connue</v>
          </cell>
        </row>
        <row r="36">
          <cell r="A36" t="str">
            <v>HAITOGLOU BROS</v>
          </cell>
          <cell r="B36">
            <v>157080</v>
          </cell>
          <cell r="C36">
            <v>184.8</v>
          </cell>
          <cell r="D36" t="str">
            <v>industrie</v>
          </cell>
          <cell r="E36" t="str">
            <v>transformateur</v>
          </cell>
        </row>
        <row r="37">
          <cell r="A37" t="str">
            <v>DRUID CZ s.r.o.</v>
          </cell>
          <cell r="B37">
            <v>156675</v>
          </cell>
          <cell r="C37">
            <v>186.6</v>
          </cell>
          <cell r="D37" t="str">
            <v>industrie</v>
          </cell>
          <cell r="E37" t="str">
            <v>transformateur</v>
          </cell>
        </row>
        <row r="38">
          <cell r="A38" t="str">
            <v>ALEAS D.O.O.</v>
          </cell>
          <cell r="B38">
            <v>147232.79999999999</v>
          </cell>
          <cell r="C38">
            <v>169.4</v>
          </cell>
          <cell r="D38" t="str">
            <v>bouche</v>
          </cell>
        </row>
        <row r="39">
          <cell r="A39" t="str">
            <v>MAISON RENE PECNER F</v>
          </cell>
          <cell r="B39">
            <v>130125</v>
          </cell>
          <cell r="C39">
            <v>133.5</v>
          </cell>
          <cell r="D39" t="str">
            <v>industrie</v>
          </cell>
          <cell r="E39" t="str">
            <v>transformateur</v>
          </cell>
        </row>
        <row r="40">
          <cell r="A40" t="str">
            <v>LA FRUITIERE DU VAL</v>
          </cell>
          <cell r="B40">
            <v>127034</v>
          </cell>
          <cell r="C40">
            <v>139.30000000000001</v>
          </cell>
          <cell r="D40" t="str">
            <v>industrie</v>
          </cell>
          <cell r="E40" t="str">
            <v>transformateur</v>
          </cell>
        </row>
        <row r="41">
          <cell r="A41" t="str">
            <v>BISCUITERIE DE L'ABB</v>
          </cell>
          <cell r="B41">
            <v>104591</v>
          </cell>
          <cell r="C41">
            <v>111.3</v>
          </cell>
          <cell r="D41" t="str">
            <v>industrie</v>
          </cell>
          <cell r="E41" t="str">
            <v>transformateur</v>
          </cell>
        </row>
        <row r="42">
          <cell r="A42" t="str">
            <v>GALETTES BERTEL</v>
          </cell>
          <cell r="B42">
            <v>92200</v>
          </cell>
          <cell r="C42">
            <v>100</v>
          </cell>
          <cell r="D42" t="str">
            <v>industrie</v>
          </cell>
          <cell r="E42" t="str">
            <v>transformateur</v>
          </cell>
        </row>
        <row r="43">
          <cell r="A43" t="str">
            <v>SOLANO THERESE LE MO</v>
          </cell>
          <cell r="B43">
            <v>78700</v>
          </cell>
          <cell r="C43">
            <v>88</v>
          </cell>
          <cell r="D43" t="str">
            <v>industrie</v>
          </cell>
          <cell r="E43" t="str">
            <v>transformateur</v>
          </cell>
        </row>
        <row r="44">
          <cell r="A44" t="str">
            <v>LAITERIE ST DENIS DE</v>
          </cell>
          <cell r="B44">
            <v>77879.5</v>
          </cell>
          <cell r="C44">
            <v>80</v>
          </cell>
          <cell r="D44" t="str">
            <v>industrie</v>
          </cell>
          <cell r="E44" t="str">
            <v>transformateur</v>
          </cell>
        </row>
        <row r="45">
          <cell r="A45" t="str">
            <v>BISCUITERIE MODERNE</v>
          </cell>
          <cell r="B45">
            <v>76137.25</v>
          </cell>
          <cell r="C45">
            <v>80</v>
          </cell>
          <cell r="D45" t="str">
            <v>industrie</v>
          </cell>
          <cell r="E45" t="str">
            <v>transformateur</v>
          </cell>
        </row>
        <row r="46">
          <cell r="A46" t="str">
            <v>BISCUITERIE JOUBARD</v>
          </cell>
          <cell r="B46">
            <v>71400</v>
          </cell>
          <cell r="C46">
            <v>80</v>
          </cell>
          <cell r="D46" t="str">
            <v>industrie</v>
          </cell>
          <cell r="E46" t="str">
            <v>transformateur</v>
          </cell>
        </row>
        <row r="47">
          <cell r="A47" t="str">
            <v>LA MAISON DU BISCUIT</v>
          </cell>
          <cell r="B47">
            <v>67332</v>
          </cell>
          <cell r="C47">
            <v>72.400000000000006</v>
          </cell>
          <cell r="D47" t="str">
            <v>industrie</v>
          </cell>
          <cell r="E47" t="str">
            <v>transformateur</v>
          </cell>
        </row>
        <row r="48">
          <cell r="A48" t="str">
            <v>CREPERIE JARNOUX</v>
          </cell>
          <cell r="B48">
            <v>63905</v>
          </cell>
          <cell r="C48">
            <v>70</v>
          </cell>
          <cell r="D48" t="str">
            <v>industrie</v>
          </cell>
          <cell r="E48" t="str">
            <v>transformateur</v>
          </cell>
        </row>
        <row r="49">
          <cell r="A49" t="str">
            <v>NOVANDIE</v>
          </cell>
          <cell r="B49">
            <v>63144</v>
          </cell>
          <cell r="C49">
            <v>72</v>
          </cell>
          <cell r="D49" t="str">
            <v>industrie</v>
          </cell>
          <cell r="E49" t="str">
            <v>transformateur</v>
          </cell>
        </row>
        <row r="50">
          <cell r="A50" t="str">
            <v>MARKAL</v>
          </cell>
          <cell r="B50">
            <v>53409</v>
          </cell>
          <cell r="C50">
            <v>58.3</v>
          </cell>
          <cell r="D50" t="str">
            <v>bouche</v>
          </cell>
        </row>
        <row r="51">
          <cell r="A51" t="str">
            <v>LES PATISSERIES DE</v>
          </cell>
          <cell r="B51">
            <v>52200</v>
          </cell>
          <cell r="C51">
            <v>60</v>
          </cell>
          <cell r="D51" t="str">
            <v>industrie</v>
          </cell>
          <cell r="E51" t="str">
            <v>transformateur</v>
          </cell>
        </row>
        <row r="52">
          <cell r="A52" t="str">
            <v>BRETAUDEAU</v>
          </cell>
          <cell r="B52">
            <v>50065</v>
          </cell>
          <cell r="C52">
            <v>56.25</v>
          </cell>
          <cell r="D52" t="str">
            <v>industrie</v>
          </cell>
          <cell r="E52" t="str">
            <v>transformateur</v>
          </cell>
        </row>
        <row r="53">
          <cell r="A53" t="str">
            <v>QUAI SUD</v>
          </cell>
          <cell r="B53">
            <v>49026</v>
          </cell>
          <cell r="C53">
            <v>51.15</v>
          </cell>
          <cell r="D53" t="str">
            <v>industrie</v>
          </cell>
          <cell r="E53" t="str">
            <v>transformateur</v>
          </cell>
        </row>
        <row r="54">
          <cell r="A54" t="str">
            <v>S.N. DES DOUCEURS DE</v>
          </cell>
          <cell r="B54">
            <v>47880</v>
          </cell>
          <cell r="C54">
            <v>51</v>
          </cell>
          <cell r="D54" t="str">
            <v>industrie</v>
          </cell>
          <cell r="E54" t="str">
            <v>transformateur</v>
          </cell>
        </row>
        <row r="55">
          <cell r="A55" t="str">
            <v>BISCUITERIE FOUESNAN</v>
          </cell>
          <cell r="B55">
            <v>47600</v>
          </cell>
          <cell r="C55">
            <v>50</v>
          </cell>
          <cell r="D55" t="str">
            <v>industrie</v>
          </cell>
          <cell r="E55" t="str">
            <v>transformateur</v>
          </cell>
        </row>
        <row r="56">
          <cell r="A56" t="str">
            <v>GIRAUDON &amp; FILS S.A.</v>
          </cell>
          <cell r="B56">
            <v>46516</v>
          </cell>
          <cell r="C56">
            <v>55.6</v>
          </cell>
          <cell r="D56" t="str">
            <v>industrie</v>
          </cell>
          <cell r="E56" t="str">
            <v>peut etre une partie bouche mais non connue</v>
          </cell>
        </row>
        <row r="57">
          <cell r="A57" t="str">
            <v>SPECIALITES SUPPLEX</v>
          </cell>
          <cell r="B57">
            <v>45241.25</v>
          </cell>
          <cell r="C57">
            <v>46</v>
          </cell>
          <cell r="D57" t="str">
            <v>industrie</v>
          </cell>
          <cell r="E57" t="str">
            <v>transformateur</v>
          </cell>
        </row>
        <row r="58">
          <cell r="A58" t="str">
            <v>F.H.U. KONPACK</v>
          </cell>
          <cell r="B58">
            <v>43652</v>
          </cell>
          <cell r="C58">
            <v>54</v>
          </cell>
          <cell r="D58" t="str">
            <v>bouche</v>
          </cell>
        </row>
        <row r="59">
          <cell r="A59" t="str">
            <v>COOP AGRICOLE DU PAY</v>
          </cell>
          <cell r="B59">
            <v>43012</v>
          </cell>
          <cell r="C59">
            <v>47.2</v>
          </cell>
          <cell r="D59" t="str">
            <v>industrie</v>
          </cell>
          <cell r="E59" t="str">
            <v>transformateur</v>
          </cell>
        </row>
        <row r="60">
          <cell r="A60" t="str">
            <v>BISCUITERIE DE FRANC</v>
          </cell>
          <cell r="B60">
            <v>41624</v>
          </cell>
          <cell r="C60">
            <v>44</v>
          </cell>
          <cell r="D60" t="str">
            <v>industrie</v>
          </cell>
          <cell r="E60" t="str">
            <v>transformateur</v>
          </cell>
        </row>
        <row r="61">
          <cell r="A61" t="str">
            <v>LOCMARIA</v>
          </cell>
          <cell r="B61">
            <v>38800</v>
          </cell>
          <cell r="C61">
            <v>40</v>
          </cell>
          <cell r="D61" t="str">
            <v>industrie</v>
          </cell>
          <cell r="E61" t="str">
            <v>transformateur</v>
          </cell>
        </row>
        <row r="62">
          <cell r="A62" t="str">
            <v>SEVENDAY</v>
          </cell>
          <cell r="B62">
            <v>37800</v>
          </cell>
          <cell r="C62">
            <v>40</v>
          </cell>
          <cell r="D62" t="str">
            <v>industrie</v>
          </cell>
          <cell r="E62" t="str">
            <v>transformateur</v>
          </cell>
        </row>
        <row r="63">
          <cell r="A63" t="str">
            <v>BISCUITERIE DE KERLA</v>
          </cell>
          <cell r="B63">
            <v>33810</v>
          </cell>
          <cell r="C63">
            <v>38</v>
          </cell>
          <cell r="D63" t="str">
            <v>industrie</v>
          </cell>
          <cell r="E63" t="str">
            <v>transformateur</v>
          </cell>
        </row>
        <row r="64">
          <cell r="A64" t="str">
            <v>PINEWOOD HEALTHCARE</v>
          </cell>
          <cell r="B64">
            <v>33074</v>
          </cell>
          <cell r="C64">
            <v>36</v>
          </cell>
          <cell r="D64" t="str">
            <v>industrie</v>
          </cell>
          <cell r="E64" t="str">
            <v>transformateur</v>
          </cell>
        </row>
        <row r="65">
          <cell r="A65" t="str">
            <v>PARIS CARAMELS</v>
          </cell>
          <cell r="B65">
            <v>31080</v>
          </cell>
          <cell r="C65">
            <v>32</v>
          </cell>
          <cell r="D65" t="str">
            <v>industrie</v>
          </cell>
          <cell r="E65" t="str">
            <v>transformateur</v>
          </cell>
        </row>
        <row r="66">
          <cell r="A66" t="str">
            <v>TRANSPORTS LAVAL FRE</v>
          </cell>
          <cell r="B66">
            <v>30450</v>
          </cell>
          <cell r="C66">
            <v>35</v>
          </cell>
          <cell r="D66" t="str">
            <v>industrie</v>
          </cell>
          <cell r="E66" t="str">
            <v>transformateur</v>
          </cell>
        </row>
        <row r="67">
          <cell r="A67" t="str">
            <v>MENEAU SA</v>
          </cell>
          <cell r="B67">
            <v>28000</v>
          </cell>
          <cell r="C67">
            <v>31</v>
          </cell>
          <cell r="D67" t="str">
            <v>industrie</v>
          </cell>
          <cell r="E67" t="str">
            <v>transformateur</v>
          </cell>
        </row>
        <row r="68">
          <cell r="A68" t="str">
            <v>TRADICREPES</v>
          </cell>
          <cell r="B68">
            <v>23495.25</v>
          </cell>
          <cell r="C68">
            <v>24</v>
          </cell>
          <cell r="D68" t="str">
            <v>industrie</v>
          </cell>
          <cell r="E68" t="str">
            <v>transformateur</v>
          </cell>
        </row>
        <row r="69">
          <cell r="A69" t="str">
            <v>SCPA</v>
          </cell>
          <cell r="B69">
            <v>21600</v>
          </cell>
          <cell r="C69">
            <v>24</v>
          </cell>
          <cell r="D69" t="str">
            <v>industrie</v>
          </cell>
          <cell r="E69" t="str">
            <v>transformateur</v>
          </cell>
        </row>
        <row r="70">
          <cell r="A70" t="str">
            <v>CRIMARK</v>
          </cell>
          <cell r="B70">
            <v>21120</v>
          </cell>
          <cell r="C70">
            <v>24</v>
          </cell>
          <cell r="D70" t="str">
            <v>industrie</v>
          </cell>
          <cell r="E70" t="str">
            <v>transformateur</v>
          </cell>
        </row>
        <row r="71">
          <cell r="A71" t="str">
            <v>BULGARIAN HONEY PROD</v>
          </cell>
          <cell r="B71">
            <v>20653</v>
          </cell>
          <cell r="C71">
            <v>23.6</v>
          </cell>
          <cell r="D71" t="str">
            <v>industrie</v>
          </cell>
          <cell r="E71" t="str">
            <v>transformateur</v>
          </cell>
        </row>
        <row r="72">
          <cell r="A72" t="str">
            <v>BOURGOGNE VITI SERVI</v>
          </cell>
          <cell r="B72">
            <v>18753</v>
          </cell>
          <cell r="C72">
            <v>19.95</v>
          </cell>
          <cell r="D72" t="str">
            <v>industrie</v>
          </cell>
          <cell r="E72" t="str">
            <v>transformateur</v>
          </cell>
        </row>
        <row r="73">
          <cell r="A73" t="str">
            <v>COOP BOURGOGNE DU SU</v>
          </cell>
          <cell r="B73">
            <v>18585</v>
          </cell>
          <cell r="C73">
            <v>20.25</v>
          </cell>
          <cell r="D73" t="str">
            <v>industrie</v>
          </cell>
          <cell r="E73" t="str">
            <v>transformateur</v>
          </cell>
        </row>
        <row r="74">
          <cell r="A74" t="str">
            <v>FERME FRUITIERE DE C</v>
          </cell>
          <cell r="B74">
            <v>17880</v>
          </cell>
          <cell r="C74">
            <v>18</v>
          </cell>
          <cell r="D74" t="str">
            <v>industrie</v>
          </cell>
          <cell r="E74" t="str">
            <v>transformateur</v>
          </cell>
        </row>
        <row r="75">
          <cell r="A75" t="str">
            <v>NUTRISA S.A</v>
          </cell>
          <cell r="B75">
            <v>16800</v>
          </cell>
          <cell r="C75">
            <v>20</v>
          </cell>
          <cell r="D75" t="str">
            <v>industrie</v>
          </cell>
          <cell r="E75" t="str">
            <v>transformateur</v>
          </cell>
        </row>
        <row r="76">
          <cell r="A76" t="str">
            <v>CONFISERIE GEORGELIN</v>
          </cell>
          <cell r="B76">
            <v>16652</v>
          </cell>
          <cell r="C76">
            <v>18.399999999999999</v>
          </cell>
          <cell r="D76" t="str">
            <v>industrie</v>
          </cell>
          <cell r="E76" t="str">
            <v>transformateur</v>
          </cell>
        </row>
        <row r="77">
          <cell r="A77" t="str">
            <v>PB REGNIER</v>
          </cell>
          <cell r="B77">
            <v>15980</v>
          </cell>
          <cell r="C77">
            <v>17</v>
          </cell>
          <cell r="D77" t="str">
            <v>industrie</v>
          </cell>
          <cell r="E77" t="str">
            <v>transformateur</v>
          </cell>
        </row>
        <row r="78">
          <cell r="A78" t="str">
            <v>D2I</v>
          </cell>
          <cell r="B78">
            <v>15943</v>
          </cell>
          <cell r="C78">
            <v>15</v>
          </cell>
          <cell r="D78" t="str">
            <v>industrie</v>
          </cell>
          <cell r="E78" t="str">
            <v>transformateur</v>
          </cell>
        </row>
        <row r="79">
          <cell r="A79" t="str">
            <v>SUCRERIE MAHMOUD EL</v>
          </cell>
          <cell r="B79">
            <v>14876.5</v>
          </cell>
          <cell r="C79">
            <v>17.149999999999999</v>
          </cell>
          <cell r="D79" t="str">
            <v>bouche</v>
          </cell>
        </row>
        <row r="80">
          <cell r="A80" t="str">
            <v>RELAIS VERT</v>
          </cell>
          <cell r="B80">
            <v>13443.6</v>
          </cell>
          <cell r="C80">
            <v>10.199999999999999</v>
          </cell>
          <cell r="D80" t="str">
            <v>bouche</v>
          </cell>
        </row>
        <row r="81">
          <cell r="A81" t="str">
            <v>GERMAN'S BEST WERBEZ</v>
          </cell>
          <cell r="B81">
            <v>12760</v>
          </cell>
          <cell r="C81">
            <v>13</v>
          </cell>
          <cell r="D81" t="str">
            <v>industrie</v>
          </cell>
          <cell r="E81" t="str">
            <v>transformateur</v>
          </cell>
        </row>
        <row r="82">
          <cell r="A82" t="str">
            <v>UHLMANN HANDELSGES,</v>
          </cell>
          <cell r="B82">
            <v>12420</v>
          </cell>
          <cell r="C82">
            <v>23</v>
          </cell>
          <cell r="D82" t="str">
            <v>industrie</v>
          </cell>
          <cell r="E82" t="str">
            <v>transformateur</v>
          </cell>
        </row>
        <row r="83">
          <cell r="A83" t="str">
            <v>BOYERE JEAN-LOUIS</v>
          </cell>
          <cell r="B83">
            <v>12140</v>
          </cell>
          <cell r="C83">
            <v>12</v>
          </cell>
          <cell r="D83" t="str">
            <v>bouche</v>
          </cell>
        </row>
        <row r="84">
          <cell r="A84" t="str">
            <v>CREPERIE BOSSER</v>
          </cell>
          <cell r="B84">
            <v>11280</v>
          </cell>
          <cell r="C84">
            <v>12</v>
          </cell>
          <cell r="D84" t="str">
            <v>industrie</v>
          </cell>
          <cell r="E84" t="str">
            <v>transformateur</v>
          </cell>
        </row>
        <row r="85">
          <cell r="A85" t="str">
            <v>MIGUELGORRY</v>
          </cell>
          <cell r="B85">
            <v>10950</v>
          </cell>
          <cell r="C85">
            <v>12</v>
          </cell>
          <cell r="D85" t="str">
            <v>industrie</v>
          </cell>
          <cell r="E85" t="str">
            <v>transformateur</v>
          </cell>
        </row>
        <row r="86">
          <cell r="A86" t="str">
            <v>CENTRE D'AIDE PAR LE</v>
          </cell>
          <cell r="B86">
            <v>10820</v>
          </cell>
          <cell r="C86">
            <v>12</v>
          </cell>
          <cell r="D86" t="str">
            <v>industrie</v>
          </cell>
          <cell r="E86" t="str">
            <v>transformateur</v>
          </cell>
        </row>
        <row r="87">
          <cell r="A87" t="str">
            <v>MOY PARK FRANCE</v>
          </cell>
          <cell r="B87">
            <v>10600</v>
          </cell>
          <cell r="C87">
            <v>10</v>
          </cell>
          <cell r="D87" t="str">
            <v>industrie</v>
          </cell>
          <cell r="E87" t="str">
            <v>transformateur</v>
          </cell>
        </row>
        <row r="88">
          <cell r="A88" t="str">
            <v>PASTORALE</v>
          </cell>
          <cell r="B88">
            <v>8968</v>
          </cell>
          <cell r="C88">
            <v>8.3000000000000007</v>
          </cell>
          <cell r="D88" t="str">
            <v>industrie</v>
          </cell>
          <cell r="E88" t="str">
            <v>transformateur</v>
          </cell>
        </row>
        <row r="89">
          <cell r="A89" t="str">
            <v>LES P'TITS AMOUREUX</v>
          </cell>
          <cell r="B89">
            <v>7575</v>
          </cell>
          <cell r="C89">
            <v>9</v>
          </cell>
          <cell r="D89" t="str">
            <v>industrie</v>
          </cell>
          <cell r="E89" t="str">
            <v>transformateur</v>
          </cell>
        </row>
        <row r="90">
          <cell r="A90" t="str">
            <v>MATERNE SAS</v>
          </cell>
          <cell r="B90">
            <v>7520</v>
          </cell>
          <cell r="C90">
            <v>8</v>
          </cell>
          <cell r="D90" t="str">
            <v>industrie</v>
          </cell>
          <cell r="E90" t="str">
            <v>transformateur</v>
          </cell>
        </row>
        <row r="91">
          <cell r="A91" t="str">
            <v>OENOPHYT</v>
          </cell>
          <cell r="B91">
            <v>7329</v>
          </cell>
          <cell r="C91">
            <v>8.4</v>
          </cell>
          <cell r="D91" t="str">
            <v>industrie</v>
          </cell>
          <cell r="E91" t="str">
            <v>transformateur</v>
          </cell>
        </row>
        <row r="92">
          <cell r="A92" t="str">
            <v>SUCRES ET SERVICES</v>
          </cell>
          <cell r="B92">
            <v>7146.59</v>
          </cell>
          <cell r="C92">
            <v>6.1</v>
          </cell>
          <cell r="D92" t="str">
            <v>bouche</v>
          </cell>
        </row>
        <row r="93">
          <cell r="A93" t="str">
            <v>SOUFFLET-VIGNE</v>
          </cell>
          <cell r="B93">
            <v>6762</v>
          </cell>
          <cell r="C93">
            <v>7.35</v>
          </cell>
          <cell r="D93" t="str">
            <v>industrie</v>
          </cell>
          <cell r="E93" t="str">
            <v>transformateur</v>
          </cell>
        </row>
        <row r="94">
          <cell r="A94" t="str">
            <v>L'EPICURIEN</v>
          </cell>
          <cell r="B94">
            <v>6690</v>
          </cell>
          <cell r="C94">
            <v>7</v>
          </cell>
          <cell r="D94" t="str">
            <v>industrie</v>
          </cell>
          <cell r="E94" t="str">
            <v>transformateur</v>
          </cell>
        </row>
        <row r="95">
          <cell r="A95" t="str">
            <v>ZUK ZAK</v>
          </cell>
          <cell r="B95">
            <v>6650</v>
          </cell>
          <cell r="C95">
            <v>7</v>
          </cell>
          <cell r="D95" t="str">
            <v>bouche</v>
          </cell>
        </row>
        <row r="96">
          <cell r="A96" t="str">
            <v>KEREX</v>
          </cell>
          <cell r="B96">
            <v>6120</v>
          </cell>
          <cell r="C96">
            <v>6</v>
          </cell>
          <cell r="D96" t="str">
            <v>industrie</v>
          </cell>
          <cell r="E96" t="str">
            <v>transformateur</v>
          </cell>
        </row>
        <row r="97">
          <cell r="A97" t="str">
            <v>LA GALETTIERE</v>
          </cell>
          <cell r="B97">
            <v>6060</v>
          </cell>
          <cell r="C97">
            <v>6</v>
          </cell>
          <cell r="D97" t="str">
            <v>industrie</v>
          </cell>
          <cell r="E97" t="str">
            <v>transformateur</v>
          </cell>
        </row>
        <row r="98">
          <cell r="A98" t="str">
            <v>SOREAL ILOU</v>
          </cell>
          <cell r="B98">
            <v>5860</v>
          </cell>
          <cell r="C98">
            <v>6</v>
          </cell>
          <cell r="D98" t="str">
            <v>industrie</v>
          </cell>
          <cell r="E98" t="str">
            <v>transformateur</v>
          </cell>
        </row>
        <row r="99">
          <cell r="A99" t="str">
            <v>PIERRE BARADUC</v>
          </cell>
          <cell r="B99">
            <v>5340</v>
          </cell>
          <cell r="C99">
            <v>6</v>
          </cell>
          <cell r="D99" t="str">
            <v>industrie</v>
          </cell>
          <cell r="E99" t="str">
            <v>transformateur</v>
          </cell>
        </row>
        <row r="100">
          <cell r="A100" t="str">
            <v>CHATELIER VITICULTUR</v>
          </cell>
          <cell r="B100">
            <v>5220</v>
          </cell>
          <cell r="C100">
            <v>6</v>
          </cell>
          <cell r="D100" t="str">
            <v>industrie</v>
          </cell>
          <cell r="E100" t="str">
            <v>transformateur</v>
          </cell>
        </row>
        <row r="101">
          <cell r="A101" t="str">
            <v>M. STERN</v>
          </cell>
          <cell r="B101">
            <v>4572.2000000000007</v>
          </cell>
          <cell r="C101">
            <v>4.04</v>
          </cell>
          <cell r="D101" t="str">
            <v>bouche</v>
          </cell>
        </row>
        <row r="102">
          <cell r="A102" t="str">
            <v>BRIOCHE PASQUIER IRU</v>
          </cell>
          <cell r="B102">
            <v>4050</v>
          </cell>
          <cell r="C102">
            <v>4</v>
          </cell>
          <cell r="D102" t="str">
            <v>industrie</v>
          </cell>
          <cell r="E102" t="str">
            <v>transformateur</v>
          </cell>
        </row>
        <row r="103">
          <cell r="A103" t="str">
            <v>SOFALIP PERLAMANDE</v>
          </cell>
          <cell r="B103">
            <v>3786.25</v>
          </cell>
          <cell r="C103">
            <v>4</v>
          </cell>
          <cell r="D103" t="str">
            <v>industrie</v>
          </cell>
          <cell r="E103" t="str">
            <v>transformateur</v>
          </cell>
        </row>
        <row r="104">
          <cell r="A104" t="str">
            <v>ETS FAVART</v>
          </cell>
          <cell r="B104">
            <v>3480</v>
          </cell>
          <cell r="C104">
            <v>4</v>
          </cell>
          <cell r="D104" t="str">
            <v>industrie</v>
          </cell>
          <cell r="E104" t="str">
            <v>transformateur</v>
          </cell>
        </row>
        <row r="105">
          <cell r="A105" t="str">
            <v>SOCIETE AUXILIAIRE D</v>
          </cell>
          <cell r="B105">
            <v>3326</v>
          </cell>
          <cell r="C105">
            <v>3.02</v>
          </cell>
          <cell r="D105" t="str">
            <v>industrie</v>
          </cell>
          <cell r="E105" t="str">
            <v>transformateur</v>
          </cell>
        </row>
        <row r="106">
          <cell r="A106" t="str">
            <v>CREPERIE LAMER</v>
          </cell>
          <cell r="B106">
            <v>2880</v>
          </cell>
          <cell r="C106">
            <v>3</v>
          </cell>
          <cell r="D106" t="str">
            <v>industrie</v>
          </cell>
          <cell r="E106" t="str">
            <v>transformateur</v>
          </cell>
        </row>
        <row r="107">
          <cell r="A107" t="str">
            <v>MORVAN</v>
          </cell>
          <cell r="B107">
            <v>2676.1</v>
          </cell>
          <cell r="C107">
            <v>0</v>
          </cell>
          <cell r="D107" t="str">
            <v>industrie</v>
          </cell>
          <cell r="E107" t="str">
            <v>transformateur</v>
          </cell>
        </row>
        <row r="108">
          <cell r="A108" t="str">
            <v>ATA PHILIPPE WASSELI</v>
          </cell>
          <cell r="B108">
            <v>2200</v>
          </cell>
          <cell r="C108">
            <v>2</v>
          </cell>
          <cell r="D108" t="str">
            <v>industrie</v>
          </cell>
          <cell r="E108" t="str">
            <v>transformateur</v>
          </cell>
        </row>
        <row r="109">
          <cell r="A109" t="str">
            <v>SARL DIETETIQUE RUMI</v>
          </cell>
          <cell r="B109">
            <v>2150</v>
          </cell>
          <cell r="C109">
            <v>2</v>
          </cell>
          <cell r="D109" t="str">
            <v>industrie</v>
          </cell>
          <cell r="E109" t="str">
            <v>transformateur</v>
          </cell>
        </row>
        <row r="110">
          <cell r="A110" t="str">
            <v>BISCUITERIE DU MISTR</v>
          </cell>
          <cell r="B110">
            <v>1982.75</v>
          </cell>
          <cell r="C110">
            <v>2</v>
          </cell>
          <cell r="D110" t="str">
            <v>industrie</v>
          </cell>
          <cell r="E110" t="str">
            <v>transformateur</v>
          </cell>
        </row>
        <row r="111">
          <cell r="A111" t="str">
            <v>NUTRITION &amp; NATURE S</v>
          </cell>
          <cell r="B111">
            <v>1950</v>
          </cell>
          <cell r="C111">
            <v>2</v>
          </cell>
          <cell r="D111" t="str">
            <v>industrie</v>
          </cell>
          <cell r="E111" t="str">
            <v>transformateur</v>
          </cell>
        </row>
        <row r="112">
          <cell r="A112" t="str">
            <v>FORCHY PATISSIER</v>
          </cell>
          <cell r="B112">
            <v>1800</v>
          </cell>
          <cell r="C112">
            <v>2</v>
          </cell>
          <cell r="D112" t="str">
            <v>industrie</v>
          </cell>
          <cell r="E112" t="str">
            <v>transformateur</v>
          </cell>
        </row>
        <row r="113">
          <cell r="A113" t="str">
            <v>LES QUATRE SAISONS</v>
          </cell>
          <cell r="B113">
            <v>1326</v>
          </cell>
          <cell r="C113">
            <v>1.02</v>
          </cell>
          <cell r="D113" t="str">
            <v>industrie</v>
          </cell>
          <cell r="E113" t="str">
            <v>transformateur</v>
          </cell>
        </row>
        <row r="114">
          <cell r="A114" t="str">
            <v>BIODIS</v>
          </cell>
          <cell r="B114">
            <v>1298</v>
          </cell>
          <cell r="C114">
            <v>1.1000000000000001</v>
          </cell>
          <cell r="D114" t="str">
            <v>industrie</v>
          </cell>
          <cell r="E114" t="str">
            <v>transformateur</v>
          </cell>
        </row>
        <row r="115">
          <cell r="A115" t="str">
            <v>COCO-LM</v>
          </cell>
          <cell r="B115">
            <v>1080</v>
          </cell>
          <cell r="C115">
            <v>1</v>
          </cell>
          <cell r="D115" t="str">
            <v>industrie</v>
          </cell>
          <cell r="E115" t="str">
            <v>transformateur</v>
          </cell>
        </row>
        <row r="116">
          <cell r="A116" t="str">
            <v>PROLAINAT</v>
          </cell>
          <cell r="B116">
            <v>960</v>
          </cell>
          <cell r="C116">
            <v>1</v>
          </cell>
          <cell r="D116" t="str">
            <v>industrie</v>
          </cell>
          <cell r="E116" t="str">
            <v>transformateur</v>
          </cell>
        </row>
        <row r="117">
          <cell r="A117" t="str">
            <v>SOULARD ALAIN</v>
          </cell>
          <cell r="B117">
            <v>940</v>
          </cell>
          <cell r="C117">
            <v>1</v>
          </cell>
          <cell r="D117" t="str">
            <v>industrie</v>
          </cell>
          <cell r="E117" t="str">
            <v>transformateur</v>
          </cell>
        </row>
        <row r="118">
          <cell r="A118" t="str">
            <v>CREPERIE KERGAËL - S</v>
          </cell>
          <cell r="B118">
            <v>900</v>
          </cell>
          <cell r="C118">
            <v>1</v>
          </cell>
          <cell r="D118" t="str">
            <v>industrie</v>
          </cell>
          <cell r="E118" t="str">
            <v>transformateur</v>
          </cell>
        </row>
        <row r="119">
          <cell r="A119" t="str">
            <v>LEMEAUX PINAUD</v>
          </cell>
          <cell r="B119">
            <v>588</v>
          </cell>
          <cell r="C119">
            <v>0.6</v>
          </cell>
          <cell r="D119" t="str">
            <v>industrie</v>
          </cell>
          <cell r="E119" t="str">
            <v>transformateur</v>
          </cell>
        </row>
        <row r="120">
          <cell r="A120" t="str">
            <v>ETS BOUSSAUD</v>
          </cell>
          <cell r="B120">
            <v>450</v>
          </cell>
          <cell r="C120">
            <v>0.5</v>
          </cell>
          <cell r="D120" t="str">
            <v>industrie</v>
          </cell>
          <cell r="E120" t="str">
            <v>transformateur</v>
          </cell>
        </row>
        <row r="121">
          <cell r="A121" t="str">
            <v>OUARY</v>
          </cell>
          <cell r="B121">
            <v>44</v>
          </cell>
          <cell r="C121">
            <v>0.05</v>
          </cell>
          <cell r="D121" t="str">
            <v>industrie</v>
          </cell>
          <cell r="E121" t="str">
            <v>transformateur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summary"/>
      <sheetName val="weekly assumptions"/>
      <sheetName val="settings"/>
      <sheetName val="targets"/>
      <sheetName val="electrical assumptions"/>
      <sheetName val="electricity"/>
      <sheetName val="Type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date</v>
          </cell>
          <cell r="C5" t="str">
            <v>row ref. in weekly assum.</v>
          </cell>
          <cell r="D5" t="str">
            <v>month</v>
          </cell>
          <cell r="E5" t="str">
            <v>public holiday (worked or not)</v>
          </cell>
          <cell r="F5" t="str">
            <v>crop day</v>
          </cell>
          <cell r="G5" t="str">
            <v>crop week</v>
          </cell>
          <cell r="H5" t="str">
            <v>public holiday (hh:mm not worked)</v>
          </cell>
          <cell r="I5" t="str">
            <v>public holiday to date</v>
          </cell>
          <cell r="J5" t="str">
            <v>special stops (hh:mm)</v>
          </cell>
          <cell r="K5" t="str">
            <v>special stops to date</v>
          </cell>
          <cell r="L5" t="str">
            <v>available hours</v>
          </cell>
          <cell r="M5" t="str">
            <v>available hours to date</v>
          </cell>
          <cell r="N5" t="str">
            <v>crushing day</v>
          </cell>
          <cell r="O5" t="str">
            <v>Nb crushing days to date</v>
          </cell>
          <cell r="P5" t="str">
            <v>rain (lack of cane)</v>
          </cell>
          <cell r="Q5" t="str">
            <v>rain to date</v>
          </cell>
          <cell r="R5" t="str">
            <v>lack of cane (excl. rain)</v>
          </cell>
          <cell r="S5" t="str">
            <v>lack of cane to date</v>
          </cell>
          <cell r="T5" t="str">
            <v>total lack of cane</v>
          </cell>
          <cell r="U5" t="str">
            <v>total lack of cane to date</v>
          </cell>
          <cell r="V5" t="str">
            <v>maintenance</v>
          </cell>
          <cell r="W5" t="str">
            <v>maintenance to date</v>
          </cell>
          <cell r="X5" t="str">
            <v>stops due to transport in factory</v>
          </cell>
          <cell r="Y5" t="str">
            <v>stops due to transport in factory to date</v>
          </cell>
          <cell r="Z5" t="str">
            <v>factory operational stops</v>
          </cell>
          <cell r="AA5" t="str">
            <v>factory operational stops to date</v>
          </cell>
          <cell r="AB5" t="str">
            <v>total operational stops</v>
          </cell>
          <cell r="AC5" t="str">
            <v>total operational stops to date</v>
          </cell>
          <cell r="AD5" t="str">
            <v>meachanical breakdown</v>
          </cell>
          <cell r="AE5" t="str">
            <v>meachanical breakdown to date</v>
          </cell>
          <cell r="AF5" t="str">
            <v>electrical breakdown to date</v>
          </cell>
          <cell r="AG5" t="str">
            <v>electrical breakdown to date</v>
          </cell>
          <cell r="AH5" t="str">
            <v>instrumentation breakdown</v>
          </cell>
          <cell r="AI5" t="str">
            <v>instrumentation breakdown to date</v>
          </cell>
          <cell r="AJ5" t="str">
            <v>total breakdown</v>
          </cell>
          <cell r="AK5" t="str">
            <v>total breakdown to date</v>
          </cell>
          <cell r="AL5" t="str">
            <v>total factory stops</v>
          </cell>
          <cell r="AM5" t="str">
            <v>total factory stops to date</v>
          </cell>
          <cell r="AN5" t="str">
            <v>available crushing hours</v>
          </cell>
          <cell r="AO5" t="str">
            <v>available crushing hours to date</v>
          </cell>
          <cell r="AP5" t="str">
            <v>actual crushing hours</v>
          </cell>
          <cell r="AQ5" t="str">
            <v>actual crushing hours to date</v>
          </cell>
          <cell r="AR5" t="str">
            <v>Mechanical Time Efficiency</v>
          </cell>
          <cell r="AS5" t="str">
            <v>Mechanical Time Efficiency to date</v>
          </cell>
          <cell r="AT5" t="str">
            <v>Electrical Time Efficiency</v>
          </cell>
          <cell r="AU5" t="str">
            <v>Electrical Time Efficiency to date</v>
          </cell>
          <cell r="AV5" t="str">
            <v>Instrumentation Time Efficiency</v>
          </cell>
          <cell r="AW5" t="str">
            <v>Instrumentation Time Efficiency to date</v>
          </cell>
          <cell r="AX5" t="str">
            <v>Engineering Time Efficiency</v>
          </cell>
          <cell r="AY5" t="str">
            <v>Engineering Time Efficiency to date</v>
          </cell>
          <cell r="AZ5" t="str">
            <v>Factory Time Efficiency excl. Transport</v>
          </cell>
          <cell r="BA5" t="str">
            <v>Factory Time Efficiency excl. Transport to date</v>
          </cell>
          <cell r="BB5" t="str">
            <v>Factory Time Efficiency</v>
          </cell>
          <cell r="BC5" t="str">
            <v>Factory Time Efficiency to date</v>
          </cell>
          <cell r="BD5" t="str">
            <v>Factory Time Efficiency incl. Maintenance</v>
          </cell>
          <cell r="BE5" t="str">
            <v>Factory Time Efficiency incl. Maintenance to date</v>
          </cell>
          <cell r="BF5" t="str">
            <v>Overall Time Efficiency excl. rain</v>
          </cell>
          <cell r="BG5" t="str">
            <v>Overall Time Efficiency excl. rain to date</v>
          </cell>
          <cell r="BH5" t="str">
            <v>Overall Time Efficiency</v>
          </cell>
          <cell r="BI5" t="str">
            <v>Overall Time Efficiency to date</v>
          </cell>
          <cell r="BJ5" t="str">
            <v>TCH</v>
          </cell>
          <cell r="BK5" t="str">
            <v>TCH to date</v>
          </cell>
          <cell r="BL5" t="str">
            <v>cane crushed</v>
          </cell>
          <cell r="BM5" t="str">
            <v>cane crushed to date</v>
          </cell>
          <cell r="BN5" t="str">
            <v>cane crushed per day</v>
          </cell>
          <cell r="BO5" t="str">
            <v>cane crushed per day to date</v>
          </cell>
          <cell r="BP5" t="str">
            <v>imbibition (T)</v>
          </cell>
          <cell r="BQ5" t="str">
            <v>imbibition to date (T)</v>
          </cell>
          <cell r="BR5" t="str">
            <v>imbibition % cane</v>
          </cell>
          <cell r="BS5" t="str">
            <v>imbibition % cane to date</v>
          </cell>
          <cell r="BT5" t="str">
            <v>imbibition % fiber</v>
          </cell>
          <cell r="BU5" t="str">
            <v>imbibition % fiber to date</v>
          </cell>
          <cell r="BV5" t="str">
            <v>pol % cane</v>
          </cell>
          <cell r="BW5" t="str">
            <v>pol % cane to date</v>
          </cell>
          <cell r="BX5" t="str">
            <v>tons of pol in cane</v>
          </cell>
          <cell r="BY5" t="str">
            <v>tons of pol in cane to date</v>
          </cell>
          <cell r="BZ5" t="str">
            <v>fiber % cane</v>
          </cell>
          <cell r="CA5" t="str">
            <v>fiber % cane to date</v>
          </cell>
          <cell r="CB5" t="str">
            <v>tons of fiber in cane</v>
          </cell>
          <cell r="CC5" t="str">
            <v>tons of fiber in cane to date</v>
          </cell>
          <cell r="CD5" t="str">
            <v>pol % bagasse</v>
          </cell>
          <cell r="CE5" t="str">
            <v>pol % bagasse to date</v>
          </cell>
          <cell r="CF5" t="str">
            <v>last exp. Pty</v>
          </cell>
          <cell r="CG5" t="str">
            <v>last exp. Pty to date</v>
          </cell>
          <cell r="CH5" t="str">
            <v>tons of brix in bagasse</v>
          </cell>
          <cell r="CI5" t="str">
            <v>tons of brix in bagasse to date</v>
          </cell>
          <cell r="CJ5" t="str">
            <v>bagasse moisture</v>
          </cell>
          <cell r="CK5" t="str">
            <v>bagasse moisture to date</v>
          </cell>
          <cell r="CL5" t="str">
            <v>tons of water in bagasse</v>
          </cell>
          <cell r="CM5" t="str">
            <v>tons of water in bagasse to date</v>
          </cell>
          <cell r="CN5" t="str">
            <v>bagasse % cane</v>
          </cell>
          <cell r="CO5" t="str">
            <v>bagasse % cane to date</v>
          </cell>
          <cell r="CP5" t="str">
            <v>tons of bagasse</v>
          </cell>
          <cell r="CQ5" t="str">
            <v>tons of bagasse to date</v>
          </cell>
          <cell r="CR5" t="str">
            <v>bagasse losses % cane</v>
          </cell>
          <cell r="CS5" t="str">
            <v>bagasse losses % cane to date</v>
          </cell>
          <cell r="CT5" t="str">
            <v>tons of pol in bagasse</v>
          </cell>
          <cell r="CU5" t="str">
            <v>tons of pol in bagasse to date</v>
          </cell>
          <cell r="CV5" t="str">
            <v>scum % cane</v>
          </cell>
          <cell r="CW5" t="str">
            <v>scum % cane to date</v>
          </cell>
          <cell r="CX5" t="str">
            <v>tons of scum</v>
          </cell>
          <cell r="CY5" t="str">
            <v>tons of scum to date</v>
          </cell>
          <cell r="CZ5" t="str">
            <v>pol % scum</v>
          </cell>
          <cell r="DA5" t="str">
            <v>pol % scum to date</v>
          </cell>
          <cell r="DB5" t="str">
            <v>scum losses % cane</v>
          </cell>
          <cell r="DC5" t="str">
            <v>scum losses % cane to date</v>
          </cell>
          <cell r="DD5" t="str">
            <v>tons of pol in scum</v>
          </cell>
          <cell r="DE5" t="str">
            <v>tons of pol in scum to date</v>
          </cell>
          <cell r="DF5" t="str">
            <v>scum moisture</v>
          </cell>
          <cell r="DG5" t="str">
            <v>scum moisture to date</v>
          </cell>
          <cell r="DH5" t="str">
            <v>tons of water in scum</v>
          </cell>
          <cell r="DI5" t="str">
            <v>tons of water in scum to date</v>
          </cell>
          <cell r="DJ5" t="str">
            <v>wash water % scum</v>
          </cell>
          <cell r="DK5" t="str">
            <v>wash water % scum to date</v>
          </cell>
          <cell r="DL5" t="str">
            <v xml:space="preserve">tons of wash water </v>
          </cell>
          <cell r="DM5" t="str">
            <v>tons of wash water to date</v>
          </cell>
          <cell r="DN5" t="str">
            <v>mixed juice Pty</v>
          </cell>
          <cell r="DO5" t="str">
            <v>mixed juice Pty to date</v>
          </cell>
          <cell r="DP5" t="str">
            <v>tons of pol in mixed juice</v>
          </cell>
          <cell r="DQ5" t="str">
            <v>tons of pol in mixed juice to date</v>
          </cell>
          <cell r="DR5" t="str">
            <v>tons of brix in mixed juice</v>
          </cell>
          <cell r="DS5" t="str">
            <v>tons of brix in mixed juice to date</v>
          </cell>
          <cell r="DT5" t="str">
            <v>tons of mixed juice</v>
          </cell>
          <cell r="DU5" t="str">
            <v>tons of mixed juice to date</v>
          </cell>
          <cell r="DV5" t="str">
            <v>mixed juice % cane</v>
          </cell>
          <cell r="DW5" t="str">
            <v>mixed juice % cane to date</v>
          </cell>
          <cell r="DX5" t="str">
            <v>Preparation Index</v>
          </cell>
          <cell r="DY5" t="str">
            <v>Preparation Index to date</v>
          </cell>
          <cell r="DZ5" t="str">
            <v>sugar pol</v>
          </cell>
          <cell r="EA5" t="str">
            <v>sugar pol to date</v>
          </cell>
          <cell r="EB5" t="str">
            <v>SJM</v>
          </cell>
          <cell r="EC5" t="str">
            <v>SJM to date</v>
          </cell>
          <cell r="ED5" t="str">
            <v>BHE</v>
          </cell>
          <cell r="EE5" t="str">
            <v>BHE to date</v>
          </cell>
          <cell r="EF5" t="str">
            <v>pol extracted % cane</v>
          </cell>
          <cell r="EG5" t="str">
            <v>pol extracted % cane to date</v>
          </cell>
          <cell r="EH5" t="str">
            <v>tons of pol in sugar</v>
          </cell>
          <cell r="EI5" t="str">
            <v>tons of pol in sugar to date</v>
          </cell>
          <cell r="EJ5" t="str">
            <v>sugar produced</v>
          </cell>
          <cell r="EK5" t="str">
            <v>sugar produced to date</v>
          </cell>
          <cell r="EL5" t="str">
            <v>sugar % cane</v>
          </cell>
          <cell r="EM5" t="str">
            <v>sugar % cane to date</v>
          </cell>
          <cell r="EN5" t="str">
            <v>sugar moisture</v>
          </cell>
          <cell r="EO5" t="str">
            <v>sugar moisture to date</v>
          </cell>
          <cell r="EP5" t="str">
            <v>tons of water in sugar</v>
          </cell>
          <cell r="EQ5" t="str">
            <v>tons of water in sugar to date</v>
          </cell>
          <cell r="ER5" t="str">
            <v>sugar Pty</v>
          </cell>
          <cell r="ES5" t="str">
            <v>sugar Pty to date</v>
          </cell>
          <cell r="ET5" t="str">
            <v>tons of brix in sugar</v>
          </cell>
          <cell r="EU5" t="str">
            <v>tons of brix in sugar to date</v>
          </cell>
          <cell r="EV5" t="str">
            <v>industrial losses % cane</v>
          </cell>
          <cell r="EW5" t="str">
            <v>industrial losses % cane to date</v>
          </cell>
          <cell r="EX5" t="str">
            <v>molasses Brix</v>
          </cell>
          <cell r="EY5" t="str">
            <v>molasses Brix to date</v>
          </cell>
          <cell r="EZ5" t="str">
            <v>molasses Pol</v>
          </cell>
          <cell r="FA5" t="str">
            <v>molasses Pol to date</v>
          </cell>
          <cell r="FB5" t="str">
            <v>molasses Pty</v>
          </cell>
          <cell r="FC5" t="str">
            <v>molasses Pty to date</v>
          </cell>
          <cell r="FD5" t="str">
            <v>tons of brix in molasses</v>
          </cell>
          <cell r="FE5" t="str">
            <v>tons of brix in molasses to date</v>
          </cell>
          <cell r="FF5" t="str">
            <v>BHR</v>
          </cell>
          <cell r="FG5" t="str">
            <v>BHR to date</v>
          </cell>
          <cell r="FH5" t="str">
            <v>RBHR</v>
          </cell>
          <cell r="FI5" t="str">
            <v>RBHR to date</v>
          </cell>
          <cell r="FJ5" t="str">
            <v>Mill Extraction</v>
          </cell>
          <cell r="FK5" t="str">
            <v>Mill Extraction to date</v>
          </cell>
          <cell r="FL5" t="str">
            <v>Reduced Mill Extraction</v>
          </cell>
          <cell r="FM5" t="str">
            <v>Reduced Mill Extraction to date</v>
          </cell>
          <cell r="FN5" t="str">
            <v>Overall Recovery</v>
          </cell>
          <cell r="FO5" t="str">
            <v>Overall Recovery to date</v>
          </cell>
          <cell r="FP5" t="str">
            <v>ROR</v>
          </cell>
          <cell r="FQ5" t="str">
            <v>Reduced Overall Recovery to date</v>
          </cell>
          <cell r="FR5" t="str">
            <v>Pty increase in clarif.</v>
          </cell>
          <cell r="FS5" t="str">
            <v>Pty increase in clarif. To date</v>
          </cell>
          <cell r="FT5" t="str">
            <v>clear juice Pty</v>
          </cell>
          <cell r="FU5" t="str">
            <v>clear juice Pty to date</v>
          </cell>
          <cell r="FV5" t="str">
            <v>SJM on clear juice</v>
          </cell>
          <cell r="FW5" t="str">
            <v>SJM on clear juice to date</v>
          </cell>
          <cell r="FX5" t="str">
            <v>tons of pol in clear juice</v>
          </cell>
          <cell r="FY5" t="str">
            <v>tons of pol in clear juice to date</v>
          </cell>
          <cell r="FZ5" t="str">
            <v>tons of brix in clear juice</v>
          </cell>
          <cell r="GA5" t="str">
            <v>tons of brix in clear juice to date</v>
          </cell>
          <cell r="GB5" t="str">
            <v>tons of pol from clear juice in molasses</v>
          </cell>
          <cell r="GC5" t="str">
            <v>tons of pol from clear juice in molasses to date</v>
          </cell>
          <cell r="GD5" t="str">
            <v>molasses losses % cane from clear juice</v>
          </cell>
          <cell r="GE5" t="str">
            <v>molasses losses % cane from clear juice to date</v>
          </cell>
          <cell r="GF5" t="str">
            <v>molasses % cane from clear juice</v>
          </cell>
          <cell r="GG5" t="str">
            <v>molasses % cane from clear juice to date</v>
          </cell>
          <cell r="GH5" t="str">
            <v>tons of molasses from clear juice</v>
          </cell>
          <cell r="GI5" t="str">
            <v>tons of molasses from clear juice to date</v>
          </cell>
          <cell r="GJ5" t="str">
            <v>% inversion in boiling house</v>
          </cell>
          <cell r="GK5" t="str">
            <v>% inversion in boiling house to date</v>
          </cell>
          <cell r="GL5" t="str">
            <v>tons of pol inverted</v>
          </cell>
          <cell r="GM5" t="str">
            <v>tons of pol inverted to date</v>
          </cell>
          <cell r="GN5" t="str">
            <v>additional tons of pol in molasses</v>
          </cell>
          <cell r="GO5" t="str">
            <v>additional tons of pol in molasses to date</v>
          </cell>
          <cell r="GP5" t="str">
            <v>additional tons of molasses</v>
          </cell>
          <cell r="GQ5" t="str">
            <v>additional tons of molasses to date</v>
          </cell>
          <cell r="GR5" t="str">
            <v>additional tons of molasses % cane</v>
          </cell>
          <cell r="GS5" t="str">
            <v>additional tons of molasses % cane to date</v>
          </cell>
          <cell r="GT5" t="str">
            <v>tons of molasses</v>
          </cell>
          <cell r="GU5" t="str">
            <v>tons of molasses to date</v>
          </cell>
          <cell r="GV5" t="str">
            <v>tons of pol in molasses</v>
          </cell>
          <cell r="GW5" t="str">
            <v>tons of pol in molasses to date</v>
          </cell>
          <cell r="GX5" t="str">
            <v>molasses losses % cane</v>
          </cell>
          <cell r="GY5" t="str">
            <v>molasses losses % cane to date</v>
          </cell>
          <cell r="GZ5" t="str">
            <v>molasses @ 85 Bx % cane</v>
          </cell>
          <cell r="HA5" t="str">
            <v>molasses @ 85 Bx % cane to date</v>
          </cell>
          <cell r="HB5" t="str">
            <v>tons of pol in undet. losses</v>
          </cell>
          <cell r="HC5" t="str">
            <v>tons of pol in undet. losses to date</v>
          </cell>
          <cell r="HD5" t="str">
            <v>undet. losses % cane</v>
          </cell>
          <cell r="HE5" t="str">
            <v>undet. losses % cane to date</v>
          </cell>
          <cell r="IV5">
            <v>1</v>
          </cell>
        </row>
        <row r="6">
          <cell r="B6">
            <v>38866</v>
          </cell>
          <cell r="C6">
            <v>2</v>
          </cell>
          <cell r="D6">
            <v>38869</v>
          </cell>
          <cell r="E6">
            <v>0</v>
          </cell>
          <cell r="F6">
            <v>0</v>
          </cell>
          <cell r="IV6">
            <v>2</v>
          </cell>
        </row>
        <row r="7">
          <cell r="B7">
            <v>38867</v>
          </cell>
          <cell r="C7">
            <v>2</v>
          </cell>
          <cell r="D7">
            <v>38869</v>
          </cell>
          <cell r="E7">
            <v>0</v>
          </cell>
          <cell r="F7">
            <v>0</v>
          </cell>
          <cell r="IV7">
            <v>3</v>
          </cell>
        </row>
        <row r="8">
          <cell r="B8">
            <v>38868</v>
          </cell>
          <cell r="C8">
            <v>2</v>
          </cell>
          <cell r="D8">
            <v>38869</v>
          </cell>
          <cell r="E8">
            <v>0</v>
          </cell>
          <cell r="F8">
            <v>0</v>
          </cell>
          <cell r="IV8">
            <v>4</v>
          </cell>
        </row>
        <row r="9">
          <cell r="B9">
            <v>38869</v>
          </cell>
          <cell r="C9">
            <v>2</v>
          </cell>
          <cell r="D9">
            <v>38869</v>
          </cell>
          <cell r="E9">
            <v>0</v>
          </cell>
          <cell r="F9">
            <v>0</v>
          </cell>
          <cell r="IV9">
            <v>5</v>
          </cell>
        </row>
        <row r="10">
          <cell r="B10">
            <v>38870</v>
          </cell>
          <cell r="C10">
            <v>2</v>
          </cell>
          <cell r="D10">
            <v>38869</v>
          </cell>
          <cell r="E10">
            <v>0</v>
          </cell>
          <cell r="F10">
            <v>0</v>
          </cell>
          <cell r="IV10">
            <v>6</v>
          </cell>
        </row>
        <row r="11">
          <cell r="B11">
            <v>38871</v>
          </cell>
          <cell r="C11">
            <v>2</v>
          </cell>
          <cell r="D11">
            <v>38869</v>
          </cell>
          <cell r="E11">
            <v>0</v>
          </cell>
          <cell r="F11">
            <v>0</v>
          </cell>
          <cell r="IV11">
            <v>7</v>
          </cell>
        </row>
        <row r="12">
          <cell r="B12">
            <v>38872</v>
          </cell>
          <cell r="C12">
            <v>2</v>
          </cell>
          <cell r="D12">
            <v>38869</v>
          </cell>
          <cell r="E12">
            <v>0</v>
          </cell>
          <cell r="F12">
            <v>0</v>
          </cell>
          <cell r="IV12">
            <v>8</v>
          </cell>
        </row>
        <row r="13">
          <cell r="B13" t="str">
            <v>from  29/5/2006  to  4/6/2006</v>
          </cell>
          <cell r="C13">
            <v>2</v>
          </cell>
          <cell r="F13">
            <v>0</v>
          </cell>
          <cell r="IV13">
            <v>9</v>
          </cell>
        </row>
        <row r="14">
          <cell r="B14">
            <v>38873</v>
          </cell>
          <cell r="C14">
            <v>3</v>
          </cell>
          <cell r="D14">
            <v>38869</v>
          </cell>
          <cell r="E14">
            <v>0</v>
          </cell>
          <cell r="F14">
            <v>0</v>
          </cell>
          <cell r="IV14">
            <v>10</v>
          </cell>
        </row>
        <row r="15">
          <cell r="B15">
            <v>38874</v>
          </cell>
          <cell r="C15">
            <v>3</v>
          </cell>
          <cell r="D15">
            <v>38869</v>
          </cell>
          <cell r="E15">
            <v>0</v>
          </cell>
          <cell r="F15">
            <v>0</v>
          </cell>
          <cell r="IV15">
            <v>11</v>
          </cell>
        </row>
        <row r="16">
          <cell r="B16">
            <v>38875</v>
          </cell>
          <cell r="C16">
            <v>3</v>
          </cell>
          <cell r="D16">
            <v>38869</v>
          </cell>
          <cell r="E16">
            <v>0</v>
          </cell>
          <cell r="F16">
            <v>0</v>
          </cell>
          <cell r="IV16">
            <v>12</v>
          </cell>
        </row>
        <row r="17">
          <cell r="B17">
            <v>38876</v>
          </cell>
          <cell r="C17">
            <v>3</v>
          </cell>
          <cell r="D17">
            <v>38869</v>
          </cell>
          <cell r="E17">
            <v>0</v>
          </cell>
          <cell r="F17">
            <v>0</v>
          </cell>
          <cell r="IV17">
            <v>13</v>
          </cell>
        </row>
        <row r="18">
          <cell r="B18">
            <v>38877</v>
          </cell>
          <cell r="C18">
            <v>3</v>
          </cell>
          <cell r="D18">
            <v>38869</v>
          </cell>
          <cell r="E18">
            <v>0</v>
          </cell>
          <cell r="F18">
            <v>0</v>
          </cell>
          <cell r="IV18">
            <v>14</v>
          </cell>
        </row>
        <row r="19">
          <cell r="B19">
            <v>38878</v>
          </cell>
          <cell r="C19">
            <v>3</v>
          </cell>
          <cell r="D19">
            <v>38869</v>
          </cell>
          <cell r="E19">
            <v>0</v>
          </cell>
          <cell r="F19">
            <v>0</v>
          </cell>
          <cell r="IV19">
            <v>15</v>
          </cell>
        </row>
        <row r="20">
          <cell r="B20">
            <v>38879</v>
          </cell>
          <cell r="C20">
            <v>3</v>
          </cell>
          <cell r="D20">
            <v>38869</v>
          </cell>
          <cell r="E20">
            <v>0</v>
          </cell>
          <cell r="F20">
            <v>0</v>
          </cell>
          <cell r="IV20">
            <v>16</v>
          </cell>
        </row>
        <row r="21">
          <cell r="B21" t="str">
            <v>from  5/6/2006  to  11/6/2006</v>
          </cell>
          <cell r="C21">
            <v>3</v>
          </cell>
          <cell r="F21">
            <v>0</v>
          </cell>
          <cell r="IV21">
            <v>17</v>
          </cell>
        </row>
        <row r="22">
          <cell r="B22">
            <v>38880</v>
          </cell>
          <cell r="C22">
            <v>4</v>
          </cell>
          <cell r="D22">
            <v>38869</v>
          </cell>
          <cell r="E22">
            <v>0</v>
          </cell>
          <cell r="F22">
            <v>0</v>
          </cell>
          <cell r="IV22">
            <v>18</v>
          </cell>
        </row>
        <row r="23">
          <cell r="B23">
            <v>38881</v>
          </cell>
          <cell r="C23">
            <v>4</v>
          </cell>
          <cell r="D23">
            <v>38869</v>
          </cell>
          <cell r="E23">
            <v>0</v>
          </cell>
          <cell r="F23">
            <v>0</v>
          </cell>
          <cell r="IV23">
            <v>19</v>
          </cell>
        </row>
        <row r="24">
          <cell r="B24">
            <v>38882</v>
          </cell>
          <cell r="C24">
            <v>4</v>
          </cell>
          <cell r="D24">
            <v>38869</v>
          </cell>
          <cell r="E24">
            <v>0</v>
          </cell>
          <cell r="F24">
            <v>0</v>
          </cell>
          <cell r="IV24">
            <v>20</v>
          </cell>
        </row>
        <row r="25">
          <cell r="B25">
            <v>38883</v>
          </cell>
          <cell r="C25">
            <v>4</v>
          </cell>
          <cell r="D25">
            <v>38869</v>
          </cell>
          <cell r="E25">
            <v>0</v>
          </cell>
          <cell r="F25">
            <v>0</v>
          </cell>
          <cell r="IV25">
            <v>21</v>
          </cell>
        </row>
        <row r="26">
          <cell r="B26">
            <v>38884</v>
          </cell>
          <cell r="C26">
            <v>4</v>
          </cell>
          <cell r="D26">
            <v>38869</v>
          </cell>
          <cell r="E26">
            <v>0</v>
          </cell>
          <cell r="F26">
            <v>0</v>
          </cell>
          <cell r="IV26">
            <v>22</v>
          </cell>
        </row>
        <row r="27">
          <cell r="B27">
            <v>38885</v>
          </cell>
          <cell r="C27">
            <v>4</v>
          </cell>
          <cell r="D27">
            <v>38869</v>
          </cell>
          <cell r="E27">
            <v>0</v>
          </cell>
          <cell r="F27">
            <v>0</v>
          </cell>
          <cell r="IV27">
            <v>23</v>
          </cell>
        </row>
        <row r="28">
          <cell r="B28">
            <v>38886</v>
          </cell>
          <cell r="C28">
            <v>4</v>
          </cell>
          <cell r="D28">
            <v>38869</v>
          </cell>
          <cell r="E28">
            <v>0</v>
          </cell>
          <cell r="F28">
            <v>0</v>
          </cell>
          <cell r="IV28">
            <v>24</v>
          </cell>
        </row>
        <row r="29">
          <cell r="B29" t="str">
            <v>from  12/6/2006  to  18/6/2006</v>
          </cell>
          <cell r="C29">
            <v>4</v>
          </cell>
          <cell r="F29">
            <v>0</v>
          </cell>
          <cell r="IV29">
            <v>25</v>
          </cell>
        </row>
        <row r="30">
          <cell r="B30">
            <v>38887</v>
          </cell>
          <cell r="C30">
            <v>5</v>
          </cell>
          <cell r="D30">
            <v>38869</v>
          </cell>
          <cell r="E30">
            <v>0</v>
          </cell>
          <cell r="F30">
            <v>0</v>
          </cell>
          <cell r="IV30">
            <v>26</v>
          </cell>
        </row>
        <row r="31">
          <cell r="B31">
            <v>38888</v>
          </cell>
          <cell r="C31">
            <v>5</v>
          </cell>
          <cell r="D31">
            <v>38869</v>
          </cell>
          <cell r="E31">
            <v>0</v>
          </cell>
          <cell r="F31">
            <v>0</v>
          </cell>
          <cell r="IV31">
            <v>27</v>
          </cell>
        </row>
        <row r="32">
          <cell r="B32">
            <v>38889</v>
          </cell>
          <cell r="C32">
            <v>5</v>
          </cell>
          <cell r="D32">
            <v>38869</v>
          </cell>
          <cell r="E32">
            <v>0</v>
          </cell>
          <cell r="F32">
            <v>0</v>
          </cell>
          <cell r="IV32">
            <v>28</v>
          </cell>
        </row>
        <row r="33">
          <cell r="B33">
            <v>38890</v>
          </cell>
          <cell r="C33">
            <v>5</v>
          </cell>
          <cell r="D33">
            <v>38869</v>
          </cell>
          <cell r="E33">
            <v>0</v>
          </cell>
          <cell r="F33">
            <v>0</v>
          </cell>
          <cell r="IV33">
            <v>29</v>
          </cell>
        </row>
        <row r="34">
          <cell r="B34">
            <v>38891</v>
          </cell>
          <cell r="C34">
            <v>5</v>
          </cell>
          <cell r="D34">
            <v>38869</v>
          </cell>
          <cell r="E34">
            <v>0</v>
          </cell>
          <cell r="F34">
            <v>0</v>
          </cell>
          <cell r="IV34">
            <v>30</v>
          </cell>
        </row>
        <row r="35">
          <cell r="B35">
            <v>38892</v>
          </cell>
          <cell r="C35">
            <v>5</v>
          </cell>
          <cell r="D35">
            <v>38869</v>
          </cell>
          <cell r="E35">
            <v>0</v>
          </cell>
          <cell r="F35">
            <v>0</v>
          </cell>
          <cell r="IV35">
            <v>31</v>
          </cell>
        </row>
        <row r="36">
          <cell r="B36">
            <v>38893</v>
          </cell>
          <cell r="C36">
            <v>5</v>
          </cell>
          <cell r="D36">
            <v>38869</v>
          </cell>
          <cell r="E36">
            <v>0</v>
          </cell>
          <cell r="F36">
            <v>0</v>
          </cell>
          <cell r="IV36">
            <v>32</v>
          </cell>
        </row>
        <row r="37">
          <cell r="B37" t="str">
            <v>from  19/6/2006  to  25/6/2006</v>
          </cell>
          <cell r="C37">
            <v>5</v>
          </cell>
          <cell r="F37">
            <v>0</v>
          </cell>
          <cell r="IV37">
            <v>33</v>
          </cell>
        </row>
        <row r="38">
          <cell r="B38">
            <v>38894</v>
          </cell>
          <cell r="C38">
            <v>6</v>
          </cell>
          <cell r="D38">
            <v>38869</v>
          </cell>
          <cell r="E38">
            <v>0</v>
          </cell>
          <cell r="F38">
            <v>0</v>
          </cell>
          <cell r="IV38">
            <v>34</v>
          </cell>
        </row>
        <row r="39">
          <cell r="B39">
            <v>38895</v>
          </cell>
          <cell r="C39">
            <v>6</v>
          </cell>
          <cell r="D39">
            <v>38869</v>
          </cell>
          <cell r="E39">
            <v>0</v>
          </cell>
          <cell r="F39">
            <v>0</v>
          </cell>
          <cell r="IV39">
            <v>35</v>
          </cell>
        </row>
        <row r="40">
          <cell r="B40">
            <v>38896</v>
          </cell>
          <cell r="C40">
            <v>6</v>
          </cell>
          <cell r="D40">
            <v>38869</v>
          </cell>
          <cell r="E40">
            <v>0</v>
          </cell>
          <cell r="F40">
            <v>0</v>
          </cell>
          <cell r="IV40">
            <v>36</v>
          </cell>
        </row>
        <row r="41">
          <cell r="B41">
            <v>38897</v>
          </cell>
          <cell r="C41">
            <v>6</v>
          </cell>
          <cell r="D41">
            <v>38869</v>
          </cell>
          <cell r="E41">
            <v>0</v>
          </cell>
          <cell r="F41">
            <v>0</v>
          </cell>
          <cell r="IV41">
            <v>37</v>
          </cell>
        </row>
        <row r="42">
          <cell r="B42">
            <v>38898</v>
          </cell>
          <cell r="C42">
            <v>6</v>
          </cell>
          <cell r="D42">
            <v>38869</v>
          </cell>
          <cell r="E42">
            <v>0</v>
          </cell>
          <cell r="F42">
            <v>0</v>
          </cell>
          <cell r="IV42">
            <v>38</v>
          </cell>
        </row>
        <row r="43">
          <cell r="B43">
            <v>38899</v>
          </cell>
          <cell r="C43">
            <v>6</v>
          </cell>
          <cell r="D43">
            <v>38899</v>
          </cell>
          <cell r="E43">
            <v>0</v>
          </cell>
          <cell r="F43">
            <v>0</v>
          </cell>
          <cell r="IV43">
            <v>39</v>
          </cell>
        </row>
        <row r="44">
          <cell r="B44">
            <v>38900</v>
          </cell>
          <cell r="C44">
            <v>6</v>
          </cell>
          <cell r="D44">
            <v>38899</v>
          </cell>
          <cell r="E44">
            <v>0</v>
          </cell>
          <cell r="F44">
            <v>0</v>
          </cell>
          <cell r="IV44">
            <v>40</v>
          </cell>
        </row>
        <row r="45">
          <cell r="B45" t="str">
            <v>from  26/6/2006  to  2/7/2006</v>
          </cell>
          <cell r="C45">
            <v>6</v>
          </cell>
          <cell r="F45">
            <v>0</v>
          </cell>
          <cell r="IV45">
            <v>41</v>
          </cell>
        </row>
        <row r="46">
          <cell r="B46">
            <v>38901</v>
          </cell>
          <cell r="C46">
            <v>7</v>
          </cell>
          <cell r="D46">
            <v>38899</v>
          </cell>
          <cell r="E46">
            <v>0</v>
          </cell>
          <cell r="F46">
            <v>0</v>
          </cell>
          <cell r="IV46">
            <v>42</v>
          </cell>
        </row>
        <row r="47">
          <cell r="B47">
            <v>38902</v>
          </cell>
          <cell r="C47">
            <v>7</v>
          </cell>
          <cell r="D47">
            <v>38899</v>
          </cell>
          <cell r="E47">
            <v>0</v>
          </cell>
          <cell r="F47">
            <v>0</v>
          </cell>
          <cell r="IV47">
            <v>43</v>
          </cell>
        </row>
        <row r="48">
          <cell r="B48">
            <v>38903</v>
          </cell>
          <cell r="C48">
            <v>7</v>
          </cell>
          <cell r="D48">
            <v>38899</v>
          </cell>
          <cell r="E48">
            <v>0</v>
          </cell>
          <cell r="F48">
            <v>0</v>
          </cell>
          <cell r="IV48">
            <v>44</v>
          </cell>
        </row>
        <row r="49">
          <cell r="B49">
            <v>38904</v>
          </cell>
          <cell r="C49">
            <v>7</v>
          </cell>
          <cell r="D49">
            <v>38899</v>
          </cell>
          <cell r="E49">
            <v>0</v>
          </cell>
          <cell r="F49">
            <v>0</v>
          </cell>
          <cell r="IV49">
            <v>45</v>
          </cell>
        </row>
        <row r="50">
          <cell r="B50">
            <v>38905</v>
          </cell>
          <cell r="C50">
            <v>7</v>
          </cell>
          <cell r="D50">
            <v>38899</v>
          </cell>
          <cell r="E50" t="str">
            <v>PH W</v>
          </cell>
          <cell r="F50">
            <v>0</v>
          </cell>
          <cell r="IV50">
            <v>46</v>
          </cell>
        </row>
        <row r="51">
          <cell r="B51">
            <v>38906</v>
          </cell>
          <cell r="C51">
            <v>7</v>
          </cell>
          <cell r="D51">
            <v>38899</v>
          </cell>
          <cell r="E51">
            <v>0</v>
          </cell>
          <cell r="F51">
            <v>0</v>
          </cell>
          <cell r="IV51">
            <v>47</v>
          </cell>
        </row>
        <row r="52">
          <cell r="B52">
            <v>38907</v>
          </cell>
          <cell r="C52">
            <v>7</v>
          </cell>
          <cell r="D52">
            <v>38899</v>
          </cell>
          <cell r="E52">
            <v>0</v>
          </cell>
          <cell r="F52">
            <v>0</v>
          </cell>
          <cell r="IV52">
            <v>48</v>
          </cell>
        </row>
        <row r="53">
          <cell r="B53" t="str">
            <v>from  3/7/2006  to  9/7/2006</v>
          </cell>
          <cell r="C53">
            <v>7</v>
          </cell>
          <cell r="F53">
            <v>0</v>
          </cell>
          <cell r="IV53">
            <v>49</v>
          </cell>
        </row>
        <row r="54">
          <cell r="B54">
            <v>38908</v>
          </cell>
          <cell r="C54">
            <v>8</v>
          </cell>
          <cell r="D54">
            <v>38899</v>
          </cell>
          <cell r="E54">
            <v>0</v>
          </cell>
          <cell r="F54">
            <v>0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2.8333333333333335E-2</v>
          </cell>
          <cell r="AA54">
            <v>0</v>
          </cell>
          <cell r="AB54">
            <v>0</v>
          </cell>
          <cell r="AC54">
            <v>0</v>
          </cell>
          <cell r="AD54">
            <v>2.8333333333333335E-2</v>
          </cell>
          <cell r="AE54">
            <v>0</v>
          </cell>
          <cell r="AF54">
            <v>1.0416666666666666E-2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N54">
            <v>0</v>
          </cell>
          <cell r="EO54">
            <v>0</v>
          </cell>
          <cell r="ER54">
            <v>0</v>
          </cell>
          <cell r="ES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IV54">
            <v>50</v>
          </cell>
        </row>
        <row r="55">
          <cell r="B55">
            <v>38909</v>
          </cell>
          <cell r="C55">
            <v>8</v>
          </cell>
          <cell r="D55">
            <v>38899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0.16666666666666669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0.11666666666666675</v>
          </cell>
          <cell r="AA55">
            <v>0</v>
          </cell>
          <cell r="AB55">
            <v>0</v>
          </cell>
          <cell r="AC55">
            <v>0</v>
          </cell>
          <cell r="AD55">
            <v>3.1250000000000111E-2</v>
          </cell>
          <cell r="AE55">
            <v>0</v>
          </cell>
          <cell r="AF55">
            <v>0.3784722222222221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N55">
            <v>0</v>
          </cell>
          <cell r="EO55">
            <v>0</v>
          </cell>
          <cell r="ER55">
            <v>0</v>
          </cell>
          <cell r="ES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IV55">
            <v>51</v>
          </cell>
        </row>
        <row r="56">
          <cell r="B56">
            <v>38910</v>
          </cell>
          <cell r="C56">
            <v>8</v>
          </cell>
          <cell r="D56">
            <v>38899</v>
          </cell>
          <cell r="E56">
            <v>0</v>
          </cell>
          <cell r="F56">
            <v>1</v>
          </cell>
          <cell r="G56">
            <v>1</v>
          </cell>
          <cell r="H56">
            <v>0</v>
          </cell>
          <cell r="I56">
            <v>0</v>
          </cell>
          <cell r="J56">
            <v>0.16666666666666669</v>
          </cell>
          <cell r="K56">
            <v>0.16666666666666669</v>
          </cell>
          <cell r="L56">
            <v>0.83333333333333326</v>
          </cell>
          <cell r="M56">
            <v>0.83333333333333326</v>
          </cell>
          <cell r="N56">
            <v>1</v>
          </cell>
          <cell r="O56">
            <v>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0.11666666666666675</v>
          </cell>
          <cell r="AA56">
            <v>0.11666666666666675</v>
          </cell>
          <cell r="AB56">
            <v>0.11666666666666675</v>
          </cell>
          <cell r="AC56">
            <v>0.11666666666666675</v>
          </cell>
          <cell r="AD56">
            <v>3.1250000000000111E-2</v>
          </cell>
          <cell r="AE56">
            <v>3.1250000000000111E-2</v>
          </cell>
          <cell r="AF56">
            <v>0.3784722222222221</v>
          </cell>
          <cell r="AG56">
            <v>0.3784722222222221</v>
          </cell>
          <cell r="AH56">
            <v>0</v>
          </cell>
          <cell r="AI56">
            <v>0</v>
          </cell>
          <cell r="AJ56">
            <v>0.40972222222222221</v>
          </cell>
          <cell r="AK56">
            <v>0.40972222222222221</v>
          </cell>
          <cell r="AL56">
            <v>0.52638888888888902</v>
          </cell>
          <cell r="AM56">
            <v>0.52638888888888902</v>
          </cell>
          <cell r="AN56">
            <v>0.83333333333333326</v>
          </cell>
          <cell r="AO56">
            <v>0.83333333333333326</v>
          </cell>
          <cell r="AP56">
            <v>0.30694444444444424</v>
          </cell>
          <cell r="AQ56">
            <v>0.30694444444444424</v>
          </cell>
          <cell r="AR56">
            <v>0.95639534883720911</v>
          </cell>
          <cell r="AS56">
            <v>0.95639534883720911</v>
          </cell>
          <cell r="AT56">
            <v>0.47189922480620167</v>
          </cell>
          <cell r="AU56">
            <v>0.47189922480620167</v>
          </cell>
          <cell r="AV56">
            <v>1</v>
          </cell>
          <cell r="AW56">
            <v>1</v>
          </cell>
          <cell r="AX56">
            <v>0.42829457364341078</v>
          </cell>
          <cell r="AY56">
            <v>0.42829457364341078</v>
          </cell>
          <cell r="AZ56">
            <v>0.36833333333333312</v>
          </cell>
          <cell r="BA56">
            <v>0.36833333333333312</v>
          </cell>
          <cell r="BB56">
            <v>0.36833333333333312</v>
          </cell>
          <cell r="BC56">
            <v>0.36833333333333312</v>
          </cell>
          <cell r="BD56">
            <v>0.36833333333333312</v>
          </cell>
          <cell r="BE56">
            <v>0.36833333333333312</v>
          </cell>
          <cell r="BF56">
            <v>0.36833333333333312</v>
          </cell>
          <cell r="BG56">
            <v>0.36833333333333312</v>
          </cell>
          <cell r="BH56">
            <v>0.36833333333333312</v>
          </cell>
          <cell r="BI56">
            <v>0.36833333333333312</v>
          </cell>
          <cell r="BJ56">
            <v>103.87466063348423</v>
          </cell>
          <cell r="BK56">
            <v>103.87466063348423</v>
          </cell>
          <cell r="BL56">
            <v>765.21</v>
          </cell>
          <cell r="BM56">
            <v>765.21</v>
          </cell>
          <cell r="BN56">
            <v>765.21</v>
          </cell>
          <cell r="BO56">
            <v>765.21</v>
          </cell>
          <cell r="BP56">
            <v>230.75372000000002</v>
          </cell>
          <cell r="BQ56">
            <v>230.75372000000002</v>
          </cell>
          <cell r="BR56">
            <v>0.30155606957567205</v>
          </cell>
          <cell r="BS56">
            <v>0.30155606957567205</v>
          </cell>
          <cell r="BT56">
            <v>1.3172403123640199</v>
          </cell>
          <cell r="BU56">
            <v>1.3172403123640199</v>
          </cell>
          <cell r="BV56">
            <v>0.10162900601380946</v>
          </cell>
          <cell r="BW56">
            <v>0.10162900601380946</v>
          </cell>
          <cell r="BX56">
            <v>77.767531691827145</v>
          </cell>
          <cell r="BY56">
            <v>77.767531691827145</v>
          </cell>
          <cell r="BZ56">
            <v>0.22893018589332156</v>
          </cell>
          <cell r="CA56">
            <v>0.22893018589332156</v>
          </cell>
          <cell r="CB56">
            <v>175.17966754742861</v>
          </cell>
          <cell r="CC56">
            <v>175.17966754742861</v>
          </cell>
          <cell r="CD56">
            <v>2.76E-2</v>
          </cell>
          <cell r="CE56">
            <v>2.76E-2</v>
          </cell>
          <cell r="CF56">
            <v>0.71186440677966101</v>
          </cell>
          <cell r="CG56">
            <v>0.71186440677966101</v>
          </cell>
          <cell r="CH56">
            <v>14.382793372571431</v>
          </cell>
          <cell r="CI56">
            <v>14.382793372571431</v>
          </cell>
          <cell r="CJ56">
            <v>0.48899999999999999</v>
          </cell>
          <cell r="CK56">
            <v>0.48899999999999999</v>
          </cell>
          <cell r="CL56">
            <v>181.40125908000005</v>
          </cell>
          <cell r="CM56">
            <v>181.40125908000005</v>
          </cell>
          <cell r="CN56">
            <v>0.48478681669084311</v>
          </cell>
          <cell r="CO56">
            <v>0.48478681669084311</v>
          </cell>
          <cell r="CP56">
            <v>370.96372000000008</v>
          </cell>
          <cell r="CQ56">
            <v>370.96372000000008</v>
          </cell>
          <cell r="CR56">
            <v>1.338011614066727E-2</v>
          </cell>
          <cell r="CS56">
            <v>1.338011614066727E-2</v>
          </cell>
          <cell r="CT56">
            <v>10.238598672000002</v>
          </cell>
          <cell r="CU56">
            <v>10.238598672000002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0.81255269641390637</v>
          </cell>
          <cell r="DO56">
            <v>0.81255269641390637</v>
          </cell>
          <cell r="DP56">
            <v>67.52893301982715</v>
          </cell>
          <cell r="DQ56">
            <v>67.52893301982715</v>
          </cell>
          <cell r="DR56">
            <v>83.107142857142861</v>
          </cell>
          <cell r="DS56">
            <v>83.107142857142861</v>
          </cell>
          <cell r="DT56">
            <v>625</v>
          </cell>
          <cell r="DU56">
            <v>625</v>
          </cell>
          <cell r="DV56">
            <v>0.81676925288482893</v>
          </cell>
          <cell r="DW56">
            <v>0.81676925288482893</v>
          </cell>
          <cell r="DX56">
            <v>0</v>
          </cell>
          <cell r="DY56">
            <v>0</v>
          </cell>
          <cell r="DZ56">
            <v>0.98</v>
          </cell>
          <cell r="EA56">
            <v>0.98</v>
          </cell>
          <cell r="EB56">
            <v>0.85682981350596821</v>
          </cell>
          <cell r="EC56">
            <v>1</v>
          </cell>
          <cell r="EN56">
            <v>5.0000000000000001E-4</v>
          </cell>
          <cell r="EO56">
            <v>5.0000000000000001E-4</v>
          </cell>
          <cell r="ER56">
            <v>0.98049024512256122</v>
          </cell>
          <cell r="ES56">
            <v>0.98049024512256122</v>
          </cell>
          <cell r="EV56">
            <v>2.3976751998845997E-2</v>
          </cell>
          <cell r="EW56">
            <v>2.3976751998845997E-2</v>
          </cell>
          <cell r="EX56">
            <v>0.8</v>
          </cell>
          <cell r="EY56">
            <v>0</v>
          </cell>
          <cell r="EZ56">
            <v>0.32100000000000001</v>
          </cell>
          <cell r="FA56">
            <v>0</v>
          </cell>
          <cell r="FB56">
            <v>0.40125</v>
          </cell>
          <cell r="FC56">
            <v>0</v>
          </cell>
          <cell r="FJ56">
            <v>0.86834353040066969</v>
          </cell>
          <cell r="FK56">
            <v>0.86834353040066969</v>
          </cell>
          <cell r="FL56">
            <v>0.93665172316694068</v>
          </cell>
          <cell r="FM56">
            <v>0.93665172316694068</v>
          </cell>
          <cell r="FR56">
            <v>2.3978385704282568E-2</v>
          </cell>
          <cell r="FS56">
            <v>2.3978385704282568E-2</v>
          </cell>
          <cell r="FT56">
            <v>0.83653108211818894</v>
          </cell>
          <cell r="FU56">
            <v>0.83653108211818894</v>
          </cell>
          <cell r="FV56">
            <v>0.88078976407300669</v>
          </cell>
          <cell r="FW56">
            <v>1</v>
          </cell>
          <cell r="FX56">
            <v>67.52893301982715</v>
          </cell>
          <cell r="FY56">
            <v>67.52893301982715</v>
          </cell>
          <cell r="FZ56">
            <v>80.724953875995197</v>
          </cell>
          <cell r="GA56">
            <v>80.724953875995197</v>
          </cell>
          <cell r="GB56">
            <v>8.0501400371917242</v>
          </cell>
          <cell r="GC56">
            <v>8.0501400371917242</v>
          </cell>
          <cell r="GD56">
            <v>1.0520170982072535E-2</v>
          </cell>
          <cell r="GE56">
            <v>1.0520170982072535E-2</v>
          </cell>
          <cell r="GF56">
            <v>3.27731183242135E-2</v>
          </cell>
          <cell r="GG56">
            <v>0</v>
          </cell>
          <cell r="GH56">
            <v>25.078317872871413</v>
          </cell>
          <cell r="GI56">
            <v>25.078317872871413</v>
          </cell>
          <cell r="IV56">
            <v>52</v>
          </cell>
        </row>
        <row r="57">
          <cell r="B57">
            <v>38911</v>
          </cell>
          <cell r="C57">
            <v>8</v>
          </cell>
          <cell r="D57">
            <v>38899</v>
          </cell>
          <cell r="E57">
            <v>0</v>
          </cell>
          <cell r="F57">
            <v>2</v>
          </cell>
          <cell r="G57">
            <v>1</v>
          </cell>
          <cell r="H57">
            <v>0</v>
          </cell>
          <cell r="I57">
            <v>0</v>
          </cell>
          <cell r="J57">
            <v>0</v>
          </cell>
          <cell r="K57">
            <v>0.16666666666666669</v>
          </cell>
          <cell r="L57">
            <v>1</v>
          </cell>
          <cell r="M57">
            <v>1.8333333333333333</v>
          </cell>
          <cell r="N57">
            <v>2</v>
          </cell>
          <cell r="O57">
            <v>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0.46875</v>
          </cell>
          <cell r="AA57">
            <v>0.5854166666666667</v>
          </cell>
          <cell r="AB57">
            <v>0.46875</v>
          </cell>
          <cell r="AC57">
            <v>0.5854166666666667</v>
          </cell>
          <cell r="AD57">
            <v>4.0277777777777746E-2</v>
          </cell>
          <cell r="AE57">
            <v>7.1527777777777857E-2</v>
          </cell>
          <cell r="AF57">
            <v>0.16111111111111118</v>
          </cell>
          <cell r="AG57">
            <v>0.5395833333333333</v>
          </cell>
          <cell r="AH57">
            <v>0</v>
          </cell>
          <cell r="AI57">
            <v>0</v>
          </cell>
          <cell r="AJ57">
            <v>0.20138888888888892</v>
          </cell>
          <cell r="AK57">
            <v>0.61111111111111116</v>
          </cell>
          <cell r="AL57">
            <v>0.67013888888888895</v>
          </cell>
          <cell r="AM57">
            <v>1.1965277777777779</v>
          </cell>
          <cell r="AN57">
            <v>1</v>
          </cell>
          <cell r="AO57">
            <v>1.8333333333333333</v>
          </cell>
          <cell r="AP57">
            <v>0.32986111111111105</v>
          </cell>
          <cell r="AQ57">
            <v>0.63680555555555529</v>
          </cell>
          <cell r="AR57">
            <v>0.92418300653594776</v>
          </cell>
          <cell r="AS57">
            <v>0.94268224819143009</v>
          </cell>
          <cell r="AT57">
            <v>0.69673202614379071</v>
          </cell>
          <cell r="AU57">
            <v>0.56761268781302165</v>
          </cell>
          <cell r="AV57">
            <v>1</v>
          </cell>
          <cell r="AW57">
            <v>1</v>
          </cell>
          <cell r="AX57">
            <v>0.62091503267973847</v>
          </cell>
          <cell r="AY57">
            <v>0.51029493600445175</v>
          </cell>
          <cell r="AZ57">
            <v>0.32986111111111105</v>
          </cell>
          <cell r="BA57">
            <v>0.3473484848484848</v>
          </cell>
          <cell r="BB57">
            <v>0.32986111111111105</v>
          </cell>
          <cell r="BC57">
            <v>0.34734848484848474</v>
          </cell>
          <cell r="BD57">
            <v>0.32986111111111105</v>
          </cell>
          <cell r="BE57">
            <v>0.34734848484848474</v>
          </cell>
          <cell r="BF57">
            <v>0.32986111111111105</v>
          </cell>
          <cell r="BG57">
            <v>0.34734848484848474</v>
          </cell>
          <cell r="BH57">
            <v>0.32986111111111105</v>
          </cell>
          <cell r="BI57">
            <v>0.34734848484848474</v>
          </cell>
          <cell r="BJ57">
            <v>107.75747368421055</v>
          </cell>
          <cell r="BK57">
            <v>105.8859323882225</v>
          </cell>
          <cell r="BL57">
            <v>853.08</v>
          </cell>
          <cell r="BM57">
            <v>1618.29</v>
          </cell>
          <cell r="BN57">
            <v>426.54</v>
          </cell>
          <cell r="BO57">
            <v>809.14499999999998</v>
          </cell>
          <cell r="BP57">
            <v>275.73113999999998</v>
          </cell>
          <cell r="BQ57">
            <v>506.48486000000003</v>
          </cell>
          <cell r="BR57">
            <v>0.32321838514559004</v>
          </cell>
          <cell r="BS57">
            <v>0.31297533816559459</v>
          </cell>
          <cell r="BT57">
            <v>1.7472496025135513</v>
          </cell>
          <cell r="BU57">
            <v>1.5210288149668767</v>
          </cell>
          <cell r="BV57">
            <v>0.10389772063113983</v>
          </cell>
          <cell r="BW57">
            <v>0.1028249567184126</v>
          </cell>
          <cell r="BX57">
            <v>88.633067516012773</v>
          </cell>
          <cell r="BY57">
            <v>166.40059920783992</v>
          </cell>
          <cell r="BZ57">
            <v>0.18498695588805164</v>
          </cell>
          <cell r="CA57">
            <v>0.20576555492304083</v>
          </cell>
          <cell r="CB57">
            <v>157.8086723289791</v>
          </cell>
          <cell r="CC57">
            <v>332.98833987640774</v>
          </cell>
          <cell r="CD57">
            <v>2.8099999999999997E-2</v>
          </cell>
          <cell r="CE57">
            <v>2.7833033144002935E-2</v>
          </cell>
          <cell r="CF57">
            <v>0.77193304553097353</v>
          </cell>
          <cell r="CG57">
            <v>0.73892012878422941</v>
          </cell>
          <cell r="CH57">
            <v>11.787412246020891</v>
          </cell>
          <cell r="CI57">
            <v>26.17020561859232</v>
          </cell>
          <cell r="CJ57">
            <v>0.47625000000000001</v>
          </cell>
          <cell r="CK57">
            <v>0.48305765482792512</v>
          </cell>
          <cell r="CL57">
            <v>154.215055425</v>
          </cell>
          <cell r="CM57">
            <v>335.61631450500005</v>
          </cell>
          <cell r="CN57">
            <v>0.37957886716368922</v>
          </cell>
          <cell r="CO57">
            <v>0.4293265483936749</v>
          </cell>
          <cell r="CP57">
            <v>323.81114000000002</v>
          </cell>
          <cell r="CQ57">
            <v>694.7748600000001</v>
          </cell>
          <cell r="CR57">
            <v>1.0666166167299665E-2</v>
          </cell>
          <cell r="CS57">
            <v>1.1949460051041532E-2</v>
          </cell>
          <cell r="CT57">
            <v>9.0990930339999991</v>
          </cell>
          <cell r="CU57">
            <v>19.337691706000001</v>
          </cell>
          <cell r="CV57">
            <v>2.5000000000000001E-2</v>
          </cell>
          <cell r="CW57">
            <v>1.317872569193408E-2</v>
          </cell>
          <cell r="CX57">
            <v>21.327000000000002</v>
          </cell>
          <cell r="CY57">
            <v>21.327000000000002</v>
          </cell>
          <cell r="CZ57">
            <v>3.5755555555555547E-2</v>
          </cell>
          <cell r="DA57">
            <v>3.5755555555555547E-2</v>
          </cell>
          <cell r="DB57">
            <v>8.9388888888888873E-4</v>
          </cell>
          <cell r="DC57">
            <v>4.7121265862937623E-4</v>
          </cell>
          <cell r="DD57">
            <v>0.76255873333333324</v>
          </cell>
          <cell r="DE57">
            <v>0.76255873333333324</v>
          </cell>
          <cell r="DF57">
            <v>0.72939999999999994</v>
          </cell>
          <cell r="DG57">
            <v>0.72939999999999994</v>
          </cell>
          <cell r="DH57">
            <v>15.555913800000001</v>
          </cell>
          <cell r="DI57">
            <v>15.555913800000001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0.82625940456313574</v>
          </cell>
          <cell r="DO57">
            <v>0.81990852652756219</v>
          </cell>
          <cell r="DP57">
            <v>79.533974482012766</v>
          </cell>
          <cell r="DQ57">
            <v>147.0629075018399</v>
          </cell>
          <cell r="DR57">
            <v>96.257875000000013</v>
          </cell>
          <cell r="DS57">
            <v>179.36501785714287</v>
          </cell>
          <cell r="DT57">
            <v>805</v>
          </cell>
          <cell r="DU57">
            <v>1430</v>
          </cell>
          <cell r="DV57">
            <v>0.94363951798190082</v>
          </cell>
          <cell r="DW57">
            <v>0.88364878977191974</v>
          </cell>
          <cell r="DX57">
            <v>0</v>
          </cell>
          <cell r="DY57">
            <v>0</v>
          </cell>
          <cell r="DZ57">
            <v>0.98</v>
          </cell>
          <cell r="EA57">
            <v>0.98</v>
          </cell>
          <cell r="EB57">
            <v>0.87069624811962676</v>
          </cell>
          <cell r="EC57">
            <v>1</v>
          </cell>
          <cell r="EN57">
            <v>5.0000000000000001E-4</v>
          </cell>
          <cell r="EO57">
            <v>5.0000000000000001E-4</v>
          </cell>
          <cell r="ER57">
            <v>0.98049024512256122</v>
          </cell>
          <cell r="ES57">
            <v>0.98049024512256111</v>
          </cell>
          <cell r="EV57">
            <v>2.4231644487517842E-2</v>
          </cell>
          <cell r="EW57">
            <v>2.4111118326411635E-2</v>
          </cell>
          <cell r="EX57">
            <v>0.8</v>
          </cell>
          <cell r="EY57">
            <v>0</v>
          </cell>
          <cell r="EZ57">
            <v>0.32100000000000001</v>
          </cell>
          <cell r="FA57">
            <v>0</v>
          </cell>
          <cell r="FB57">
            <v>0.40125</v>
          </cell>
          <cell r="FC57">
            <v>0</v>
          </cell>
          <cell r="FJ57">
            <v>0.89733974814359085</v>
          </cell>
          <cell r="FK57">
            <v>0.88378832889990622</v>
          </cell>
          <cell r="FL57">
            <v>0.93538583458251634</v>
          </cell>
          <cell r="FM57">
            <v>0.93591922603221889</v>
          </cell>
          <cell r="FR57">
            <v>2.377008916752632E-3</v>
          </cell>
          <cell r="FS57">
            <v>1.2178354014520498E-2</v>
          </cell>
          <cell r="FT57">
            <v>0.82863641347988837</v>
          </cell>
          <cell r="FU57">
            <v>0.83208688054208269</v>
          </cell>
          <cell r="FV57">
            <v>0.87305428164407051</v>
          </cell>
          <cell r="FW57">
            <v>1</v>
          </cell>
          <cell r="FX57">
            <v>78.771415748679431</v>
          </cell>
          <cell r="FY57">
            <v>146.30034876850658</v>
          </cell>
          <cell r="FZ57">
            <v>95.061494362619243</v>
          </cell>
          <cell r="GA57">
            <v>175.78644823861444</v>
          </cell>
          <cell r="GB57">
            <v>9.9996939581296882</v>
          </cell>
          <cell r="GC57">
            <v>18.049833995321414</v>
          </cell>
          <cell r="GD57">
            <v>1.172187128772177E-2</v>
          </cell>
          <cell r="GE57">
            <v>1.1153646129755121E-2</v>
          </cell>
          <cell r="GF57">
            <v>3.6516732983556913E-2</v>
          </cell>
          <cell r="GG57">
            <v>0</v>
          </cell>
          <cell r="GH57">
            <v>31.151694573612733</v>
          </cell>
          <cell r="GI57">
            <v>56.230012446484146</v>
          </cell>
          <cell r="IV57">
            <v>53</v>
          </cell>
        </row>
        <row r="58">
          <cell r="B58">
            <v>38912</v>
          </cell>
          <cell r="C58">
            <v>8</v>
          </cell>
          <cell r="D58">
            <v>38899</v>
          </cell>
          <cell r="E58">
            <v>0</v>
          </cell>
          <cell r="F58">
            <v>3</v>
          </cell>
          <cell r="G58">
            <v>1</v>
          </cell>
          <cell r="H58">
            <v>0</v>
          </cell>
          <cell r="I58">
            <v>0</v>
          </cell>
          <cell r="J58">
            <v>0</v>
          </cell>
          <cell r="K58">
            <v>0.16666666666666669</v>
          </cell>
          <cell r="L58">
            <v>1</v>
          </cell>
          <cell r="M58">
            <v>2.833333333333333</v>
          </cell>
          <cell r="N58">
            <v>3</v>
          </cell>
          <cell r="O58">
            <v>3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0.78125</v>
          </cell>
          <cell r="AA58">
            <v>1.3666666666666667</v>
          </cell>
          <cell r="AB58">
            <v>0.78125</v>
          </cell>
          <cell r="AC58">
            <v>1.3666666666666667</v>
          </cell>
          <cell r="AD58">
            <v>0</v>
          </cell>
          <cell r="AE58">
            <v>7.1527777777777857E-2</v>
          </cell>
          <cell r="AF58">
            <v>0.11527777777777778</v>
          </cell>
          <cell r="AG58">
            <v>0.65486111111111112</v>
          </cell>
          <cell r="AH58">
            <v>0</v>
          </cell>
          <cell r="AI58">
            <v>0</v>
          </cell>
          <cell r="AJ58">
            <v>0.11527777777777778</v>
          </cell>
          <cell r="AK58">
            <v>0.72638888888888897</v>
          </cell>
          <cell r="AL58">
            <v>0.89652777777777781</v>
          </cell>
          <cell r="AM58">
            <v>2.0930555555555559</v>
          </cell>
          <cell r="AN58">
            <v>1</v>
          </cell>
          <cell r="AO58">
            <v>2.833333333333333</v>
          </cell>
          <cell r="AP58">
            <v>0.10347222222222219</v>
          </cell>
          <cell r="AQ58">
            <v>0.74027777777777748</v>
          </cell>
          <cell r="AR58">
            <v>1</v>
          </cell>
          <cell r="AS58">
            <v>0.95123106060606055</v>
          </cell>
          <cell r="AT58">
            <v>0.473015873015873</v>
          </cell>
          <cell r="AU58">
            <v>0.55350378787878773</v>
          </cell>
          <cell r="AV58">
            <v>1</v>
          </cell>
          <cell r="AW58">
            <v>1</v>
          </cell>
          <cell r="AX58">
            <v>0.473015873015873</v>
          </cell>
          <cell r="AY58">
            <v>0.50473484848484829</v>
          </cell>
          <cell r="AZ58">
            <v>0.10347222222222219</v>
          </cell>
          <cell r="BA58">
            <v>0.26127450980392136</v>
          </cell>
          <cell r="BB58">
            <v>0.10347222222222219</v>
          </cell>
          <cell r="BC58">
            <v>0.26127450980392147</v>
          </cell>
          <cell r="BD58">
            <v>0.10347222222222219</v>
          </cell>
          <cell r="BE58">
            <v>0.26127450980392147</v>
          </cell>
          <cell r="BF58">
            <v>0.10347222222222219</v>
          </cell>
          <cell r="BG58">
            <v>0.26127450980392147</v>
          </cell>
          <cell r="BH58">
            <v>0.10347222222222219</v>
          </cell>
          <cell r="BI58">
            <v>0.26127450980392147</v>
          </cell>
          <cell r="BJ58">
            <v>133.99731543624165</v>
          </cell>
          <cell r="BK58">
            <v>109.81519699812388</v>
          </cell>
          <cell r="BL58">
            <v>332.76</v>
          </cell>
          <cell r="BM58">
            <v>1951.05</v>
          </cell>
          <cell r="BN58">
            <v>110.92</v>
          </cell>
          <cell r="BO58">
            <v>650.35</v>
          </cell>
          <cell r="BP58">
            <v>120.26571</v>
          </cell>
          <cell r="BQ58">
            <v>626.75057000000004</v>
          </cell>
          <cell r="BR58">
            <v>0.36141877028489</v>
          </cell>
          <cell r="BS58">
            <v>0.32123757463929681</v>
          </cell>
          <cell r="BT58">
            <v>1.5504865755393265</v>
          </cell>
          <cell r="BU58">
            <v>1.5265942924994331</v>
          </cell>
          <cell r="BV58">
            <v>9.5068530992700101E-2</v>
          </cell>
          <cell r="BW58">
            <v>0.1015020648271294</v>
          </cell>
          <cell r="BX58">
            <v>31.635004373130883</v>
          </cell>
          <cell r="BY58">
            <v>198.03560358097081</v>
          </cell>
          <cell r="BZ58">
            <v>0.23310022543031236</v>
          </cell>
          <cell r="CA58">
            <v>0.2104276009792668</v>
          </cell>
          <cell r="CB58">
            <v>77.566431014190741</v>
          </cell>
          <cell r="CC58">
            <v>410.55477089059849</v>
          </cell>
          <cell r="CD58">
            <v>2.8049999999999999E-2</v>
          </cell>
          <cell r="CE58">
            <v>2.7873237551306981E-2</v>
          </cell>
          <cell r="CF58">
            <v>0.72568578553615959</v>
          </cell>
          <cell r="CG58">
            <v>0.73641573535580174</v>
          </cell>
          <cell r="CH58">
            <v>6.1081824308092783</v>
          </cell>
          <cell r="CI58">
            <v>32.278388049401599</v>
          </cell>
          <cell r="CJ58">
            <v>0.47049999999999997</v>
          </cell>
          <cell r="CK58">
            <v>0.48073069540748542</v>
          </cell>
          <cell r="CL58">
            <v>74.351096554999998</v>
          </cell>
          <cell r="CM58">
            <v>409.96741106000002</v>
          </cell>
          <cell r="CN58">
            <v>0.47489394758985459</v>
          </cell>
          <cell r="CO58">
            <v>0.43709826503677512</v>
          </cell>
          <cell r="CP58">
            <v>158.02571</v>
          </cell>
          <cell r="CQ58">
            <v>852.80057000000011</v>
          </cell>
          <cell r="CR58">
            <v>1.332077522989542E-2</v>
          </cell>
          <cell r="CS58">
            <v>1.2183343774634172E-2</v>
          </cell>
          <cell r="CT58">
            <v>4.4326211654999996</v>
          </cell>
          <cell r="CU58">
            <v>23.7703128715</v>
          </cell>
          <cell r="CV58">
            <v>0</v>
          </cell>
          <cell r="CW58">
            <v>1.0931037133851004E-2</v>
          </cell>
          <cell r="CX58">
            <v>0</v>
          </cell>
          <cell r="CY58">
            <v>21.327000000000002</v>
          </cell>
          <cell r="CZ58">
            <v>0</v>
          </cell>
          <cell r="DA58">
            <v>3.5755555555555547E-2</v>
          </cell>
          <cell r="DB58">
            <v>0</v>
          </cell>
          <cell r="DC58">
            <v>3.9084530551925027E-4</v>
          </cell>
          <cell r="DD58">
            <v>0</v>
          </cell>
          <cell r="DE58">
            <v>0.76255873333333324</v>
          </cell>
          <cell r="DF58">
            <v>0</v>
          </cell>
          <cell r="DG58">
            <v>0.72939999999999994</v>
          </cell>
          <cell r="DH58">
            <v>0</v>
          </cell>
          <cell r="DI58">
            <v>15.555913800000001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0.808340727595386</v>
          </cell>
          <cell r="DO58">
            <v>0.81808106320503737</v>
          </cell>
          <cell r="DP58">
            <v>27.202383207630884</v>
          </cell>
          <cell r="DQ58">
            <v>174.26529070947078</v>
          </cell>
          <cell r="DR58">
            <v>33.652125000000005</v>
          </cell>
          <cell r="DS58">
            <v>213.01714285714289</v>
          </cell>
          <cell r="DT58">
            <v>295</v>
          </cell>
          <cell r="DU58">
            <v>1725</v>
          </cell>
          <cell r="DV58">
            <v>0.88652482269503552</v>
          </cell>
          <cell r="DW58">
            <v>0.88413930960252174</v>
          </cell>
          <cell r="DX58">
            <v>0</v>
          </cell>
          <cell r="DY58">
            <v>0</v>
          </cell>
          <cell r="DZ58">
            <v>0.98</v>
          </cell>
          <cell r="EA58">
            <v>0.98</v>
          </cell>
          <cell r="EB58">
            <v>0.85247430621911469</v>
          </cell>
          <cell r="EC58">
            <v>1</v>
          </cell>
          <cell r="EN58">
            <v>5.0000000000000001E-4</v>
          </cell>
          <cell r="EO58">
            <v>5.0000000000000001E-4</v>
          </cell>
          <cell r="ER58">
            <v>0.98049024512256122</v>
          </cell>
          <cell r="ES58">
            <v>0.98049024512256133</v>
          </cell>
          <cell r="EV58">
            <v>2.2513073590768123E-2</v>
          </cell>
          <cell r="EW58">
            <v>2.3838564898138265E-2</v>
          </cell>
          <cell r="EX58">
            <v>0.8</v>
          </cell>
          <cell r="EY58">
            <v>0</v>
          </cell>
          <cell r="EZ58">
            <v>0.32100000000000001</v>
          </cell>
          <cell r="FA58">
            <v>0</v>
          </cell>
          <cell r="FB58">
            <v>0.40125</v>
          </cell>
          <cell r="FC58">
            <v>0</v>
          </cell>
          <cell r="FJ58">
            <v>0.85988239125186161</v>
          </cell>
          <cell r="FK58">
            <v>0.8799694982029781</v>
          </cell>
          <cell r="FL58">
            <v>0.93414472106284352</v>
          </cell>
          <cell r="FM58">
            <v>0.93565973636640476</v>
          </cell>
          <cell r="FR58">
            <v>2.9175505503092891E-3</v>
          </cell>
          <cell r="FS58">
            <v>1.0443824463460261E-2</v>
          </cell>
          <cell r="FT58">
            <v>0.81125827814569529</v>
          </cell>
          <cell r="FU58">
            <v>0.82852488766849763</v>
          </cell>
          <cell r="FV58">
            <v>0.85549609692536377</v>
          </cell>
          <cell r="FW58">
            <v>1</v>
          </cell>
          <cell r="FX58">
            <v>27.202383207630884</v>
          </cell>
          <cell r="FY58">
            <v>173.50273197613745</v>
          </cell>
          <cell r="FZ58">
            <v>33.53110093348787</v>
          </cell>
          <cell r="GA58">
            <v>209.3175491721023</v>
          </cell>
          <cell r="GB58">
            <v>3.9308505464346055</v>
          </cell>
          <cell r="GC58">
            <v>21.98068454175602</v>
          </cell>
          <cell r="GD58">
            <v>1.1812869775317363E-2</v>
          </cell>
          <cell r="GE58">
            <v>1.1266079568312458E-2</v>
          </cell>
          <cell r="GF58">
            <v>3.6800217368589912E-2</v>
          </cell>
          <cell r="GG58">
            <v>0</v>
          </cell>
          <cell r="GH58">
            <v>12.245640331571979</v>
          </cell>
          <cell r="GI58">
            <v>68.47565277805613</v>
          </cell>
          <cell r="IV58">
            <v>54</v>
          </cell>
        </row>
        <row r="59">
          <cell r="B59">
            <v>38913</v>
          </cell>
          <cell r="C59">
            <v>8</v>
          </cell>
          <cell r="D59">
            <v>38899</v>
          </cell>
          <cell r="E59">
            <v>0</v>
          </cell>
          <cell r="F59">
            <v>4</v>
          </cell>
          <cell r="G59">
            <v>1</v>
          </cell>
          <cell r="H59">
            <v>0</v>
          </cell>
          <cell r="I59">
            <v>0</v>
          </cell>
          <cell r="J59">
            <v>0</v>
          </cell>
          <cell r="K59">
            <v>0.16666666666666669</v>
          </cell>
          <cell r="L59">
            <v>1</v>
          </cell>
          <cell r="M59">
            <v>3.833333333333333</v>
          </cell>
          <cell r="N59">
            <v>4</v>
          </cell>
          <cell r="O59">
            <v>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7.847222222222211E-2</v>
          </cell>
          <cell r="AA59">
            <v>1.4451388888888888</v>
          </cell>
          <cell r="AB59">
            <v>7.847222222222211E-2</v>
          </cell>
          <cell r="AC59">
            <v>1.4451388888888888</v>
          </cell>
          <cell r="AD59">
            <v>0</v>
          </cell>
          <cell r="AE59">
            <v>7.1527777777777857E-2</v>
          </cell>
          <cell r="AF59">
            <v>0.87361111111111112</v>
          </cell>
          <cell r="AG59">
            <v>1.5284722222222222</v>
          </cell>
          <cell r="AH59">
            <v>0</v>
          </cell>
          <cell r="AI59">
            <v>0</v>
          </cell>
          <cell r="AJ59">
            <v>0.87361111111111112</v>
          </cell>
          <cell r="AK59">
            <v>1.6</v>
          </cell>
          <cell r="AL59">
            <v>0.95208333333333317</v>
          </cell>
          <cell r="AM59">
            <v>3.0451388888888888</v>
          </cell>
          <cell r="AN59">
            <v>1</v>
          </cell>
          <cell r="AO59">
            <v>3.833333333333333</v>
          </cell>
          <cell r="AP59">
            <v>4.7916666666666829E-2</v>
          </cell>
          <cell r="AQ59">
            <v>0.78819444444444431</v>
          </cell>
          <cell r="AR59">
            <v>1</v>
          </cell>
          <cell r="AS59">
            <v>0.97004943297470192</v>
          </cell>
          <cell r="AT59">
            <v>5.199698568198962E-2</v>
          </cell>
          <cell r="AU59">
            <v>0.35998836871183482</v>
          </cell>
          <cell r="AV59">
            <v>1</v>
          </cell>
          <cell r="AW59">
            <v>1</v>
          </cell>
          <cell r="AX59">
            <v>5.199698568198962E-2</v>
          </cell>
          <cell r="AY59">
            <v>0.33003780168653668</v>
          </cell>
          <cell r="AZ59">
            <v>4.7916666666666829E-2</v>
          </cell>
          <cell r="BA59">
            <v>0.20561594202898545</v>
          </cell>
          <cell r="BB59">
            <v>4.7916666666666829E-2</v>
          </cell>
          <cell r="BC59">
            <v>0.20561594202898548</v>
          </cell>
          <cell r="BD59">
            <v>4.7916666666666829E-2</v>
          </cell>
          <cell r="BE59">
            <v>0.20561594202898548</v>
          </cell>
          <cell r="BF59">
            <v>4.7916666666666829E-2</v>
          </cell>
          <cell r="BG59">
            <v>0.20561594202898548</v>
          </cell>
          <cell r="BH59">
            <v>4.7916666666666829E-2</v>
          </cell>
          <cell r="BI59">
            <v>0.20561594202898548</v>
          </cell>
          <cell r="BJ59">
            <v>134.79130434782562</v>
          </cell>
          <cell r="BK59">
            <v>111.33356828193835</v>
          </cell>
          <cell r="BL59">
            <v>155.01</v>
          </cell>
          <cell r="BM59">
            <v>2106.06</v>
          </cell>
          <cell r="BN59">
            <v>38.752499999999998</v>
          </cell>
          <cell r="BO59">
            <v>526.51499999999999</v>
          </cell>
          <cell r="BP59">
            <v>35.199719999999999</v>
          </cell>
          <cell r="BQ59">
            <v>661.95029</v>
          </cell>
          <cell r="BR59">
            <v>0.22708031739887749</v>
          </cell>
          <cell r="BS59">
            <v>0.31430742239062515</v>
          </cell>
          <cell r="BT59">
            <v>2.0530442215174607</v>
          </cell>
          <cell r="BU59">
            <v>1.5476980030591638</v>
          </cell>
          <cell r="BV59">
            <v>0.10436529089898931</v>
          </cell>
          <cell r="BW59">
            <v>0.10171280368233723</v>
          </cell>
          <cell r="BX59">
            <v>16.177663742252332</v>
          </cell>
          <cell r="BY59">
            <v>214.21326732322314</v>
          </cell>
          <cell r="BZ59">
            <v>0.11060663721653122</v>
          </cell>
          <cell r="CA59">
            <v>0.20308058921660968</v>
          </cell>
          <cell r="CB59">
            <v>17.145134834934503</v>
          </cell>
          <cell r="CC59">
            <v>427.69990572553297</v>
          </cell>
          <cell r="CD59">
            <v>0.03</v>
          </cell>
          <cell r="CE59">
            <v>2.7957563950638451E-2</v>
          </cell>
          <cell r="CF59">
            <v>0.78829604130808961</v>
          </cell>
          <cell r="CG59">
            <v>0.73848359250879392</v>
          </cell>
          <cell r="CH59">
            <v>1.339968165065502</v>
          </cell>
          <cell r="CI59">
            <v>33.618356214467099</v>
          </cell>
          <cell r="CJ59">
            <v>0.47499999999999998</v>
          </cell>
          <cell r="CK59">
            <v>0.48050347261178694</v>
          </cell>
          <cell r="CL59">
            <v>16.724617000000002</v>
          </cell>
          <cell r="CM59">
            <v>426.69202806000004</v>
          </cell>
          <cell r="CN59">
            <v>0.2271448293658474</v>
          </cell>
          <cell r="CO59">
            <v>0.42164529500584036</v>
          </cell>
          <cell r="CP59">
            <v>35.209720000000004</v>
          </cell>
          <cell r="CQ59">
            <v>888.01029000000017</v>
          </cell>
          <cell r="CR59">
            <v>6.8143448809754219E-3</v>
          </cell>
          <cell r="CS59">
            <v>1.1788175299611597E-2</v>
          </cell>
          <cell r="CT59">
            <v>1.0562916</v>
          </cell>
          <cell r="CU59">
            <v>24.826604471500001</v>
          </cell>
          <cell r="CV59">
            <v>0</v>
          </cell>
          <cell r="CW59">
            <v>1.0126492122731548E-2</v>
          </cell>
          <cell r="CX59">
            <v>0</v>
          </cell>
          <cell r="CY59">
            <v>21.327000000000002</v>
          </cell>
          <cell r="CZ59">
            <v>3.2799999999999996E-2</v>
          </cell>
          <cell r="DA59">
            <v>3.5755555555555547E-2</v>
          </cell>
          <cell r="DB59">
            <v>0</v>
          </cell>
          <cell r="DC59">
            <v>3.6207835167722347E-4</v>
          </cell>
          <cell r="DD59">
            <v>0</v>
          </cell>
          <cell r="DE59">
            <v>0.76255873333333324</v>
          </cell>
          <cell r="DF59">
            <v>0.71200000000000008</v>
          </cell>
          <cell r="DG59">
            <v>0.72939999999999994</v>
          </cell>
          <cell r="DH59">
            <v>0</v>
          </cell>
          <cell r="DI59">
            <v>15.555913800000001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0.84758679085520738</v>
          </cell>
          <cell r="DO59">
            <v>0.82036124300600943</v>
          </cell>
          <cell r="DP59">
            <v>15.12137214225233</v>
          </cell>
          <cell r="DQ59">
            <v>189.38666285172312</v>
          </cell>
          <cell r="DR59">
            <v>17.840500000000002</v>
          </cell>
          <cell r="DS59">
            <v>230.85764285714288</v>
          </cell>
          <cell r="DT59">
            <v>155</v>
          </cell>
          <cell r="DU59">
            <v>1880</v>
          </cell>
          <cell r="DV59">
            <v>0.99993548803303023</v>
          </cell>
          <cell r="DW59">
            <v>0.8926621273847849</v>
          </cell>
          <cell r="DX59">
            <v>0</v>
          </cell>
          <cell r="DY59">
            <v>0</v>
          </cell>
          <cell r="DZ59">
            <v>0.98</v>
          </cell>
          <cell r="EA59">
            <v>0.98</v>
          </cell>
          <cell r="EB59">
            <v>0.89138034835044822</v>
          </cell>
          <cell r="EC59">
            <v>0.86478614976981372</v>
          </cell>
          <cell r="EN59">
            <v>5.0000000000000001E-4</v>
          </cell>
          <cell r="EO59">
            <v>5.0000000000000012E-4</v>
          </cell>
          <cell r="ER59">
            <v>0.98049024512256122</v>
          </cell>
          <cell r="ES59">
            <v>0.98049024512256133</v>
          </cell>
          <cell r="EV59">
            <v>2.3639199211078862E-2</v>
          </cell>
          <cell r="EW59">
            <v>2.3823891206433814E-2</v>
          </cell>
          <cell r="EX59">
            <v>0.8</v>
          </cell>
          <cell r="EY59">
            <v>0.8</v>
          </cell>
          <cell r="EZ59">
            <v>0.32100000000000001</v>
          </cell>
          <cell r="FA59">
            <v>0.32100000000000001</v>
          </cell>
          <cell r="FB59">
            <v>0.40125</v>
          </cell>
          <cell r="FC59">
            <v>0.40125</v>
          </cell>
          <cell r="FJ59">
            <v>0.93470678975474009</v>
          </cell>
          <cell r="FK59">
            <v>0.88410332944485859</v>
          </cell>
          <cell r="FL59">
            <v>0.92499630183872072</v>
          </cell>
          <cell r="FM59">
            <v>0.93502909589675487</v>
          </cell>
          <cell r="FR59">
            <v>-2.7666427292882823E-4</v>
          </cell>
          <cell r="FS59">
            <v>9.7124276580392577E-3</v>
          </cell>
          <cell r="FT59">
            <v>0.84731012658227856</v>
          </cell>
          <cell r="FU59">
            <v>0.83007367066404869</v>
          </cell>
          <cell r="FV59">
            <v>0.89111869512222419</v>
          </cell>
          <cell r="FW59">
            <v>0.87447351375783722</v>
          </cell>
          <cell r="FX59">
            <v>15.12137214225233</v>
          </cell>
          <cell r="FY59">
            <v>188.62410411838979</v>
          </cell>
          <cell r="FZ59">
            <v>17.846325292069974</v>
          </cell>
          <cell r="GA59">
            <v>227.16387446417227</v>
          </cell>
          <cell r="GB59">
            <v>1.646434730390882</v>
          </cell>
          <cell r="GC59">
            <v>23.627119272146903</v>
          </cell>
          <cell r="GD59">
            <v>1.062147429450282E-2</v>
          </cell>
          <cell r="GE59">
            <v>1.1218635400770588E-2</v>
          </cell>
          <cell r="GF59">
            <v>3.3088704967298502E-2</v>
          </cell>
          <cell r="GG59">
            <v>3.4949019940095291E-2</v>
          </cell>
          <cell r="GH59">
            <v>5.1290801569809403</v>
          </cell>
          <cell r="GI59">
            <v>73.604732935037077</v>
          </cell>
          <cell r="IV59">
            <v>55</v>
          </cell>
        </row>
        <row r="60">
          <cell r="B60">
            <v>38914</v>
          </cell>
          <cell r="C60">
            <v>8</v>
          </cell>
          <cell r="D60">
            <v>38899</v>
          </cell>
          <cell r="E60">
            <v>0</v>
          </cell>
          <cell r="F60">
            <v>5</v>
          </cell>
          <cell r="G60">
            <v>1</v>
          </cell>
          <cell r="H60">
            <v>0</v>
          </cell>
          <cell r="I60">
            <v>0</v>
          </cell>
          <cell r="J60">
            <v>0</v>
          </cell>
          <cell r="K60">
            <v>0.16666666666666669</v>
          </cell>
          <cell r="L60">
            <v>1</v>
          </cell>
          <cell r="M60">
            <v>4.833333333333333</v>
          </cell>
          <cell r="N60">
            <v>5</v>
          </cell>
          <cell r="O60">
            <v>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1.4451388888888888</v>
          </cell>
          <cell r="AB60">
            <v>0</v>
          </cell>
          <cell r="AC60">
            <v>1.4451388888888888</v>
          </cell>
          <cell r="AD60">
            <v>0</v>
          </cell>
          <cell r="AE60">
            <v>7.1527777777777857E-2</v>
          </cell>
          <cell r="AF60">
            <v>1</v>
          </cell>
          <cell r="AG60">
            <v>2.5284722222222222</v>
          </cell>
          <cell r="AH60">
            <v>0</v>
          </cell>
          <cell r="AI60">
            <v>0</v>
          </cell>
          <cell r="AJ60">
            <v>1</v>
          </cell>
          <cell r="AK60">
            <v>2.6</v>
          </cell>
          <cell r="AL60">
            <v>1</v>
          </cell>
          <cell r="AM60">
            <v>4.0451388888888893</v>
          </cell>
          <cell r="AN60">
            <v>1</v>
          </cell>
          <cell r="AO60">
            <v>4.833333333333333</v>
          </cell>
          <cell r="AP60">
            <v>0</v>
          </cell>
          <cell r="AQ60">
            <v>0.78819444444444431</v>
          </cell>
          <cell r="AR60">
            <v>1</v>
          </cell>
          <cell r="AS60">
            <v>0.97888911662225864</v>
          </cell>
          <cell r="AT60">
            <v>0</v>
          </cell>
          <cell r="AU60">
            <v>0.25374052059848323</v>
          </cell>
          <cell r="AV60">
            <v>1</v>
          </cell>
          <cell r="AW60">
            <v>1</v>
          </cell>
          <cell r="AX60">
            <v>0</v>
          </cell>
          <cell r="AY60">
            <v>0.2326296372207419</v>
          </cell>
          <cell r="AZ60">
            <v>0</v>
          </cell>
          <cell r="BA60">
            <v>0.16307471264367804</v>
          </cell>
          <cell r="BB60">
            <v>0</v>
          </cell>
          <cell r="BC60">
            <v>0.16307471264367815</v>
          </cell>
          <cell r="BD60">
            <v>0</v>
          </cell>
          <cell r="BE60">
            <v>0.16307471264367815</v>
          </cell>
          <cell r="BF60">
            <v>0</v>
          </cell>
          <cell r="BG60">
            <v>0.16307471264367815</v>
          </cell>
          <cell r="BH60">
            <v>0</v>
          </cell>
          <cell r="BI60">
            <v>0.16307471264367815</v>
          </cell>
          <cell r="BJ60">
            <v>0</v>
          </cell>
          <cell r="BK60">
            <v>111.33356828193835</v>
          </cell>
          <cell r="BL60">
            <v>0</v>
          </cell>
          <cell r="BM60">
            <v>2106.06</v>
          </cell>
          <cell r="BN60">
            <v>0</v>
          </cell>
          <cell r="BO60">
            <v>421.21199999999999</v>
          </cell>
          <cell r="BP60">
            <v>0</v>
          </cell>
          <cell r="BQ60">
            <v>661.95029</v>
          </cell>
          <cell r="BR60">
            <v>0</v>
          </cell>
          <cell r="BS60">
            <v>0.31430742239062515</v>
          </cell>
          <cell r="BT60">
            <v>0</v>
          </cell>
          <cell r="BU60">
            <v>1.5476980030591638</v>
          </cell>
          <cell r="BV60">
            <v>0</v>
          </cell>
          <cell r="BW60">
            <v>0.10171280368233723</v>
          </cell>
          <cell r="BX60">
            <v>0</v>
          </cell>
          <cell r="BY60">
            <v>214.21326732322314</v>
          </cell>
          <cell r="BZ60">
            <v>0</v>
          </cell>
          <cell r="CA60">
            <v>0.20308058921660968</v>
          </cell>
          <cell r="CB60">
            <v>0</v>
          </cell>
          <cell r="CC60">
            <v>427.69990572553297</v>
          </cell>
          <cell r="CD60">
            <v>0</v>
          </cell>
          <cell r="CE60">
            <v>2.7957563950638451E-2</v>
          </cell>
          <cell r="CF60">
            <v>0</v>
          </cell>
          <cell r="CG60">
            <v>0.73848359250879392</v>
          </cell>
          <cell r="CH60">
            <v>0</v>
          </cell>
          <cell r="CI60">
            <v>33.618356214467099</v>
          </cell>
          <cell r="CJ60">
            <v>0</v>
          </cell>
          <cell r="CK60">
            <v>0.48050347261178694</v>
          </cell>
          <cell r="CL60">
            <v>0</v>
          </cell>
          <cell r="CM60">
            <v>426.69202806000004</v>
          </cell>
          <cell r="CN60">
            <v>0</v>
          </cell>
          <cell r="CO60">
            <v>0.42164529500584036</v>
          </cell>
          <cell r="CP60">
            <v>0</v>
          </cell>
          <cell r="CQ60">
            <v>888.01029000000017</v>
          </cell>
          <cell r="CR60">
            <v>0</v>
          </cell>
          <cell r="CS60">
            <v>1.1788175299611597E-2</v>
          </cell>
          <cell r="CT60">
            <v>0</v>
          </cell>
          <cell r="CU60">
            <v>24.826604471500001</v>
          </cell>
          <cell r="CV60">
            <v>0</v>
          </cell>
          <cell r="CW60">
            <v>1.0126492122731548E-2</v>
          </cell>
          <cell r="CX60">
            <v>0</v>
          </cell>
          <cell r="CY60">
            <v>21.327000000000002</v>
          </cell>
          <cell r="CZ60">
            <v>0</v>
          </cell>
          <cell r="DA60">
            <v>3.5755555555555547E-2</v>
          </cell>
          <cell r="DB60">
            <v>0</v>
          </cell>
          <cell r="DC60">
            <v>3.6207835167722347E-4</v>
          </cell>
          <cell r="DD60">
            <v>0</v>
          </cell>
          <cell r="DE60">
            <v>0.76255873333333324</v>
          </cell>
          <cell r="DF60">
            <v>0</v>
          </cell>
          <cell r="DG60">
            <v>0.72939999999999994</v>
          </cell>
          <cell r="DH60">
            <v>0</v>
          </cell>
          <cell r="DI60">
            <v>15.555913800000001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0.82036124300600943</v>
          </cell>
          <cell r="DP60">
            <v>0</v>
          </cell>
          <cell r="DQ60">
            <v>189.38666285172312</v>
          </cell>
          <cell r="DR60">
            <v>0</v>
          </cell>
          <cell r="DS60">
            <v>230.85764285714288</v>
          </cell>
          <cell r="DT60">
            <v>0</v>
          </cell>
          <cell r="DU60">
            <v>1880</v>
          </cell>
          <cell r="DV60">
            <v>0</v>
          </cell>
          <cell r="DW60">
            <v>0.8926621273847849</v>
          </cell>
          <cell r="DX60">
            <v>0</v>
          </cell>
          <cell r="DY60">
            <v>0</v>
          </cell>
          <cell r="DZ60">
            <v>0</v>
          </cell>
          <cell r="EA60">
            <v>0.98</v>
          </cell>
          <cell r="EB60">
            <v>0</v>
          </cell>
          <cell r="EC60">
            <v>0.86478614976981372</v>
          </cell>
          <cell r="EN60">
            <v>0</v>
          </cell>
          <cell r="EO60">
            <v>5.0000000000000012E-4</v>
          </cell>
          <cell r="ER60">
            <v>0</v>
          </cell>
          <cell r="ES60">
            <v>0.98049024512256133</v>
          </cell>
          <cell r="EV60">
            <v>0</v>
          </cell>
          <cell r="EW60">
            <v>2.3823891206433814E-2</v>
          </cell>
          <cell r="EX60">
            <v>0</v>
          </cell>
          <cell r="EY60">
            <v>0.8</v>
          </cell>
          <cell r="EZ60">
            <v>0</v>
          </cell>
          <cell r="FA60">
            <v>0.32100000000000001</v>
          </cell>
          <cell r="FB60">
            <v>0</v>
          </cell>
          <cell r="FC60">
            <v>0.40125</v>
          </cell>
          <cell r="FJ60">
            <v>0</v>
          </cell>
          <cell r="FK60">
            <v>0.88410332944485859</v>
          </cell>
          <cell r="FL60">
            <v>0</v>
          </cell>
          <cell r="FM60">
            <v>0.93502909589675487</v>
          </cell>
          <cell r="FR60">
            <v>0</v>
          </cell>
          <cell r="FS60">
            <v>9.7124276580392577E-3</v>
          </cell>
          <cell r="FT60">
            <v>0</v>
          </cell>
          <cell r="FU60">
            <v>0.83007367066404869</v>
          </cell>
          <cell r="FV60">
            <v>0</v>
          </cell>
          <cell r="FW60">
            <v>0</v>
          </cell>
          <cell r="FX60">
            <v>0</v>
          </cell>
          <cell r="FY60">
            <v>188.62410411838979</v>
          </cell>
          <cell r="FZ60">
            <v>0</v>
          </cell>
          <cell r="GA60">
            <v>227.16387446417227</v>
          </cell>
          <cell r="GB60">
            <v>0</v>
          </cell>
          <cell r="GC60">
            <v>23.627119272146903</v>
          </cell>
          <cell r="GD60">
            <v>0</v>
          </cell>
          <cell r="GE60">
            <v>1.1218635400770588E-2</v>
          </cell>
          <cell r="GF60">
            <v>0</v>
          </cell>
          <cell r="GG60">
            <v>3.4949019940095291E-2</v>
          </cell>
          <cell r="GH60">
            <v>0</v>
          </cell>
          <cell r="GI60">
            <v>73.604732935037077</v>
          </cell>
          <cell r="IV60">
            <v>56</v>
          </cell>
        </row>
        <row r="61">
          <cell r="B61" t="str">
            <v>from  10/7/2006  to  16/7/2006</v>
          </cell>
          <cell r="C61">
            <v>8</v>
          </cell>
          <cell r="F61">
            <v>5</v>
          </cell>
          <cell r="G61">
            <v>1</v>
          </cell>
          <cell r="H61">
            <v>0</v>
          </cell>
          <cell r="I61">
            <v>0</v>
          </cell>
          <cell r="J61">
            <v>0.16666666666666669</v>
          </cell>
          <cell r="K61">
            <v>0.16666666666666669</v>
          </cell>
          <cell r="L61">
            <v>4.833333333333333</v>
          </cell>
          <cell r="M61">
            <v>4.833333333333333</v>
          </cell>
          <cell r="N61">
            <v>5</v>
          </cell>
          <cell r="O61">
            <v>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1.4451388888888888</v>
          </cell>
          <cell r="AA61">
            <v>1.4451388888888888</v>
          </cell>
          <cell r="AB61">
            <v>1.4451388888888888</v>
          </cell>
          <cell r="AC61">
            <v>1.4451388888888888</v>
          </cell>
          <cell r="AD61">
            <v>7.1527777777777857E-2</v>
          </cell>
          <cell r="AE61">
            <v>7.1527777777777857E-2</v>
          </cell>
          <cell r="AF61">
            <v>2.5284722222222222</v>
          </cell>
          <cell r="AG61">
            <v>2.5284722222222222</v>
          </cell>
          <cell r="AH61">
            <v>0</v>
          </cell>
          <cell r="AI61">
            <v>0</v>
          </cell>
          <cell r="AJ61">
            <v>2.6</v>
          </cell>
          <cell r="AK61">
            <v>2.6</v>
          </cell>
          <cell r="AL61">
            <v>4.0451388888888893</v>
          </cell>
          <cell r="AM61">
            <v>4.0451388888888893</v>
          </cell>
          <cell r="AN61">
            <v>4.833333333333333</v>
          </cell>
          <cell r="AO61">
            <v>4.833333333333333</v>
          </cell>
          <cell r="AP61">
            <v>0.78819444444444431</v>
          </cell>
          <cell r="AQ61">
            <v>0.78819444444444431</v>
          </cell>
          <cell r="AR61">
            <v>0.97888911662225864</v>
          </cell>
          <cell r="AS61">
            <v>0.97888911662225864</v>
          </cell>
          <cell r="AT61">
            <v>0.25374052059848323</v>
          </cell>
          <cell r="AU61">
            <v>0.25374052059848323</v>
          </cell>
          <cell r="AV61">
            <v>1</v>
          </cell>
          <cell r="AW61">
            <v>1</v>
          </cell>
          <cell r="AX61">
            <v>0.2326296372207419</v>
          </cell>
          <cell r="AY61">
            <v>0.2326296372207419</v>
          </cell>
          <cell r="AZ61">
            <v>0.16307471264367804</v>
          </cell>
          <cell r="BA61">
            <v>0.16307471264367804</v>
          </cell>
          <cell r="BB61">
            <v>0.16307471264367815</v>
          </cell>
          <cell r="BC61">
            <v>0.16307471264367815</v>
          </cell>
          <cell r="BD61">
            <v>0.16307471264367815</v>
          </cell>
          <cell r="BE61">
            <v>0.16307471264367815</v>
          </cell>
          <cell r="BF61">
            <v>0.16307471264367815</v>
          </cell>
          <cell r="BG61">
            <v>0.16307471264367815</v>
          </cell>
          <cell r="BH61">
            <v>0.16307471264367815</v>
          </cell>
          <cell r="BI61">
            <v>0.16307471264367815</v>
          </cell>
          <cell r="BJ61">
            <v>111.33356828193835</v>
          </cell>
          <cell r="BK61">
            <v>111.33356828193835</v>
          </cell>
          <cell r="BL61">
            <v>2106.06</v>
          </cell>
          <cell r="BM61">
            <v>2106.06</v>
          </cell>
          <cell r="BN61">
            <v>421.21199999999999</v>
          </cell>
          <cell r="BO61">
            <v>421.21199999999999</v>
          </cell>
          <cell r="BP61">
            <v>661.95029</v>
          </cell>
          <cell r="BQ61">
            <v>661.95029</v>
          </cell>
          <cell r="BR61">
            <v>0.31430742239062515</v>
          </cell>
          <cell r="BS61">
            <v>0.31430742239062515</v>
          </cell>
          <cell r="BT61">
            <v>1.5476980030591638</v>
          </cell>
          <cell r="BU61">
            <v>1.5476980030591638</v>
          </cell>
          <cell r="BV61">
            <v>0.10171280368233723</v>
          </cell>
          <cell r="BW61">
            <v>0.10171280368233723</v>
          </cell>
          <cell r="BX61">
            <v>214.21326732322314</v>
          </cell>
          <cell r="BY61">
            <v>214.21326732322314</v>
          </cell>
          <cell r="BZ61">
            <v>0.20308058921660968</v>
          </cell>
          <cell r="CA61">
            <v>0.20308058921660968</v>
          </cell>
          <cell r="CB61">
            <v>427.69990572553297</v>
          </cell>
          <cell r="CC61">
            <v>427.69990572553297</v>
          </cell>
          <cell r="CD61">
            <v>2.7957563950638451E-2</v>
          </cell>
          <cell r="CE61">
            <v>2.7957563950638451E-2</v>
          </cell>
          <cell r="CF61">
            <v>0.73848359250879392</v>
          </cell>
          <cell r="CG61">
            <v>0.73848359250879392</v>
          </cell>
          <cell r="CH61">
            <v>33.618356214467099</v>
          </cell>
          <cell r="CI61">
            <v>33.618356214467099</v>
          </cell>
          <cell r="CJ61">
            <v>0.48050347261178694</v>
          </cell>
          <cell r="CK61">
            <v>0.48050347261178694</v>
          </cell>
          <cell r="CL61">
            <v>426.69202806000004</v>
          </cell>
          <cell r="CM61">
            <v>426.69202806000004</v>
          </cell>
          <cell r="CN61">
            <v>0.42164529500584036</v>
          </cell>
          <cell r="CO61">
            <v>0.42164529500584036</v>
          </cell>
          <cell r="CP61">
            <v>888.01029000000017</v>
          </cell>
          <cell r="CQ61">
            <v>888.01029000000017</v>
          </cell>
          <cell r="CR61">
            <v>1.1788175299611597E-2</v>
          </cell>
          <cell r="CS61">
            <v>1.1788175299611597E-2</v>
          </cell>
          <cell r="CT61">
            <v>24.826604471500001</v>
          </cell>
          <cell r="CU61">
            <v>24.826604471500001</v>
          </cell>
          <cell r="CV61">
            <v>1.0126492122731548E-2</v>
          </cell>
          <cell r="CW61">
            <v>1.0126492122731548E-2</v>
          </cell>
          <cell r="CX61">
            <v>21.327000000000002</v>
          </cell>
          <cell r="CY61">
            <v>21.327000000000002</v>
          </cell>
          <cell r="CZ61">
            <v>3.5755555555555547E-2</v>
          </cell>
          <cell r="DA61">
            <v>3.5755555555555547E-2</v>
          </cell>
          <cell r="DB61">
            <v>3.6207835167722347E-4</v>
          </cell>
          <cell r="DC61">
            <v>3.6207835167722347E-4</v>
          </cell>
          <cell r="DD61">
            <v>0.76255873333333324</v>
          </cell>
          <cell r="DE61">
            <v>0.76255873333333324</v>
          </cell>
          <cell r="DF61">
            <v>0.72939999999999994</v>
          </cell>
          <cell r="DG61">
            <v>0.72939999999999994</v>
          </cell>
          <cell r="DH61">
            <v>15.555913800000001</v>
          </cell>
          <cell r="DI61">
            <v>15.555913800000001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0.82036124300600943</v>
          </cell>
          <cell r="DO61">
            <v>0.82036124300600943</v>
          </cell>
          <cell r="DP61">
            <v>189.38666285172312</v>
          </cell>
          <cell r="DQ61">
            <v>189.38666285172312</v>
          </cell>
          <cell r="DR61">
            <v>230.85764285714288</v>
          </cell>
          <cell r="DS61">
            <v>230.85764285714288</v>
          </cell>
          <cell r="DT61">
            <v>1880</v>
          </cell>
          <cell r="DU61">
            <v>1880</v>
          </cell>
          <cell r="DV61">
            <v>0.8926621273847849</v>
          </cell>
          <cell r="DW61">
            <v>0.8926621273847849</v>
          </cell>
          <cell r="DX61">
            <v>0</v>
          </cell>
          <cell r="DY61">
            <v>0</v>
          </cell>
          <cell r="DZ61">
            <v>0.98</v>
          </cell>
          <cell r="EA61">
            <v>0.98</v>
          </cell>
          <cell r="EB61">
            <v>0.86478614976981372</v>
          </cell>
          <cell r="EC61">
            <v>0.86478614976981372</v>
          </cell>
          <cell r="ED61">
            <v>0.85</v>
          </cell>
          <cell r="EE61">
            <v>0.85</v>
          </cell>
          <cell r="EF61">
            <v>6.6100737176291821E-2</v>
          </cell>
          <cell r="EG61">
            <v>6.6100737176291821E-2</v>
          </cell>
          <cell r="EH61">
            <v>139.21211853750114</v>
          </cell>
          <cell r="EI61">
            <v>139.21211853750114</v>
          </cell>
          <cell r="EJ61">
            <v>142.05318218112359</v>
          </cell>
          <cell r="EK61">
            <v>142.05318218112359</v>
          </cell>
          <cell r="EL61">
            <v>6.7449731812542657E-2</v>
          </cell>
          <cell r="EM61">
            <v>6.7449731812542657E-2</v>
          </cell>
          <cell r="EN61">
            <v>5.0000000000000012E-4</v>
          </cell>
          <cell r="EO61">
            <v>5.0000000000000012E-4</v>
          </cell>
          <cell r="EP61">
            <v>7.1026591090561808E-2</v>
          </cell>
          <cell r="EQ61">
            <v>7.1026591090561808E-2</v>
          </cell>
          <cell r="ER61">
            <v>0.98049024512256133</v>
          </cell>
          <cell r="ES61">
            <v>0.98049024512256133</v>
          </cell>
          <cell r="ET61">
            <v>141.98215559003305</v>
          </cell>
          <cell r="EU61">
            <v>141.98215559003305</v>
          </cell>
          <cell r="EV61">
            <v>2.3823891206433814E-2</v>
          </cell>
          <cell r="EW61">
            <v>2.3823891206433814E-2</v>
          </cell>
          <cell r="EX61">
            <v>0.8</v>
          </cell>
          <cell r="EY61">
            <v>0.8</v>
          </cell>
          <cell r="EZ61">
            <v>0.32100000000000001</v>
          </cell>
          <cell r="FA61">
            <v>0.32100000000000001</v>
          </cell>
          <cell r="FB61">
            <v>0.40125</v>
          </cell>
          <cell r="FC61">
            <v>0.40125</v>
          </cell>
          <cell r="FD61">
            <v>36.184149532710329</v>
          </cell>
          <cell r="FE61">
            <v>36.184149532710329</v>
          </cell>
          <cell r="FF61">
            <v>0.73506822730434174</v>
          </cell>
          <cell r="FG61">
            <v>0.73506822730434174</v>
          </cell>
          <cell r="FH61">
            <v>0.7865058762530579</v>
          </cell>
          <cell r="FI61">
            <v>0.7865058762530579</v>
          </cell>
          <cell r="FJ61">
            <v>0.88410332944485859</v>
          </cell>
          <cell r="FK61">
            <v>0.88410332944485859</v>
          </cell>
          <cell r="FL61">
            <v>0.93502909589675487</v>
          </cell>
          <cell r="FM61">
            <v>0.93502909589675487</v>
          </cell>
          <cell r="FN61">
            <v>0.64987626712889868</v>
          </cell>
          <cell r="FO61">
            <v>0.64987626712889868</v>
          </cell>
          <cell r="FP61">
            <v>0.73540587839038174</v>
          </cell>
          <cell r="FQ61">
            <v>0.73540587839038174</v>
          </cell>
          <cell r="FR61">
            <v>9.9917886029980973E-3</v>
          </cell>
          <cell r="FS61">
            <v>9.9917886029980973E-3</v>
          </cell>
          <cell r="FT61">
            <v>0.83035303160900753</v>
          </cell>
          <cell r="FU61">
            <v>0.83035303160900753</v>
          </cell>
          <cell r="FV61">
            <v>0.87474880086425399</v>
          </cell>
          <cell r="FW61">
            <v>0.87474880086425399</v>
          </cell>
          <cell r="FX61">
            <v>188.62410411838979</v>
          </cell>
          <cell r="FY61">
            <v>188.62410411838979</v>
          </cell>
          <cell r="FZ61">
            <v>227.16133612818334</v>
          </cell>
          <cell r="GA61">
            <v>227.16133612818334</v>
          </cell>
          <cell r="GB61">
            <v>23.627119272146903</v>
          </cell>
          <cell r="GC61">
            <v>23.627119272146903</v>
          </cell>
          <cell r="GD61">
            <v>1.1218635400770588E-2</v>
          </cell>
          <cell r="GE61">
            <v>1.1218635400770588E-2</v>
          </cell>
          <cell r="GF61">
            <v>3.4949019940095291E-2</v>
          </cell>
          <cell r="GG61">
            <v>3.4949019940095291E-2</v>
          </cell>
          <cell r="GH61">
            <v>73.604732935037077</v>
          </cell>
          <cell r="GI61">
            <v>73.604732935037077</v>
          </cell>
          <cell r="GJ61">
            <v>-7.2055518072291602E-2</v>
          </cell>
          <cell r="GK61">
            <v>-7.2055518072291602E-2</v>
          </cell>
          <cell r="GL61">
            <v>-13.591407543172449</v>
          </cell>
          <cell r="GM61">
            <v>-13.591407543172449</v>
          </cell>
          <cell r="GN61">
            <v>-9.1082292721468825</v>
          </cell>
          <cell r="GO61">
            <v>-9.1082292721468825</v>
          </cell>
          <cell r="GP61">
            <v>-28.374546019149165</v>
          </cell>
          <cell r="GQ61">
            <v>-28.374546019149165</v>
          </cell>
          <cell r="GR61">
            <v>-1.3472809900548496E-2</v>
          </cell>
          <cell r="GS61">
            <v>-1.3472809900548496E-2</v>
          </cell>
          <cell r="GT61">
            <v>45.230186915887913</v>
          </cell>
          <cell r="GU61">
            <v>45.230186915887913</v>
          </cell>
          <cell r="GV61">
            <v>14.51889000000002</v>
          </cell>
          <cell r="GW61">
            <v>14.51889000000002</v>
          </cell>
          <cell r="GX61">
            <v>6.8938634226945201E-3</v>
          </cell>
          <cell r="GY61">
            <v>6.8938634226945201E-3</v>
          </cell>
          <cell r="GZ61">
            <v>2.0212903566632273E-2</v>
          </cell>
          <cell r="HA61">
            <v>2.0212903566632273E-2</v>
          </cell>
          <cell r="HB61">
            <v>34.893095580888634</v>
          </cell>
          <cell r="HC61">
            <v>34.893095580888634</v>
          </cell>
          <cell r="HD61">
            <v>1.6567949432062065E-2</v>
          </cell>
          <cell r="HE61">
            <v>1.6567949432062065E-2</v>
          </cell>
          <cell r="IV61">
            <v>57</v>
          </cell>
        </row>
        <row r="62">
          <cell r="B62">
            <v>38915</v>
          </cell>
          <cell r="C62">
            <v>9</v>
          </cell>
          <cell r="D62">
            <v>38899</v>
          </cell>
          <cell r="E62">
            <v>0</v>
          </cell>
          <cell r="F62">
            <v>6</v>
          </cell>
          <cell r="G62">
            <v>2</v>
          </cell>
          <cell r="H62">
            <v>0</v>
          </cell>
          <cell r="I62">
            <v>0</v>
          </cell>
          <cell r="J62">
            <v>0</v>
          </cell>
          <cell r="K62">
            <v>0.16666666666666669</v>
          </cell>
          <cell r="L62">
            <v>1</v>
          </cell>
          <cell r="M62">
            <v>5.833333333333333</v>
          </cell>
          <cell r="N62">
            <v>6</v>
          </cell>
          <cell r="O62">
            <v>6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1.4451388888888888</v>
          </cell>
          <cell r="AB62">
            <v>0</v>
          </cell>
          <cell r="AC62">
            <v>1.4451388888888888</v>
          </cell>
          <cell r="AD62">
            <v>0</v>
          </cell>
          <cell r="AE62">
            <v>7.1527777777777857E-2</v>
          </cell>
          <cell r="AF62">
            <v>1</v>
          </cell>
          <cell r="AG62">
            <v>3.5284722222222222</v>
          </cell>
          <cell r="AH62">
            <v>0</v>
          </cell>
          <cell r="AI62">
            <v>0</v>
          </cell>
          <cell r="AJ62">
            <v>1</v>
          </cell>
          <cell r="AK62">
            <v>3.6</v>
          </cell>
          <cell r="AL62">
            <v>1</v>
          </cell>
          <cell r="AM62">
            <v>5.0451388888888893</v>
          </cell>
          <cell r="AN62">
            <v>1</v>
          </cell>
          <cell r="AO62">
            <v>5.833333333333333</v>
          </cell>
          <cell r="AP62">
            <v>0</v>
          </cell>
          <cell r="AQ62">
            <v>0.78819444444444431</v>
          </cell>
          <cell r="AR62">
            <v>1</v>
          </cell>
          <cell r="AS62">
            <v>0.98369995252413356</v>
          </cell>
          <cell r="AT62">
            <v>0</v>
          </cell>
          <cell r="AU62">
            <v>0.1959170754866276</v>
          </cell>
          <cell r="AV62">
            <v>1</v>
          </cell>
          <cell r="AW62">
            <v>1</v>
          </cell>
          <cell r="AX62">
            <v>0</v>
          </cell>
          <cell r="AY62">
            <v>0.17961702801076115</v>
          </cell>
          <cell r="AZ62">
            <v>0</v>
          </cell>
          <cell r="BA62">
            <v>0.1351190476190475</v>
          </cell>
          <cell r="BB62">
            <v>0</v>
          </cell>
          <cell r="BC62">
            <v>0.13511904761904761</v>
          </cell>
          <cell r="BD62">
            <v>0</v>
          </cell>
          <cell r="BE62">
            <v>0.13511904761904761</v>
          </cell>
          <cell r="BF62">
            <v>0</v>
          </cell>
          <cell r="BG62">
            <v>0.13511904761904761</v>
          </cell>
          <cell r="BH62">
            <v>0</v>
          </cell>
          <cell r="BI62">
            <v>0.13511904761904761</v>
          </cell>
          <cell r="BJ62">
            <v>0</v>
          </cell>
          <cell r="BK62">
            <v>111.33356828193835</v>
          </cell>
          <cell r="BL62">
            <v>0</v>
          </cell>
          <cell r="BM62">
            <v>2106.06</v>
          </cell>
          <cell r="BN62">
            <v>0</v>
          </cell>
          <cell r="BO62">
            <v>351.01</v>
          </cell>
          <cell r="BP62">
            <v>0</v>
          </cell>
          <cell r="BQ62">
            <v>661.95029</v>
          </cell>
          <cell r="BR62">
            <v>0</v>
          </cell>
          <cell r="BS62">
            <v>0.31430742239062515</v>
          </cell>
          <cell r="BT62">
            <v>0</v>
          </cell>
          <cell r="BU62">
            <v>1.5476980030591638</v>
          </cell>
          <cell r="BV62">
            <v>0</v>
          </cell>
          <cell r="BW62">
            <v>0.10171280368233723</v>
          </cell>
          <cell r="BX62">
            <v>0</v>
          </cell>
          <cell r="BY62">
            <v>214.21326732322314</v>
          </cell>
          <cell r="BZ62">
            <v>0</v>
          </cell>
          <cell r="CA62">
            <v>0.20308058921660968</v>
          </cell>
          <cell r="CB62">
            <v>0</v>
          </cell>
          <cell r="CC62">
            <v>427.69990572553297</v>
          </cell>
          <cell r="CD62">
            <v>0</v>
          </cell>
          <cell r="CE62">
            <v>2.7957563950638451E-2</v>
          </cell>
          <cell r="CF62">
            <v>0</v>
          </cell>
          <cell r="CG62">
            <v>0.73848359250879392</v>
          </cell>
          <cell r="CH62">
            <v>0</v>
          </cell>
          <cell r="CI62">
            <v>33.618356214467099</v>
          </cell>
          <cell r="CJ62">
            <v>0</v>
          </cell>
          <cell r="CK62">
            <v>0.48050347261178694</v>
          </cell>
          <cell r="CL62">
            <v>0</v>
          </cell>
          <cell r="CM62">
            <v>426.69202806000004</v>
          </cell>
          <cell r="CN62">
            <v>0</v>
          </cell>
          <cell r="CO62">
            <v>0.42164529500584036</v>
          </cell>
          <cell r="CP62">
            <v>0</v>
          </cell>
          <cell r="CQ62">
            <v>888.01029000000017</v>
          </cell>
          <cell r="CR62">
            <v>0</v>
          </cell>
          <cell r="CS62">
            <v>1.1788175299611597E-2</v>
          </cell>
          <cell r="CT62">
            <v>0</v>
          </cell>
          <cell r="CU62">
            <v>24.826604471500001</v>
          </cell>
          <cell r="CV62">
            <v>0</v>
          </cell>
          <cell r="CW62">
            <v>1.0126492122731548E-2</v>
          </cell>
          <cell r="CX62">
            <v>0</v>
          </cell>
          <cell r="CY62">
            <v>21.327000000000002</v>
          </cell>
          <cell r="CZ62">
            <v>0</v>
          </cell>
          <cell r="DA62">
            <v>3.5755555555555547E-2</v>
          </cell>
          <cell r="DB62">
            <v>0</v>
          </cell>
          <cell r="DC62">
            <v>3.6207835167722347E-4</v>
          </cell>
          <cell r="DD62">
            <v>0</v>
          </cell>
          <cell r="DE62">
            <v>0.76255873333333324</v>
          </cell>
          <cell r="DF62">
            <v>0</v>
          </cell>
          <cell r="DG62">
            <v>0.72939999999999994</v>
          </cell>
          <cell r="DH62">
            <v>0</v>
          </cell>
          <cell r="DI62">
            <v>15.555913800000001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0.82036124300600943</v>
          </cell>
          <cell r="DP62">
            <v>0</v>
          </cell>
          <cell r="DQ62">
            <v>189.38666285172312</v>
          </cell>
          <cell r="DR62">
            <v>0</v>
          </cell>
          <cell r="DS62">
            <v>230.85764285714288</v>
          </cell>
          <cell r="DT62">
            <v>0</v>
          </cell>
          <cell r="DU62">
            <v>1880</v>
          </cell>
          <cell r="DV62">
            <v>0</v>
          </cell>
          <cell r="DW62">
            <v>0.8926621273847849</v>
          </cell>
          <cell r="DX62">
            <v>0</v>
          </cell>
          <cell r="DY62">
            <v>0</v>
          </cell>
          <cell r="DZ62">
            <v>0</v>
          </cell>
          <cell r="EA62">
            <v>0.98</v>
          </cell>
          <cell r="EB62">
            <v>0</v>
          </cell>
          <cell r="EC62">
            <v>0.86478614976981372</v>
          </cell>
          <cell r="EN62">
            <v>0</v>
          </cell>
          <cell r="EO62">
            <v>0</v>
          </cell>
          <cell r="ER62">
            <v>0</v>
          </cell>
          <cell r="ES62">
            <v>0.98049024512256133</v>
          </cell>
          <cell r="EV62">
            <v>0</v>
          </cell>
          <cell r="EW62">
            <v>2.3823891206433814E-2</v>
          </cell>
          <cell r="EX62">
            <v>0</v>
          </cell>
          <cell r="EY62">
            <v>0.8</v>
          </cell>
          <cell r="EZ62">
            <v>0</v>
          </cell>
          <cell r="FA62">
            <v>0.32100000000000001</v>
          </cell>
          <cell r="FB62">
            <v>0</v>
          </cell>
          <cell r="FC62">
            <v>0.40125</v>
          </cell>
          <cell r="FJ62">
            <v>0</v>
          </cell>
          <cell r="FK62">
            <v>0.88410332944485859</v>
          </cell>
          <cell r="FL62">
            <v>0</v>
          </cell>
          <cell r="FM62">
            <v>0.93502909589675487</v>
          </cell>
          <cell r="FR62">
            <v>0</v>
          </cell>
          <cell r="FS62">
            <v>9.9917886029980973E-3</v>
          </cell>
          <cell r="FT62">
            <v>0</v>
          </cell>
          <cell r="FU62">
            <v>0.83035303160900753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IV62">
            <v>58</v>
          </cell>
        </row>
        <row r="63">
          <cell r="B63">
            <v>38916</v>
          </cell>
          <cell r="C63">
            <v>9</v>
          </cell>
          <cell r="D63">
            <v>38899</v>
          </cell>
          <cell r="E63">
            <v>0</v>
          </cell>
          <cell r="F63">
            <v>7</v>
          </cell>
          <cell r="G63">
            <v>2</v>
          </cell>
          <cell r="H63">
            <v>0</v>
          </cell>
          <cell r="I63">
            <v>0</v>
          </cell>
          <cell r="J63">
            <v>0</v>
          </cell>
          <cell r="K63">
            <v>0.16666666666666669</v>
          </cell>
          <cell r="L63">
            <v>1</v>
          </cell>
          <cell r="M63">
            <v>6.833333333333333</v>
          </cell>
          <cell r="N63">
            <v>7</v>
          </cell>
          <cell r="O63">
            <v>7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4.8611111111111216E-3</v>
          </cell>
          <cell r="Y63">
            <v>4.8611111111111216E-3</v>
          </cell>
          <cell r="Z63">
            <v>0.14930555555555561</v>
          </cell>
          <cell r="AA63">
            <v>1.5944444444444443</v>
          </cell>
          <cell r="AB63">
            <v>0.14930555555555555</v>
          </cell>
          <cell r="AC63">
            <v>1.5944444444444443</v>
          </cell>
          <cell r="AD63">
            <v>1.5277777777777779E-2</v>
          </cell>
          <cell r="AE63">
            <v>8.6805555555555636E-2</v>
          </cell>
          <cell r="AF63">
            <v>0.27083333333333331</v>
          </cell>
          <cell r="AG63">
            <v>3.7993055555555557</v>
          </cell>
          <cell r="AH63">
            <v>0</v>
          </cell>
          <cell r="AI63">
            <v>0</v>
          </cell>
          <cell r="AJ63">
            <v>0.28611111111111109</v>
          </cell>
          <cell r="AK63">
            <v>3.8861111111111115</v>
          </cell>
          <cell r="AL63">
            <v>0.44027777777777782</v>
          </cell>
          <cell r="AM63">
            <v>5.4854166666666675</v>
          </cell>
          <cell r="AN63">
            <v>1</v>
          </cell>
          <cell r="AO63">
            <v>6.833333333333333</v>
          </cell>
          <cell r="AP63">
            <v>0.55972222222222223</v>
          </cell>
          <cell r="AQ63">
            <v>1.3479166666666664</v>
          </cell>
          <cell r="AR63">
            <v>0.98193760262725782</v>
          </cell>
          <cell r="AS63">
            <v>0.98341515191720852</v>
          </cell>
          <cell r="AT63">
            <v>0.67980295566502469</v>
          </cell>
          <cell r="AU63">
            <v>0.27411436911237885</v>
          </cell>
          <cell r="AV63">
            <v>1</v>
          </cell>
          <cell r="AW63">
            <v>1</v>
          </cell>
          <cell r="AX63">
            <v>0.6617405582922824</v>
          </cell>
          <cell r="AY63">
            <v>0.25752952102958726</v>
          </cell>
          <cell r="AZ63">
            <v>0.56458333333333333</v>
          </cell>
          <cell r="BA63">
            <v>0.19796747967479661</v>
          </cell>
          <cell r="BB63">
            <v>0.55972222222222223</v>
          </cell>
          <cell r="BC63">
            <v>0.19725609756097559</v>
          </cell>
          <cell r="BD63">
            <v>0.55972222222222223</v>
          </cell>
          <cell r="BE63">
            <v>0.19725609756097559</v>
          </cell>
          <cell r="BF63">
            <v>0.55972222222222223</v>
          </cell>
          <cell r="BG63">
            <v>0.19725609756097559</v>
          </cell>
          <cell r="BH63">
            <v>0.55972222222222223</v>
          </cell>
          <cell r="BI63">
            <v>0.19725609756097559</v>
          </cell>
          <cell r="BJ63">
            <v>121.78660049627791</v>
          </cell>
          <cell r="BK63">
            <v>115.67418856259661</v>
          </cell>
          <cell r="BL63">
            <v>1626.11</v>
          </cell>
          <cell r="BM63">
            <v>3732.17</v>
          </cell>
          <cell r="BN63">
            <v>233.71428571428572</v>
          </cell>
          <cell r="BO63">
            <v>534.58000000000004</v>
          </cell>
          <cell r="BP63">
            <v>492.79608000000002</v>
          </cell>
          <cell r="BQ63">
            <v>1154.7463700000001</v>
          </cell>
          <cell r="BR63">
            <v>0.30122009779951103</v>
          </cell>
          <cell r="BS63">
            <v>0.30858574421575286</v>
          </cell>
          <cell r="BT63">
            <v>1.4023275688172292</v>
          </cell>
          <cell r="BU63">
            <v>1.4821297693210049</v>
          </cell>
          <cell r="BV63">
            <v>0.11441074731315892</v>
          </cell>
          <cell r="BW63">
            <v>0.10726424748067939</v>
          </cell>
          <cell r="BX63">
            <v>187.175982604328</v>
          </cell>
          <cell r="BY63">
            <v>401.38924992755113</v>
          </cell>
          <cell r="BZ63">
            <v>0.21480009699414973</v>
          </cell>
          <cell r="CA63">
            <v>0.20820426834630176</v>
          </cell>
          <cell r="CB63">
            <v>351.41295868242895</v>
          </cell>
          <cell r="CC63">
            <v>779.11286440796198</v>
          </cell>
          <cell r="CD63">
            <v>3.0233333333333331E-2</v>
          </cell>
          <cell r="CE63">
            <v>2.898339600812351E-2</v>
          </cell>
          <cell r="CF63">
            <v>0.7468001606437602</v>
          </cell>
          <cell r="CG63">
            <v>0.7423708691346057</v>
          </cell>
          <cell r="CH63">
            <v>29.504459130904404</v>
          </cell>
          <cell r="CI63">
            <v>63.122815345371507</v>
          </cell>
          <cell r="CJ63">
            <v>0.47733333333333333</v>
          </cell>
          <cell r="CK63">
            <v>0.47907449192364743</v>
          </cell>
          <cell r="CL63">
            <v>347.8786621866667</v>
          </cell>
          <cell r="CM63">
            <v>774.5706902466668</v>
          </cell>
          <cell r="CN63">
            <v>0.44547437652811739</v>
          </cell>
          <cell r="CO63">
            <v>0.43206318712153208</v>
          </cell>
          <cell r="CP63">
            <v>728.79608000000007</v>
          </cell>
          <cell r="CQ63">
            <v>1616.8063700000002</v>
          </cell>
          <cell r="CR63">
            <v>1.3468175317033414E-2</v>
          </cell>
          <cell r="CS63">
            <v>1.2522658452875333E-2</v>
          </cell>
          <cell r="CT63">
            <v>22.033934818666665</v>
          </cell>
          <cell r="CU63">
            <v>46.86053929016667</v>
          </cell>
          <cell r="CV63">
            <v>2.5030562347188267E-2</v>
          </cell>
          <cell r="CW63">
            <v>1.6642437587852679E-2</v>
          </cell>
          <cell r="CX63">
            <v>40.950000000000003</v>
          </cell>
          <cell r="CY63">
            <v>62.277000000000001</v>
          </cell>
          <cell r="CZ63">
            <v>3.6074999999999996E-2</v>
          </cell>
          <cell r="DA63">
            <v>3.5965605012016205E-2</v>
          </cell>
          <cell r="DB63">
            <v>9.0297753667481658E-4</v>
          </cell>
          <cell r="DC63">
            <v>5.9855533672184124E-4</v>
          </cell>
          <cell r="DD63">
            <v>1.47727125</v>
          </cell>
          <cell r="DE63">
            <v>2.2398299833333333</v>
          </cell>
          <cell r="DF63">
            <v>0.71099999999999997</v>
          </cell>
          <cell r="DG63">
            <v>0.71730115130786654</v>
          </cell>
          <cell r="DH63">
            <v>29.115449999999999</v>
          </cell>
          <cell r="DI63">
            <v>44.671363800000002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0.82923448549164602</v>
          </cell>
          <cell r="DO63">
            <v>0.82447071936152994</v>
          </cell>
          <cell r="DP63">
            <v>165.14204778566133</v>
          </cell>
          <cell r="DQ63">
            <v>354.52871063738445</v>
          </cell>
          <cell r="DR63">
            <v>199.15</v>
          </cell>
          <cell r="DS63">
            <v>430.00764285714291</v>
          </cell>
          <cell r="DT63">
            <v>1400</v>
          </cell>
          <cell r="DU63">
            <v>3280</v>
          </cell>
          <cell r="DV63">
            <v>0.85574572127139359</v>
          </cell>
          <cell r="DW63">
            <v>0.87652255709422089</v>
          </cell>
          <cell r="DX63">
            <v>0</v>
          </cell>
          <cell r="DY63">
            <v>0</v>
          </cell>
          <cell r="DZ63">
            <v>0.98</v>
          </cell>
          <cell r="EA63">
            <v>0.98</v>
          </cell>
          <cell r="EB63">
            <v>0.80342567619766991</v>
          </cell>
          <cell r="EC63">
            <v>0.86891287648081061</v>
          </cell>
          <cell r="EN63">
            <v>5.0000000000000001E-4</v>
          </cell>
          <cell r="EO63">
            <v>2.0447971956605554E-4</v>
          </cell>
          <cell r="ER63">
            <v>0.98049024512256122</v>
          </cell>
          <cell r="ES63">
            <v>0.98049024512256133</v>
          </cell>
          <cell r="EV63">
            <v>4.206407787370104E-2</v>
          </cell>
          <cell r="EW63">
            <v>3.1798361254388452E-2</v>
          </cell>
          <cell r="EX63">
            <v>0.80459999999999998</v>
          </cell>
          <cell r="EY63">
            <v>0.8</v>
          </cell>
          <cell r="EZ63">
            <v>0.40920000000000001</v>
          </cell>
          <cell r="FA63">
            <v>0.32100000000000001</v>
          </cell>
          <cell r="FB63">
            <v>0.50857568978374346</v>
          </cell>
          <cell r="FC63">
            <v>0.40125</v>
          </cell>
          <cell r="FJ63">
            <v>0.88228225378015357</v>
          </cell>
          <cell r="FK63">
            <v>0.88325412477134158</v>
          </cell>
          <cell r="FL63">
            <v>0.93852625620129282</v>
          </cell>
          <cell r="FM63">
            <v>0.93657404238605346</v>
          </cell>
          <cell r="FR63">
            <v>-3.3843555146684245E-4</v>
          </cell>
          <cell r="FS63">
            <v>5.2604298278557948E-3</v>
          </cell>
          <cell r="FT63">
            <v>0.82889604994017918</v>
          </cell>
          <cell r="FU63">
            <v>0.82973114918938573</v>
          </cell>
          <cell r="FV63">
            <v>0.80290539988401066</v>
          </cell>
          <cell r="FW63">
            <v>0.87413573419741741</v>
          </cell>
          <cell r="FX63">
            <v>163.66477653566133</v>
          </cell>
          <cell r="FY63">
            <v>163.66477653566133</v>
          </cell>
          <cell r="FZ63">
            <v>197.44909696152237</v>
          </cell>
          <cell r="GA63">
            <v>197.44909696152237</v>
          </cell>
          <cell r="GB63">
            <v>32.257443684368923</v>
          </cell>
          <cell r="GC63">
            <v>32.257443684368923</v>
          </cell>
          <cell r="GD63">
            <v>1.9717263865751174E-2</v>
          </cell>
          <cell r="GE63">
            <v>8.6202368974225216E-3</v>
          </cell>
          <cell r="GF63">
            <v>4.8184906807798571E-2</v>
          </cell>
          <cell r="GG63">
            <v>2.6854320552718136E-2</v>
          </cell>
          <cell r="GH63">
            <v>78.830507537558461</v>
          </cell>
          <cell r="GI63">
            <v>78.830507537558461</v>
          </cell>
          <cell r="IV63">
            <v>59</v>
          </cell>
        </row>
        <row r="64">
          <cell r="B64">
            <v>38917</v>
          </cell>
          <cell r="C64">
            <v>9</v>
          </cell>
          <cell r="D64">
            <v>38899</v>
          </cell>
          <cell r="E64">
            <v>0</v>
          </cell>
          <cell r="F64">
            <v>8</v>
          </cell>
          <cell r="G64">
            <v>2</v>
          </cell>
          <cell r="H64">
            <v>0</v>
          </cell>
          <cell r="I64">
            <v>0</v>
          </cell>
          <cell r="J64">
            <v>0</v>
          </cell>
          <cell r="K64">
            <v>0.16666666666666669</v>
          </cell>
          <cell r="L64">
            <v>1</v>
          </cell>
          <cell r="M64">
            <v>7.833333333333333</v>
          </cell>
          <cell r="N64">
            <v>8</v>
          </cell>
          <cell r="O64">
            <v>8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4.8611111111111216E-3</v>
          </cell>
          <cell r="Z64">
            <v>0.10833333333333332</v>
          </cell>
          <cell r="AA64">
            <v>1.7027777777777777</v>
          </cell>
          <cell r="AB64">
            <v>0.10833333333333332</v>
          </cell>
          <cell r="AC64">
            <v>1.7027777777777777</v>
          </cell>
          <cell r="AD64">
            <v>0.32291666666666669</v>
          </cell>
          <cell r="AE64">
            <v>0.40972222222222232</v>
          </cell>
          <cell r="AF64">
            <v>8.6111111111111124E-2</v>
          </cell>
          <cell r="AG64">
            <v>3.885416666666667</v>
          </cell>
          <cell r="AH64">
            <v>0</v>
          </cell>
          <cell r="AI64">
            <v>0</v>
          </cell>
          <cell r="AJ64">
            <v>0.40902777777777782</v>
          </cell>
          <cell r="AK64">
            <v>4.2951388888888893</v>
          </cell>
          <cell r="AL64">
            <v>0.51736111111111116</v>
          </cell>
          <cell r="AM64">
            <v>6.0027777777777782</v>
          </cell>
          <cell r="AN64">
            <v>1</v>
          </cell>
          <cell r="AO64">
            <v>7.833333333333333</v>
          </cell>
          <cell r="AP64">
            <v>0.48263888888888884</v>
          </cell>
          <cell r="AQ64">
            <v>1.8305555555555553</v>
          </cell>
          <cell r="AR64">
            <v>0.63785046728971972</v>
          </cell>
          <cell r="AS64">
            <v>0.93311415939235909</v>
          </cell>
          <cell r="AT64">
            <v>0.90342679127725856</v>
          </cell>
          <cell r="AU64">
            <v>0.36571817254279554</v>
          </cell>
          <cell r="AV64">
            <v>1</v>
          </cell>
          <cell r="AW64">
            <v>1</v>
          </cell>
          <cell r="AX64">
            <v>0.54127725856697817</v>
          </cell>
          <cell r="AY64">
            <v>0.29883233193515463</v>
          </cell>
          <cell r="AZ64">
            <v>0.48263888888888884</v>
          </cell>
          <cell r="BA64">
            <v>0.2343085106382978</v>
          </cell>
          <cell r="BB64">
            <v>0.48263888888888884</v>
          </cell>
          <cell r="BC64">
            <v>0.23368794326241132</v>
          </cell>
          <cell r="BD64">
            <v>0.48263888888888884</v>
          </cell>
          <cell r="BE64">
            <v>0.23368794326241132</v>
          </cell>
          <cell r="BF64">
            <v>0.48263888888888884</v>
          </cell>
          <cell r="BG64">
            <v>0.23368794326241132</v>
          </cell>
          <cell r="BH64">
            <v>0.48263888888888884</v>
          </cell>
          <cell r="BI64">
            <v>0.23368794326241132</v>
          </cell>
          <cell r="BJ64">
            <v>107.15482014388492</v>
          </cell>
          <cell r="BK64">
            <v>113.42799696509866</v>
          </cell>
          <cell r="BL64">
            <v>1238</v>
          </cell>
          <cell r="BM64">
            <v>4970.17</v>
          </cell>
          <cell r="BN64">
            <v>155.15125</v>
          </cell>
          <cell r="BO64">
            <v>622.90875000000005</v>
          </cell>
          <cell r="BP64">
            <v>305.06423999999998</v>
          </cell>
          <cell r="BQ64">
            <v>1459.81061</v>
          </cell>
          <cell r="BR64">
            <v>0.24577971495556752</v>
          </cell>
          <cell r="BS64">
            <v>0.29294230695908507</v>
          </cell>
          <cell r="BT64">
            <v>1.2891709370313562</v>
          </cell>
          <cell r="BU64">
            <v>1.4371767240881004</v>
          </cell>
          <cell r="BV64">
            <v>0.11841408918957398</v>
          </cell>
          <cell r="BW64">
            <v>0.11004139883460905</v>
          </cell>
          <cell r="BX64">
            <v>146.97675164299113</v>
          </cell>
          <cell r="BY64">
            <v>548.36600157054227</v>
          </cell>
          <cell r="BZ64">
            <v>0.19064943825179442</v>
          </cell>
          <cell r="CA64">
            <v>0.20383179190781789</v>
          </cell>
          <cell r="CB64">
            <v>236.63598925250977</v>
          </cell>
          <cell r="CC64">
            <v>1015.7488536604717</v>
          </cell>
          <cell r="CD64">
            <v>3.3083333333333333E-2</v>
          </cell>
          <cell r="CE64">
            <v>2.9975712949497954E-2</v>
          </cell>
          <cell r="CF64">
            <v>0.77273331705842974</v>
          </cell>
          <cell r="CG64">
            <v>0.75024537662889024</v>
          </cell>
          <cell r="CH64">
            <v>22.103450694156923</v>
          </cell>
          <cell r="CI64">
            <v>85.226266039528426</v>
          </cell>
          <cell r="CJ64">
            <v>0.49883333333333324</v>
          </cell>
          <cell r="CK64">
            <v>0.48385676821655604</v>
          </cell>
          <cell r="CL64">
            <v>257.53480005333324</v>
          </cell>
          <cell r="CM64">
            <v>1032.1054902999999</v>
          </cell>
          <cell r="CN64">
            <v>0.41594431240483071</v>
          </cell>
          <cell r="CO64">
            <v>0.4280483718522175</v>
          </cell>
          <cell r="CP64">
            <v>516.27423999999996</v>
          </cell>
          <cell r="CQ64">
            <v>2133.08061</v>
          </cell>
          <cell r="CR64">
            <v>1.3760824335393149E-2</v>
          </cell>
          <cell r="CS64">
            <v>1.2831055123142032E-2</v>
          </cell>
          <cell r="CT64">
            <v>17.080072773333331</v>
          </cell>
          <cell r="CU64">
            <v>63.940612063499998</v>
          </cell>
          <cell r="CV64">
            <v>2.4975628620459066E-2</v>
          </cell>
          <cell r="CW64">
            <v>1.8718030530153893E-2</v>
          </cell>
          <cell r="CX64">
            <v>31</v>
          </cell>
          <cell r="CY64">
            <v>93.277000000000001</v>
          </cell>
          <cell r="CZ64">
            <v>2.4080000000000004E-2</v>
          </cell>
          <cell r="DA64">
            <v>3.2015502035156934E-2</v>
          </cell>
          <cell r="DB64">
            <v>6.0141313718065439E-4</v>
          </cell>
          <cell r="DC64">
            <v>5.9926714453227157E-4</v>
          </cell>
          <cell r="DD64">
            <v>0.74648000000000014</v>
          </cell>
          <cell r="DE64">
            <v>2.9863099833333333</v>
          </cell>
          <cell r="DF64">
            <v>0.65900000000000003</v>
          </cell>
          <cell r="DG64">
            <v>0.69792514553426888</v>
          </cell>
          <cell r="DH64">
            <v>20.429000000000002</v>
          </cell>
          <cell r="DI64">
            <v>65.100363799999997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0.83514778221640318</v>
          </cell>
          <cell r="DO64">
            <v>0.82730685004063254</v>
          </cell>
          <cell r="DP64">
            <v>129.89667886965779</v>
          </cell>
          <cell r="DQ64">
            <v>484.42538950704227</v>
          </cell>
          <cell r="DR64">
            <v>155.53735714285716</v>
          </cell>
          <cell r="DS64">
            <v>585.54499999999996</v>
          </cell>
          <cell r="DT64">
            <v>1030</v>
          </cell>
          <cell r="DU64">
            <v>4310</v>
          </cell>
          <cell r="DV64">
            <v>0.82983540255073673</v>
          </cell>
          <cell r="DW64">
            <v>0.86489393510686752</v>
          </cell>
          <cell r="DX64">
            <v>0</v>
          </cell>
          <cell r="DY64">
            <v>0</v>
          </cell>
          <cell r="DZ64">
            <v>0.9798</v>
          </cell>
          <cell r="EA64">
            <v>0.97994953716225108</v>
          </cell>
          <cell r="EB64">
            <v>0.84267281267907956</v>
          </cell>
          <cell r="EC64">
            <v>0.87175285368536437</v>
          </cell>
          <cell r="EN64">
            <v>5.9999999999999995E-4</v>
          </cell>
          <cell r="EO64">
            <v>3.0427509825595942E-4</v>
          </cell>
          <cell r="ER64">
            <v>0.98038823293976396</v>
          </cell>
          <cell r="ES64">
            <v>0.98046450792690576</v>
          </cell>
          <cell r="EV64">
            <v>4.0628442131357231E-2</v>
          </cell>
          <cell r="EW64">
            <v>3.3997717236565292E-2</v>
          </cell>
          <cell r="EX64">
            <v>0.80940000000000001</v>
          </cell>
          <cell r="EY64">
            <v>0.8</v>
          </cell>
          <cell r="EZ64">
            <v>0.37689999999999996</v>
          </cell>
          <cell r="FA64">
            <v>0.32100000000000001</v>
          </cell>
          <cell r="FB64">
            <v>0.46565357054608347</v>
          </cell>
          <cell r="FC64">
            <v>0.40125</v>
          </cell>
          <cell r="FJ64">
            <v>0.88379065000142942</v>
          </cell>
          <cell r="FK64">
            <v>0.8833979278796068</v>
          </cell>
          <cell r="FL64">
            <v>0.92952352490954193</v>
          </cell>
          <cell r="FM64">
            <v>0.93493594332925467</v>
          </cell>
          <cell r="FR64">
            <v>-4.6721132550711086E-3</v>
          </cell>
          <cell r="FS64">
            <v>2.6022238274318044E-3</v>
          </cell>
          <cell r="FT64">
            <v>0.83047566896133207</v>
          </cell>
          <cell r="FU64">
            <v>0.82990907386806434</v>
          </cell>
          <cell r="FV64">
            <v>0.8366983241838859</v>
          </cell>
          <cell r="FW64">
            <v>0.87432712908883048</v>
          </cell>
          <cell r="FX64">
            <v>129.1501988696578</v>
          </cell>
          <cell r="FY64">
            <v>292.81497540531916</v>
          </cell>
          <cell r="FZ64">
            <v>155.51352519596958</v>
          </cell>
          <cell r="GA64">
            <v>352.96262215749198</v>
          </cell>
          <cell r="GB64">
            <v>21.090443907399525</v>
          </cell>
          <cell r="GC64">
            <v>53.347887591768448</v>
          </cell>
          <cell r="GD64">
            <v>1.6991841757155939E-2</v>
          </cell>
          <cell r="GE64">
            <v>1.0705397779323304E-2</v>
          </cell>
          <cell r="GF64">
            <v>4.5083156691843838E-2</v>
          </cell>
          <cell r="GG64">
            <v>3.3350148845243933E-2</v>
          </cell>
          <cell r="GH64">
            <v>55.957664917483491</v>
          </cell>
          <cell r="GI64">
            <v>134.78817245504194</v>
          </cell>
          <cell r="IV64">
            <v>60</v>
          </cell>
        </row>
        <row r="65">
          <cell r="B65">
            <v>38918</v>
          </cell>
          <cell r="C65">
            <v>9</v>
          </cell>
          <cell r="D65">
            <v>38899</v>
          </cell>
          <cell r="E65">
            <v>0</v>
          </cell>
          <cell r="F65">
            <v>9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0.16666666666666669</v>
          </cell>
          <cell r="L65">
            <v>1</v>
          </cell>
          <cell r="M65">
            <v>8.8333333333333321</v>
          </cell>
          <cell r="N65">
            <v>9</v>
          </cell>
          <cell r="O65">
            <v>9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4.8611111111111216E-3</v>
          </cell>
          <cell r="Z65">
            <v>0.87152777777777768</v>
          </cell>
          <cell r="AA65">
            <v>2.5743055555555552</v>
          </cell>
          <cell r="AB65">
            <v>0.87152777777777768</v>
          </cell>
          <cell r="AC65">
            <v>2.5743055555555552</v>
          </cell>
          <cell r="AD65">
            <v>6.5972222222222238E-2</v>
          </cell>
          <cell r="AE65">
            <v>0.47569444444444453</v>
          </cell>
          <cell r="AF65">
            <v>6.25E-2</v>
          </cell>
          <cell r="AG65">
            <v>3.947916666666667</v>
          </cell>
          <cell r="AH65">
            <v>0</v>
          </cell>
          <cell r="AI65">
            <v>0</v>
          </cell>
          <cell r="AJ65">
            <v>0.12847222222222224</v>
          </cell>
          <cell r="AK65">
            <v>4.4236111111111116</v>
          </cell>
          <cell r="AL65">
            <v>1</v>
          </cell>
          <cell r="AM65">
            <v>7.0027777777777782</v>
          </cell>
          <cell r="AN65">
            <v>1</v>
          </cell>
          <cell r="AO65">
            <v>8.8333333333333321</v>
          </cell>
          <cell r="AP65">
            <v>0</v>
          </cell>
          <cell r="AQ65">
            <v>1.8305555555555553</v>
          </cell>
          <cell r="AR65">
            <v>0.48648648648648674</v>
          </cell>
          <cell r="AS65">
            <v>0.92393959582500551</v>
          </cell>
          <cell r="AT65">
            <v>0.51351351351351393</v>
          </cell>
          <cell r="AU65">
            <v>0.36875416389073945</v>
          </cell>
          <cell r="AV65">
            <v>1</v>
          </cell>
          <cell r="AW65">
            <v>1</v>
          </cell>
          <cell r="AX65">
            <v>6.4813019815955034E-16</v>
          </cell>
          <cell r="AY65">
            <v>0.29269375971574496</v>
          </cell>
          <cell r="AZ65">
            <v>1.1102230246251565E-16</v>
          </cell>
          <cell r="BA65">
            <v>0.20778301886792439</v>
          </cell>
          <cell r="BB65">
            <v>0</v>
          </cell>
          <cell r="BC65">
            <v>0.20723270440251571</v>
          </cell>
          <cell r="BD65">
            <v>0</v>
          </cell>
          <cell r="BE65">
            <v>0.20723270440251571</v>
          </cell>
          <cell r="BF65">
            <v>0</v>
          </cell>
          <cell r="BG65">
            <v>0.20723270440251571</v>
          </cell>
          <cell r="BH65">
            <v>0</v>
          </cell>
          <cell r="BI65">
            <v>0.20723270440251571</v>
          </cell>
          <cell r="BJ65">
            <v>0</v>
          </cell>
          <cell r="BK65">
            <v>116.89165402124434</v>
          </cell>
          <cell r="BL65">
            <v>152.16999999999999</v>
          </cell>
          <cell r="BM65">
            <v>5122.34</v>
          </cell>
          <cell r="BN65">
            <v>16.907777777777778</v>
          </cell>
          <cell r="BO65">
            <v>570.60444444444454</v>
          </cell>
          <cell r="BP65">
            <v>0</v>
          </cell>
          <cell r="BQ65">
            <v>1459.81061</v>
          </cell>
          <cell r="BR65">
            <v>0</v>
          </cell>
          <cell r="BS65">
            <v>0.28426203207514833</v>
          </cell>
          <cell r="BU65">
            <v>1.4371767240881004</v>
          </cell>
          <cell r="BV65">
            <v>0</v>
          </cell>
          <cell r="BW65">
            <v>0.10678072406075083</v>
          </cell>
          <cell r="BX65">
            <v>0</v>
          </cell>
          <cell r="BY65">
            <v>548.36600157054227</v>
          </cell>
          <cell r="CA65">
            <v>0.19829781968016016</v>
          </cell>
          <cell r="CB65">
            <v>0</v>
          </cell>
          <cell r="CC65">
            <v>1015.7488536604717</v>
          </cell>
          <cell r="CD65">
            <v>0</v>
          </cell>
          <cell r="CE65">
            <v>2.797969368598046E-2</v>
          </cell>
          <cell r="CF65">
            <v>0</v>
          </cell>
          <cell r="CG65">
            <v>0.75024537662889024</v>
          </cell>
          <cell r="CI65">
            <v>85.226266039528426</v>
          </cell>
          <cell r="CJ65">
            <v>0</v>
          </cell>
          <cell r="CK65">
            <v>0.451637770397532</v>
          </cell>
          <cell r="CL65">
            <v>0</v>
          </cell>
          <cell r="CM65">
            <v>1032.1054902999999</v>
          </cell>
          <cell r="CN65">
            <v>1</v>
          </cell>
          <cell r="CO65">
            <v>0.44499606849656503</v>
          </cell>
          <cell r="CP65">
            <v>152.16999999999999</v>
          </cell>
          <cell r="CQ65">
            <v>2285.2506100000001</v>
          </cell>
          <cell r="CR65">
            <v>0</v>
          </cell>
          <cell r="CS65">
            <v>1.2450853687999469E-2</v>
          </cell>
          <cell r="CT65">
            <v>0</v>
          </cell>
          <cell r="CU65">
            <v>63.940612063499998</v>
          </cell>
          <cell r="CV65">
            <v>0</v>
          </cell>
          <cell r="CW65">
            <v>1.8163390089262068E-2</v>
          </cell>
          <cell r="CX65">
            <v>0</v>
          </cell>
          <cell r="CY65">
            <v>93.277000000000001</v>
          </cell>
          <cell r="CZ65">
            <v>0</v>
          </cell>
          <cell r="DA65">
            <v>3.2015502035156934E-2</v>
          </cell>
          <cell r="DB65">
            <v>0</v>
          </cell>
          <cell r="DC65">
            <v>5.8151005236811899E-4</v>
          </cell>
          <cell r="DD65">
            <v>0</v>
          </cell>
          <cell r="DE65">
            <v>2.9863099833333333</v>
          </cell>
          <cell r="DF65">
            <v>0</v>
          </cell>
          <cell r="DG65">
            <v>0.69792514553426888</v>
          </cell>
          <cell r="DH65">
            <v>0</v>
          </cell>
          <cell r="DI65">
            <v>65.100363799999997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0.82730685004063254</v>
          </cell>
          <cell r="DP65">
            <v>0</v>
          </cell>
          <cell r="DQ65">
            <v>484.42538950704227</v>
          </cell>
          <cell r="DR65">
            <v>0</v>
          </cell>
          <cell r="DS65">
            <v>585.54499999999996</v>
          </cell>
          <cell r="DT65">
            <v>0</v>
          </cell>
          <cell r="DU65">
            <v>4310</v>
          </cell>
          <cell r="DV65">
            <v>0</v>
          </cell>
          <cell r="DW65">
            <v>0.8392659635785833</v>
          </cell>
          <cell r="DX65">
            <v>0</v>
          </cell>
          <cell r="DY65">
            <v>0</v>
          </cell>
          <cell r="DZ65">
            <v>0</v>
          </cell>
          <cell r="EA65">
            <v>0.97994953716225108</v>
          </cell>
          <cell r="EB65">
            <v>0</v>
          </cell>
          <cell r="EC65">
            <v>0.87175285368536437</v>
          </cell>
          <cell r="EN65">
            <v>0</v>
          </cell>
          <cell r="EO65">
            <v>3.0427509825595942E-4</v>
          </cell>
          <cell r="ER65">
            <v>0</v>
          </cell>
          <cell r="ES65">
            <v>0.98046450792690576</v>
          </cell>
          <cell r="EV65">
            <v>0</v>
          </cell>
          <cell r="EW65">
            <v>3.2990319110623188E-2</v>
          </cell>
          <cell r="EX65">
            <v>0</v>
          </cell>
          <cell r="EY65">
            <v>0.8</v>
          </cell>
          <cell r="EZ65">
            <v>0</v>
          </cell>
          <cell r="FA65">
            <v>0.32100000000000001</v>
          </cell>
          <cell r="FB65">
            <v>0</v>
          </cell>
          <cell r="FC65">
            <v>0.40125</v>
          </cell>
          <cell r="FJ65" t="e">
            <v>#DIV/0!</v>
          </cell>
          <cell r="FK65">
            <v>0.8833979278796068</v>
          </cell>
          <cell r="FL65">
            <v>0</v>
          </cell>
          <cell r="FM65" t="e">
            <v>#DIV/0!</v>
          </cell>
          <cell r="FR65">
            <v>0</v>
          </cell>
          <cell r="FS65">
            <v>2.6022238274318044E-3</v>
          </cell>
          <cell r="FT65">
            <v>0</v>
          </cell>
          <cell r="FU65">
            <v>0.82990907386806434</v>
          </cell>
          <cell r="FV65" t="e">
            <v>#DIV/0!</v>
          </cell>
          <cell r="FW65">
            <v>0.87432712908883048</v>
          </cell>
          <cell r="FX65">
            <v>0</v>
          </cell>
          <cell r="FY65">
            <v>292.81497540531916</v>
          </cell>
          <cell r="FZ65">
            <v>0</v>
          </cell>
          <cell r="GA65">
            <v>352.96262215749198</v>
          </cell>
          <cell r="GB65" t="e">
            <v>#DIV/0!</v>
          </cell>
          <cell r="GC65" t="e">
            <v>#DIV/0!</v>
          </cell>
          <cell r="GD65" t="e">
            <v>#DIV/0!</v>
          </cell>
          <cell r="GE65" t="e">
            <v>#DIV/0!</v>
          </cell>
          <cell r="GF65">
            <v>0</v>
          </cell>
          <cell r="GG65" t="e">
            <v>#DIV/0!</v>
          </cell>
          <cell r="GH65">
            <v>0</v>
          </cell>
          <cell r="GI65">
            <v>134.78817245504194</v>
          </cell>
          <cell r="IV65">
            <v>61</v>
          </cell>
        </row>
        <row r="66">
          <cell r="B66">
            <v>38919</v>
          </cell>
          <cell r="C66">
            <v>9</v>
          </cell>
          <cell r="D66">
            <v>38899</v>
          </cell>
          <cell r="E66">
            <v>0</v>
          </cell>
          <cell r="F66">
            <v>10</v>
          </cell>
          <cell r="G66">
            <v>2</v>
          </cell>
          <cell r="H66">
            <v>0</v>
          </cell>
          <cell r="I66">
            <v>0</v>
          </cell>
          <cell r="J66">
            <v>0</v>
          </cell>
          <cell r="K66">
            <v>0.16666666666666669</v>
          </cell>
          <cell r="L66">
            <v>1</v>
          </cell>
          <cell r="M66">
            <v>9.8333333333333321</v>
          </cell>
          <cell r="N66">
            <v>10</v>
          </cell>
          <cell r="O66">
            <v>10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4.8611111111111216E-3</v>
          </cell>
          <cell r="Z66">
            <v>9.791666666666661E-2</v>
          </cell>
          <cell r="AA66">
            <v>2.6722222222222216</v>
          </cell>
          <cell r="AB66">
            <v>9.791666666666661E-2</v>
          </cell>
          <cell r="AC66">
            <v>2.6722222222222216</v>
          </cell>
          <cell r="AD66">
            <v>7.3611111111110905E-2</v>
          </cell>
          <cell r="AE66">
            <v>0.54930555555555549</v>
          </cell>
          <cell r="AF66">
            <v>1.736111111111116E-2</v>
          </cell>
          <cell r="AG66">
            <v>3.9652777777777781</v>
          </cell>
          <cell r="AH66">
            <v>4.8611111111110938E-3</v>
          </cell>
          <cell r="AI66">
            <v>4.8611111111110938E-3</v>
          </cell>
          <cell r="AJ66">
            <v>9.5833333333333159E-2</v>
          </cell>
          <cell r="AK66">
            <v>4.5194444444444448</v>
          </cell>
          <cell r="AL66">
            <v>0.19375000000000001</v>
          </cell>
          <cell r="AM66">
            <v>7.1965277777777779</v>
          </cell>
          <cell r="AN66">
            <v>1</v>
          </cell>
          <cell r="AO66">
            <v>9.8333333333333321</v>
          </cell>
          <cell r="AP66">
            <v>0.80625000000000002</v>
          </cell>
          <cell r="AQ66">
            <v>2.6368055555555556</v>
          </cell>
          <cell r="AR66">
            <v>0.91839876828329514</v>
          </cell>
          <cell r="AS66">
            <v>0.92324114507520616</v>
          </cell>
          <cell r="AT66">
            <v>0.98075442648190914</v>
          </cell>
          <cell r="AU66">
            <v>0.44590004852013582</v>
          </cell>
          <cell r="AV66">
            <v>0.99461123941493457</v>
          </cell>
          <cell r="AW66">
            <v>0.9993207180980106</v>
          </cell>
          <cell r="AX66">
            <v>0.89376443418013873</v>
          </cell>
          <cell r="AY66">
            <v>0.36846191169335268</v>
          </cell>
          <cell r="AZ66">
            <v>0.80625000000000002</v>
          </cell>
          <cell r="BA66">
            <v>0.26864406779661004</v>
          </cell>
          <cell r="BB66">
            <v>0.80625000000000002</v>
          </cell>
          <cell r="BC66">
            <v>0.26814971751412431</v>
          </cell>
          <cell r="BD66">
            <v>0.80625000000000002</v>
          </cell>
          <cell r="BE66">
            <v>0.26814971751412431</v>
          </cell>
          <cell r="BF66">
            <v>0.80625000000000002</v>
          </cell>
          <cell r="BG66">
            <v>0.26814971751412431</v>
          </cell>
          <cell r="BH66">
            <v>0.80625000000000002</v>
          </cell>
          <cell r="BI66">
            <v>0.26814971751412431</v>
          </cell>
          <cell r="BJ66">
            <v>134.73074935400513</v>
          </cell>
          <cell r="BK66">
            <v>122.34627337371609</v>
          </cell>
          <cell r="BL66">
            <v>2607.04</v>
          </cell>
          <cell r="BM66">
            <v>7729.38</v>
          </cell>
          <cell r="BN66">
            <v>260.70400000000001</v>
          </cell>
          <cell r="BO66">
            <v>774.24800000000005</v>
          </cell>
          <cell r="BP66">
            <v>747.01628000000005</v>
          </cell>
          <cell r="BQ66">
            <v>2206.8268900000003</v>
          </cell>
          <cell r="BR66">
            <v>0.28653809684546461</v>
          </cell>
          <cell r="BS66">
            <v>0.28502842629235081</v>
          </cell>
          <cell r="BT66">
            <v>1.4789406284631006</v>
          </cell>
          <cell r="BU66">
            <v>1.4510472751171246</v>
          </cell>
          <cell r="BV66">
            <v>0.1220605808728485</v>
          </cell>
          <cell r="BW66">
            <v>0.11192574192368507</v>
          </cell>
          <cell r="BX66">
            <v>318.21681675875095</v>
          </cell>
          <cell r="BY66">
            <v>866.58281832929322</v>
          </cell>
          <cell r="BZ66">
            <v>0.19374550359281967</v>
          </cell>
          <cell r="CA66">
            <v>0.19676237050670251</v>
          </cell>
          <cell r="CB66">
            <v>505.10227768662457</v>
          </cell>
          <cell r="CC66">
            <v>1520.8511313470963</v>
          </cell>
          <cell r="CD66">
            <v>3.2300000000000002E-2</v>
          </cell>
          <cell r="CE66">
            <v>2.9356625120100448E-2</v>
          </cell>
          <cell r="CF66">
            <v>0.74638794723393798</v>
          </cell>
          <cell r="CG66">
            <v>0.74888817456673229</v>
          </cell>
          <cell r="CH66">
            <v>46.263498723375292</v>
          </cell>
          <cell r="CI66">
            <v>131.48976476290372</v>
          </cell>
          <cell r="CJ66">
            <v>0.48425000000000007</v>
          </cell>
          <cell r="CK66">
            <v>0.46203166398110934</v>
          </cell>
          <cell r="CL66">
            <v>517.69050358999993</v>
          </cell>
          <cell r="CM66">
            <v>1549.7959938899999</v>
          </cell>
          <cell r="CN66">
            <v>0.41006516202283039</v>
          </cell>
          <cell r="CO66">
            <v>0.43323416915510271</v>
          </cell>
          <cell r="CP66">
            <v>1069.0562799999998</v>
          </cell>
          <cell r="CQ66">
            <v>3354.3068899999998</v>
          </cell>
          <cell r="CR66">
            <v>1.3245104733337423E-2</v>
          </cell>
          <cell r="CS66">
            <v>1.2718293093104535E-2</v>
          </cell>
          <cell r="CT66">
            <v>34.530517843999995</v>
          </cell>
          <cell r="CU66">
            <v>98.4711299075</v>
          </cell>
          <cell r="CV66">
            <v>2.4932490487295938E-2</v>
          </cell>
          <cell r="CW66">
            <v>2.0442674698546201E-2</v>
          </cell>
          <cell r="CX66">
            <v>65</v>
          </cell>
          <cell r="CY66">
            <v>158.27699999999999</v>
          </cell>
          <cell r="CZ66">
            <v>2.8454545454545458E-2</v>
          </cell>
          <cell r="DA66">
            <v>3.0553115347642351E-2</v>
          </cell>
          <cell r="DB66">
            <v>7.0944268386578455E-4</v>
          </cell>
          <cell r="DC66">
            <v>6.2458739807901183E-4</v>
          </cell>
          <cell r="DD66">
            <v>1.8495454545454548</v>
          </cell>
          <cell r="DE66">
            <v>4.8358554378787879</v>
          </cell>
          <cell r="DF66">
            <v>0.62468333333333337</v>
          </cell>
          <cell r="DG66">
            <v>0.6678467526340951</v>
          </cell>
          <cell r="DH66">
            <v>40.604416666666665</v>
          </cell>
          <cell r="DI66">
            <v>105.70478046666666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0.81919104190552205</v>
          </cell>
          <cell r="DO66">
            <v>0.8242907828801036</v>
          </cell>
          <cell r="DP66">
            <v>283.68629891475098</v>
          </cell>
          <cell r="DQ66">
            <v>768.11168842179325</v>
          </cell>
          <cell r="DR66">
            <v>346.30053846153839</v>
          </cell>
          <cell r="DS66">
            <v>931.84553846153847</v>
          </cell>
          <cell r="DT66">
            <v>2285</v>
          </cell>
          <cell r="DU66">
            <v>6595</v>
          </cell>
          <cell r="DV66">
            <v>0.87647293482263411</v>
          </cell>
          <cell r="DW66">
            <v>0.85179425713724799</v>
          </cell>
          <cell r="DX66">
            <v>0</v>
          </cell>
          <cell r="DY66">
            <v>0</v>
          </cell>
          <cell r="DZ66">
            <v>0.97763333333333324</v>
          </cell>
          <cell r="EA66">
            <v>0.97913512934901081</v>
          </cell>
          <cell r="EB66">
            <v>0.82745911509673775</v>
          </cell>
          <cell r="EC66">
            <v>0.83380274811718114</v>
          </cell>
          <cell r="EN66">
            <v>6.333333333333334E-4</v>
          </cell>
          <cell r="EO66">
            <v>4.1997631345654882E-4</v>
          </cell>
          <cell r="ER66">
            <v>0.97825289349921607</v>
          </cell>
          <cell r="ES66">
            <v>0.97968692966294602</v>
          </cell>
          <cell r="EV66">
            <v>4.3446176525374081E-2</v>
          </cell>
          <cell r="EW66">
            <v>3.6511004797192895E-2</v>
          </cell>
          <cell r="EX66">
            <v>0.82163999999999993</v>
          </cell>
          <cell r="EY66">
            <v>0.82116507407000972</v>
          </cell>
          <cell r="EZ66">
            <v>0.37818266578703441</v>
          </cell>
          <cell r="FA66">
            <v>0.37692769671456577</v>
          </cell>
          <cell r="FB66">
            <v>0.46027781727646466</v>
          </cell>
          <cell r="FC66">
            <v>0.45901574313964333</v>
          </cell>
          <cell r="FJ66">
            <v>0.89148745124246997</v>
          </cell>
          <cell r="FK66">
            <v>0.88636847185899104</v>
          </cell>
          <cell r="FL66">
            <v>0.9354906833006853</v>
          </cell>
          <cell r="FM66" t="e">
            <v>#DIV/0!</v>
          </cell>
          <cell r="FR66">
            <v>-1.1084625321561292E-3</v>
          </cell>
          <cell r="FS66">
            <v>1.5207110151955749E-3</v>
          </cell>
          <cell r="FT66">
            <v>0.81808257937336593</v>
          </cell>
          <cell r="FU66">
            <v>0.82581149389529918</v>
          </cell>
          <cell r="FV66">
            <v>0.82602130674584939</v>
          </cell>
          <cell r="FW66">
            <v>0.83573221209573345</v>
          </cell>
          <cell r="FX66">
            <v>281.8367534602055</v>
          </cell>
          <cell r="FY66">
            <v>574.65172886552466</v>
          </cell>
          <cell r="FZ66">
            <v>344.50892925270028</v>
          </cell>
          <cell r="GA66">
            <v>697.47155141019221</v>
          </cell>
          <cell r="GB66">
            <v>49.03359007799876</v>
          </cell>
          <cell r="GC66" t="e">
            <v>#DIV/0!</v>
          </cell>
          <cell r="GD66">
            <v>1.8808146433502655E-2</v>
          </cell>
          <cell r="GE66" t="e">
            <v>#DIV/0!</v>
          </cell>
          <cell r="GF66">
            <v>4.973296804696508E-2</v>
          </cell>
          <cell r="GG66" t="e">
            <v>#DIV/0!</v>
          </cell>
          <cell r="GH66">
            <v>129.65583701715985</v>
          </cell>
          <cell r="GI66">
            <v>264.4440094722018</v>
          </cell>
          <cell r="IV66">
            <v>62</v>
          </cell>
        </row>
        <row r="67">
          <cell r="B67">
            <v>38920</v>
          </cell>
          <cell r="C67">
            <v>9</v>
          </cell>
          <cell r="D67">
            <v>38899</v>
          </cell>
          <cell r="E67">
            <v>0</v>
          </cell>
          <cell r="F67">
            <v>11</v>
          </cell>
          <cell r="G67">
            <v>2</v>
          </cell>
          <cell r="H67">
            <v>0</v>
          </cell>
          <cell r="I67">
            <v>0</v>
          </cell>
          <cell r="J67">
            <v>0</v>
          </cell>
          <cell r="K67">
            <v>0.16666666666666669</v>
          </cell>
          <cell r="L67">
            <v>1</v>
          </cell>
          <cell r="M67">
            <v>10.833333333333332</v>
          </cell>
          <cell r="N67">
            <v>11</v>
          </cell>
          <cell r="O67">
            <v>11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4.8611111111111216E-3</v>
          </cell>
          <cell r="Z67">
            <v>0.31597222222222177</v>
          </cell>
          <cell r="AA67">
            <v>2.9881944444444435</v>
          </cell>
          <cell r="AB67">
            <v>0.31597222222222177</v>
          </cell>
          <cell r="AC67">
            <v>2.9881944444444435</v>
          </cell>
          <cell r="AD67">
            <v>1.3888888888888951E-2</v>
          </cell>
          <cell r="AE67">
            <v>0.56319444444444444</v>
          </cell>
          <cell r="AF67">
            <v>0.24513888888888885</v>
          </cell>
          <cell r="AG67">
            <v>4.2104166666666671</v>
          </cell>
          <cell r="AH67">
            <v>0</v>
          </cell>
          <cell r="AI67">
            <v>4.8611111111110938E-3</v>
          </cell>
          <cell r="AJ67">
            <v>0.2590277777777778</v>
          </cell>
          <cell r="AK67">
            <v>4.7784722222222227</v>
          </cell>
          <cell r="AL67">
            <v>0.57499999999999996</v>
          </cell>
          <cell r="AM67">
            <v>7.7715277777777771</v>
          </cell>
          <cell r="AN67">
            <v>1</v>
          </cell>
          <cell r="AO67">
            <v>10.833333333333332</v>
          </cell>
          <cell r="AP67">
            <v>0.42499999999999999</v>
          </cell>
          <cell r="AQ67">
            <v>3.0618055555555559</v>
          </cell>
          <cell r="AR67">
            <v>0.97969543147208116</v>
          </cell>
          <cell r="AS67">
            <v>0.92816651904340131</v>
          </cell>
          <cell r="AT67">
            <v>0.64162436548223378</v>
          </cell>
          <cell r="AU67">
            <v>0.46297608503100079</v>
          </cell>
          <cell r="AV67">
            <v>1</v>
          </cell>
          <cell r="AW67">
            <v>0.99937998228520808</v>
          </cell>
          <cell r="AX67">
            <v>0.62131979695431494</v>
          </cell>
          <cell r="AY67">
            <v>0.39052258635961024</v>
          </cell>
          <cell r="AZ67">
            <v>0.42499999999999999</v>
          </cell>
          <cell r="BA67">
            <v>0.28307692307692306</v>
          </cell>
          <cell r="BB67">
            <v>0.42499999999999999</v>
          </cell>
          <cell r="BC67">
            <v>0.28262820512820519</v>
          </cell>
          <cell r="BD67">
            <v>0.42499999999999999</v>
          </cell>
          <cell r="BE67">
            <v>0.28262820512820519</v>
          </cell>
          <cell r="BF67">
            <v>0.42499999999999999</v>
          </cell>
          <cell r="BG67">
            <v>0.28262820512820519</v>
          </cell>
          <cell r="BH67">
            <v>0.42499999999999999</v>
          </cell>
          <cell r="BI67">
            <v>0.28262820512820519</v>
          </cell>
          <cell r="BJ67">
            <v>145.18137254901941</v>
          </cell>
          <cell r="BK67">
            <v>125.51594465865274</v>
          </cell>
          <cell r="BL67">
            <v>1481.13</v>
          </cell>
          <cell r="BM67">
            <v>9210.51</v>
          </cell>
          <cell r="BN67">
            <v>134.62272727272727</v>
          </cell>
          <cell r="BO67">
            <v>838.48454545454547</v>
          </cell>
          <cell r="BP67">
            <v>412.61894000000001</v>
          </cell>
          <cell r="BQ67">
            <v>2619.4458300000001</v>
          </cell>
          <cell r="BR67">
            <v>0.2786365533308573</v>
          </cell>
          <cell r="BS67">
            <v>0.28400218034050612</v>
          </cell>
          <cell r="BT67">
            <v>1.4382774166731194</v>
          </cell>
          <cell r="BU67">
            <v>1.4490207230999794</v>
          </cell>
          <cell r="BV67">
            <v>0.11859890592530432</v>
          </cell>
          <cell r="BW67">
            <v>0.11299715050516247</v>
          </cell>
          <cell r="BX67">
            <v>175.6271898394869</v>
          </cell>
          <cell r="BY67">
            <v>1042.2100081687802</v>
          </cell>
          <cell r="BZ67">
            <v>0.19372935297515256</v>
          </cell>
          <cell r="CA67">
            <v>0.19626874556353024</v>
          </cell>
          <cell r="CB67">
            <v>286.88411235325464</v>
          </cell>
          <cell r="CC67">
            <v>1807.735243700351</v>
          </cell>
          <cell r="CD67">
            <v>3.1060000000000004E-2</v>
          </cell>
          <cell r="CE67">
            <v>2.9618171761156626E-2</v>
          </cell>
          <cell r="CF67">
            <v>0.73750831372782599</v>
          </cell>
          <cell r="CG67">
            <v>0.74703211710536366</v>
          </cell>
          <cell r="CH67">
            <v>25.625535230745353</v>
          </cell>
          <cell r="CI67">
            <v>157.11529999364907</v>
          </cell>
          <cell r="CJ67">
            <v>0.4864</v>
          </cell>
          <cell r="CK67">
            <v>0.4657733279618797</v>
          </cell>
          <cell r="CL67">
            <v>295.95929241599998</v>
          </cell>
          <cell r="CM67">
            <v>1845.7552863059998</v>
          </cell>
          <cell r="CN67">
            <v>0.41089167707735424</v>
          </cell>
          <cell r="CO67">
            <v>0.42964697457425893</v>
          </cell>
          <cell r="CP67">
            <v>608.46893999999998</v>
          </cell>
          <cell r="CQ67">
            <v>3962.7758299999996</v>
          </cell>
          <cell r="CR67">
            <v>1.2762295490022625E-2</v>
          </cell>
          <cell r="CS67">
            <v>1.2725357889601696E-2</v>
          </cell>
          <cell r="CT67">
            <v>18.899045276400003</v>
          </cell>
          <cell r="CU67">
            <v>117.3701751839</v>
          </cell>
          <cell r="CV67">
            <v>2.4985650133369352E-2</v>
          </cell>
          <cell r="CW67">
            <v>2.1172071258428352E-2</v>
          </cell>
          <cell r="CX67">
            <v>37</v>
          </cell>
          <cell r="CY67">
            <v>195.27699999999999</v>
          </cell>
          <cell r="CZ67">
            <v>2.9924999999999997E-2</v>
          </cell>
          <cell r="DA67">
            <v>3.0434103544599661E-2</v>
          </cell>
          <cell r="DB67">
            <v>7.4769558024107778E-4</v>
          </cell>
          <cell r="DC67">
            <v>6.4435300893265091E-4</v>
          </cell>
          <cell r="DD67">
            <v>1.1072249999999999</v>
          </cell>
          <cell r="DE67">
            <v>5.9430804378787876</v>
          </cell>
          <cell r="DF67">
            <v>0.67866666666666664</v>
          </cell>
          <cell r="DG67">
            <v>0.66989684977408159</v>
          </cell>
          <cell r="DH67">
            <v>25.110666666666667</v>
          </cell>
          <cell r="DI67">
            <v>130.81544713333332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0.83445437494881292</v>
          </cell>
          <cell r="DO67">
            <v>0.82599569846581611</v>
          </cell>
          <cell r="DP67">
            <v>156.72814456308689</v>
          </cell>
          <cell r="DQ67">
            <v>924.8398329848801</v>
          </cell>
          <cell r="DR67">
            <v>187.82110714285716</v>
          </cell>
          <cell r="DS67">
            <v>1119.6666456043956</v>
          </cell>
          <cell r="DT67">
            <v>1285</v>
          </cell>
          <cell r="DU67">
            <v>7880</v>
          </cell>
          <cell r="DV67">
            <v>0.86774487625350316</v>
          </cell>
          <cell r="DW67">
            <v>0.85435520576624713</v>
          </cell>
          <cell r="DX67">
            <v>0.73680000000000012</v>
          </cell>
          <cell r="DY67">
            <v>0.11829678435012085</v>
          </cell>
          <cell r="DZ67">
            <v>0.98349999999999993</v>
          </cell>
          <cell r="EA67">
            <v>0.97985105275727602</v>
          </cell>
          <cell r="EB67">
            <v>0.84075623941878141</v>
          </cell>
          <cell r="EC67">
            <v>0.83381686300122537</v>
          </cell>
          <cell r="EN67">
            <v>2.5000000000000001E-4</v>
          </cell>
          <cell r="EO67">
            <v>3.9209690272839608E-4</v>
          </cell>
          <cell r="ER67">
            <v>0.9837459364841209</v>
          </cell>
          <cell r="ES67">
            <v>0.98035285989998755</v>
          </cell>
          <cell r="EV67">
            <v>4.1235104472460746E-2</v>
          </cell>
          <cell r="EW67">
            <v>3.7269481725170153E-2</v>
          </cell>
          <cell r="EX67">
            <v>0.81120000000000003</v>
          </cell>
          <cell r="EY67">
            <v>0.8154313583330226</v>
          </cell>
          <cell r="EZ67">
            <v>0.37580290174195552</v>
          </cell>
          <cell r="FA67">
            <v>0.3762805108943672</v>
          </cell>
          <cell r="FB67">
            <v>0.46326787690083271</v>
          </cell>
          <cell r="FC67">
            <v>0.46144964508550829</v>
          </cell>
          <cell r="FJ67">
            <v>0.89239111954320616</v>
          </cell>
          <cell r="FK67">
            <v>0.88738337353896091</v>
          </cell>
          <cell r="FL67">
            <v>0.93602128776999338</v>
          </cell>
          <cell r="FM67" t="e">
            <v>#DIV/0!</v>
          </cell>
          <cell r="FR67">
            <v>-1.6101070458427458E-3</v>
          </cell>
          <cell r="FS67">
            <v>9.6263738377966312E-4</v>
          </cell>
          <cell r="FT67">
            <v>0.83284426790297017</v>
          </cell>
          <cell r="FU67">
            <v>0.82695833584959577</v>
          </cell>
          <cell r="FV67">
            <v>0.83872761772577864</v>
          </cell>
          <cell r="FW67">
            <v>0.83504549460818289</v>
          </cell>
          <cell r="FX67">
            <v>155.62091956308689</v>
          </cell>
          <cell r="FY67">
            <v>730.27264842861155</v>
          </cell>
          <cell r="FZ67">
            <v>186.85476452269631</v>
          </cell>
          <cell r="GA67">
            <v>884.32631593288852</v>
          </cell>
          <cell r="GB67">
            <v>25.097356429644002</v>
          </cell>
          <cell r="GC67" t="e">
            <v>#DIV/0!</v>
          </cell>
          <cell r="GD67">
            <v>1.6947939649285211E-2</v>
          </cell>
          <cell r="GE67" t="e">
            <v>#DIV/0!</v>
          </cell>
          <cell r="GF67">
            <v>4.5097947809148338E-2</v>
          </cell>
          <cell r="GG67" t="e">
            <v>#DIV/0!</v>
          </cell>
          <cell r="GH67">
            <v>66.783296013177306</v>
          </cell>
          <cell r="GI67">
            <v>331.22730548537913</v>
          </cell>
          <cell r="IV67">
            <v>63</v>
          </cell>
        </row>
        <row r="68">
          <cell r="B68">
            <v>38921</v>
          </cell>
          <cell r="C68">
            <v>9</v>
          </cell>
          <cell r="D68">
            <v>38899</v>
          </cell>
          <cell r="E68">
            <v>0</v>
          </cell>
          <cell r="F68">
            <v>12</v>
          </cell>
          <cell r="G68">
            <v>2</v>
          </cell>
          <cell r="H68">
            <v>0</v>
          </cell>
          <cell r="I68">
            <v>0</v>
          </cell>
          <cell r="J68">
            <v>0</v>
          </cell>
          <cell r="K68">
            <v>0.16666666666666669</v>
          </cell>
          <cell r="L68">
            <v>1</v>
          </cell>
          <cell r="M68">
            <v>11.833333333333332</v>
          </cell>
          <cell r="N68">
            <v>12</v>
          </cell>
          <cell r="O68">
            <v>12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4.8611111111111216E-3</v>
          </cell>
          <cell r="Z68">
            <v>0.34027777777777751</v>
          </cell>
          <cell r="AA68">
            <v>3.3284722222222212</v>
          </cell>
          <cell r="AB68">
            <v>0.34027777777777751</v>
          </cell>
          <cell r="AC68">
            <v>3.3284722222222212</v>
          </cell>
          <cell r="AD68">
            <v>4.8611111111112049E-3</v>
          </cell>
          <cell r="AE68">
            <v>0.56805555555555565</v>
          </cell>
          <cell r="AF68">
            <v>0.15277777777777776</v>
          </cell>
          <cell r="AG68">
            <v>4.3631944444444448</v>
          </cell>
          <cell r="AH68">
            <v>0</v>
          </cell>
          <cell r="AI68">
            <v>4.8611111111110938E-3</v>
          </cell>
          <cell r="AJ68">
            <v>0.15763888888888897</v>
          </cell>
          <cell r="AK68">
            <v>4.9361111111111118</v>
          </cell>
          <cell r="AL68">
            <v>0.49791666666666645</v>
          </cell>
          <cell r="AM68">
            <v>8.2694444444444439</v>
          </cell>
          <cell r="AN68">
            <v>1</v>
          </cell>
          <cell r="AO68">
            <v>11.833333333333332</v>
          </cell>
          <cell r="AP68">
            <v>0.50208333333333355</v>
          </cell>
          <cell r="AQ68">
            <v>3.5638888888888896</v>
          </cell>
          <cell r="AR68">
            <v>0.99263157894736831</v>
          </cell>
          <cell r="AS68">
            <v>0.93316993464052289</v>
          </cell>
          <cell r="AT68">
            <v>0.768421052631579</v>
          </cell>
          <cell r="AU68">
            <v>0.48668300653594765</v>
          </cell>
          <cell r="AV68">
            <v>1</v>
          </cell>
          <cell r="AW68">
            <v>0.9994281045751634</v>
          </cell>
          <cell r="AX68">
            <v>0.76105263157894731</v>
          </cell>
          <cell r="AY68">
            <v>0.41928104575163389</v>
          </cell>
          <cell r="AZ68">
            <v>0.50208333333333355</v>
          </cell>
          <cell r="BA68">
            <v>0.30158450704225348</v>
          </cell>
          <cell r="BB68">
            <v>0.50208333333333355</v>
          </cell>
          <cell r="BC68">
            <v>0.30117370892018785</v>
          </cell>
          <cell r="BD68">
            <v>0.50208333333333355</v>
          </cell>
          <cell r="BE68">
            <v>0.30117370892018785</v>
          </cell>
          <cell r="BF68">
            <v>0.50208333333333355</v>
          </cell>
          <cell r="BG68">
            <v>0.30117370892018785</v>
          </cell>
          <cell r="BH68">
            <v>0.50208333333333355</v>
          </cell>
          <cell r="BI68">
            <v>0.30117370892018785</v>
          </cell>
          <cell r="BJ68">
            <v>135.63070539419081</v>
          </cell>
          <cell r="BK68">
            <v>126.94091971940763</v>
          </cell>
          <cell r="BL68">
            <v>1634.35</v>
          </cell>
          <cell r="BM68">
            <v>10844.86</v>
          </cell>
          <cell r="BN68">
            <v>136.19583333333333</v>
          </cell>
          <cell r="BO68">
            <v>904.80666666666673</v>
          </cell>
          <cell r="BP68">
            <v>418.48556000000002</v>
          </cell>
          <cell r="BQ68">
            <v>3037.9313900000002</v>
          </cell>
          <cell r="BR68">
            <v>0.25605626701746875</v>
          </cell>
          <cell r="BS68">
            <v>0.27979562761105503</v>
          </cell>
          <cell r="BT68">
            <v>1.2777720774405341</v>
          </cell>
          <cell r="BU68">
            <v>1.4227539888807414</v>
          </cell>
          <cell r="BV68">
            <v>0.11105506988099244</v>
          </cell>
          <cell r="BW68">
            <v>0.11270481922738375</v>
          </cell>
          <cell r="BX68">
            <v>181.50285345999998</v>
          </cell>
          <cell r="BY68">
            <v>1223.71286162878</v>
          </cell>
          <cell r="BZ68">
            <v>0.20039275512293803</v>
          </cell>
          <cell r="CA68">
            <v>0.19689024505945901</v>
          </cell>
          <cell r="CB68">
            <v>327.51189933517372</v>
          </cell>
          <cell r="CC68">
            <v>2135.2471430355249</v>
          </cell>
          <cell r="CD68">
            <v>2.8500000000000001E-2</v>
          </cell>
          <cell r="CE68">
            <v>2.9451768448375586E-2</v>
          </cell>
          <cell r="CF68">
            <v>0.73099999999999998</v>
          </cell>
          <cell r="CG68">
            <v>0.74468015559199752</v>
          </cell>
          <cell r="CH68">
            <v>27.012056716826262</v>
          </cell>
          <cell r="CI68">
            <v>184.12735671047534</v>
          </cell>
          <cell r="CJ68">
            <v>0.48830000000000001</v>
          </cell>
          <cell r="CK68">
            <v>0.46912568668107835</v>
          </cell>
          <cell r="CL68">
            <v>338.31160394800003</v>
          </cell>
          <cell r="CM68">
            <v>2184.0668902539996</v>
          </cell>
          <cell r="CN68">
            <v>0.42392116743659558</v>
          </cell>
          <cell r="CO68">
            <v>0.42878509865827691</v>
          </cell>
          <cell r="CP68">
            <v>692.83555999999999</v>
          </cell>
          <cell r="CQ68">
            <v>4655.61139</v>
          </cell>
          <cell r="CR68">
            <v>1.2081753271942974E-2</v>
          </cell>
          <cell r="CS68">
            <v>1.2628479439797453E-2</v>
          </cell>
          <cell r="CT68">
            <v>19.745813459999997</v>
          </cell>
          <cell r="CU68">
            <v>137.11598864390001</v>
          </cell>
          <cell r="CV68">
            <v>2.5086425796188087E-2</v>
          </cell>
          <cell r="CW68">
            <v>2.176127865252982E-2</v>
          </cell>
          <cell r="CX68">
            <v>41</v>
          </cell>
          <cell r="CY68">
            <v>236.27699999999999</v>
          </cell>
          <cell r="CZ68">
            <v>2.8799999999999999E-2</v>
          </cell>
          <cell r="DA68">
            <v>3.0150545494816626E-2</v>
          </cell>
          <cell r="DB68">
            <v>7.2248906293021691E-4</v>
          </cell>
          <cell r="DC68">
            <v>6.5611442203848214E-4</v>
          </cell>
          <cell r="DD68">
            <v>1.1808000000000001</v>
          </cell>
          <cell r="DE68">
            <v>7.1238804378787872</v>
          </cell>
          <cell r="DF68">
            <v>0.67400000000000004</v>
          </cell>
          <cell r="DG68">
            <v>0.67060884950009236</v>
          </cell>
          <cell r="DH68">
            <v>27.634</v>
          </cell>
          <cell r="DI68">
            <v>158.44944713333331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0.83</v>
          </cell>
          <cell r="DO68">
            <v>0.82658935223289487</v>
          </cell>
          <cell r="DP68">
            <v>161.75703999999999</v>
          </cell>
          <cell r="DQ68">
            <v>1086.5968729848801</v>
          </cell>
          <cell r="DR68">
            <v>194.88800000000001</v>
          </cell>
          <cell r="DS68">
            <v>1314.5546456043955</v>
          </cell>
          <cell r="DT68">
            <v>1360</v>
          </cell>
          <cell r="DU68">
            <v>9240</v>
          </cell>
          <cell r="DV68">
            <v>0.83213509958087317</v>
          </cell>
          <cell r="DW68">
            <v>0.85101052895277807</v>
          </cell>
          <cell r="DX68">
            <v>0</v>
          </cell>
          <cell r="DY68">
            <v>0.10049018574870507</v>
          </cell>
          <cell r="DZ68">
            <v>0.98199999999999998</v>
          </cell>
          <cell r="EA68">
            <v>0.98016248877151213</v>
          </cell>
          <cell r="EB68">
            <v>0.84049410217033993</v>
          </cell>
          <cell r="EC68">
            <v>0.83491144245871951</v>
          </cell>
          <cell r="EN68">
            <v>2.9999999999999997E-4</v>
          </cell>
          <cell r="EO68">
            <v>3.7874976616823113E-4</v>
          </cell>
          <cell r="ER68">
            <v>0.9822946884065219</v>
          </cell>
          <cell r="ES68">
            <v>0.9806343302535947</v>
          </cell>
          <cell r="EV68">
            <v>3.8579925680613053E-2</v>
          </cell>
          <cell r="EW68">
            <v>3.7466736026142172E-2</v>
          </cell>
          <cell r="EX68">
            <v>0.80800000000000005</v>
          </cell>
          <cell r="EY68">
            <v>0.81412213026655189</v>
          </cell>
          <cell r="EZ68">
            <v>0.36909999999999998</v>
          </cell>
          <cell r="FA68">
            <v>0.37501547616273145</v>
          </cell>
          <cell r="FB68">
            <v>0.45680693069306927</v>
          </cell>
          <cell r="FC68">
            <v>0.46063786036616833</v>
          </cell>
          <cell r="FJ68">
            <v>0.8912093496956971</v>
          </cell>
          <cell r="FK68">
            <v>0.88795084783092293</v>
          </cell>
          <cell r="FL68">
            <v>0.93798621533081694</v>
          </cell>
          <cell r="FM68" t="e">
            <v>#DIV/0!</v>
          </cell>
          <cell r="FR68">
            <v>5.0000000000000001E-3</v>
          </cell>
          <cell r="FS68">
            <v>1.5526051799638063E-3</v>
          </cell>
          <cell r="FT68">
            <v>0.83499999999999996</v>
          </cell>
          <cell r="FU68">
            <v>0.82814195741285868</v>
          </cell>
          <cell r="FV68">
            <v>0.84665462134776548</v>
          </cell>
          <cell r="FW68">
            <v>0.83688174430200091</v>
          </cell>
          <cell r="FX68">
            <v>160.57623999999998</v>
          </cell>
          <cell r="FY68">
            <v>890.84888842861153</v>
          </cell>
          <cell r="FZ68">
            <v>192.30687425149699</v>
          </cell>
          <cell r="GA68">
            <v>1076.6331901843855</v>
          </cell>
          <cell r="GB68">
            <v>24.623624325352086</v>
          </cell>
          <cell r="GC68" t="e">
            <v>#DIV/0!</v>
          </cell>
          <cell r="GD68">
            <v>1.5066310352955052E-2</v>
          </cell>
          <cell r="GE68" t="e">
            <v>#DIV/0!</v>
          </cell>
          <cell r="GF68">
            <v>4.0819047285166762E-2</v>
          </cell>
          <cell r="GG68" t="e">
            <v>#DIV/0!</v>
          </cell>
          <cell r="GH68">
            <v>66.712609930512301</v>
          </cell>
          <cell r="GI68">
            <v>397.93991541589145</v>
          </cell>
          <cell r="IV68">
            <v>64</v>
          </cell>
        </row>
        <row r="69">
          <cell r="B69" t="str">
            <v>from  17/7/2006  to  23/7/2006</v>
          </cell>
          <cell r="C69">
            <v>9</v>
          </cell>
          <cell r="F69">
            <v>7</v>
          </cell>
          <cell r="G69">
            <v>2</v>
          </cell>
          <cell r="H69">
            <v>0</v>
          </cell>
          <cell r="I69">
            <v>0</v>
          </cell>
          <cell r="J69">
            <v>0</v>
          </cell>
          <cell r="K69">
            <v>0.16666666666666669</v>
          </cell>
          <cell r="L69">
            <v>7</v>
          </cell>
          <cell r="M69">
            <v>11.833333333333332</v>
          </cell>
          <cell r="N69">
            <v>7</v>
          </cell>
          <cell r="O69">
            <v>12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4.8611111111111216E-3</v>
          </cell>
          <cell r="Y69">
            <v>4.8611111111111216E-3</v>
          </cell>
          <cell r="Z69">
            <v>1.8833333333333326</v>
          </cell>
          <cell r="AA69">
            <v>3.3284722222222216</v>
          </cell>
          <cell r="AB69">
            <v>1.8881944444444436</v>
          </cell>
          <cell r="AC69">
            <v>3.3284722222222212</v>
          </cell>
          <cell r="AD69">
            <v>0.49652777777777773</v>
          </cell>
          <cell r="AE69">
            <v>0.56805555555555554</v>
          </cell>
          <cell r="AF69">
            <v>1.8347222222222219</v>
          </cell>
          <cell r="AG69">
            <v>4.3631944444444439</v>
          </cell>
          <cell r="AH69">
            <v>4.8611111111110938E-3</v>
          </cell>
          <cell r="AI69">
            <v>4.8611111111110938E-3</v>
          </cell>
          <cell r="AJ69">
            <v>2.3361111111111112</v>
          </cell>
          <cell r="AK69">
            <v>4.9361111111111118</v>
          </cell>
          <cell r="AL69">
            <v>4.2243055555555546</v>
          </cell>
          <cell r="AM69">
            <v>8.2694444444444439</v>
          </cell>
          <cell r="AN69">
            <v>7</v>
          </cell>
          <cell r="AO69">
            <v>11.833333333333332</v>
          </cell>
          <cell r="AP69">
            <v>2.7756944444444458</v>
          </cell>
          <cell r="AQ69">
            <v>3.56388888888889</v>
          </cell>
          <cell r="AR69">
            <v>0.9028664583616357</v>
          </cell>
          <cell r="AS69">
            <v>0.93316993464052289</v>
          </cell>
          <cell r="AT69">
            <v>0.64108137481320482</v>
          </cell>
          <cell r="AU69">
            <v>0.48668300653594776</v>
          </cell>
          <cell r="AV69">
            <v>0.99904904224969426</v>
          </cell>
          <cell r="AW69">
            <v>0.9994281045751634</v>
          </cell>
          <cell r="AX69">
            <v>0.54299687542453479</v>
          </cell>
          <cell r="AY69">
            <v>0.41928104575163389</v>
          </cell>
          <cell r="AZ69">
            <v>0.39722222222222231</v>
          </cell>
          <cell r="BA69">
            <v>0.30158450704225348</v>
          </cell>
          <cell r="BB69">
            <v>0.39652777777777798</v>
          </cell>
          <cell r="BC69">
            <v>0.30117370892018791</v>
          </cell>
          <cell r="BD69">
            <v>0.39652777777777798</v>
          </cell>
          <cell r="BE69">
            <v>0.30117370892018791</v>
          </cell>
          <cell r="BF69">
            <v>0.39652777777777798</v>
          </cell>
          <cell r="BG69">
            <v>0.30117370892018791</v>
          </cell>
          <cell r="BH69">
            <v>0.39652777777777798</v>
          </cell>
          <cell r="BI69">
            <v>0.30117370892018791</v>
          </cell>
          <cell r="BJ69">
            <v>131.37282962221661</v>
          </cell>
          <cell r="BK69">
            <v>126.9409197194076</v>
          </cell>
          <cell r="BL69">
            <v>8738.7999999999993</v>
          </cell>
          <cell r="BM69">
            <v>10844.86</v>
          </cell>
          <cell r="BN69">
            <v>1250.2314285714288</v>
          </cell>
          <cell r="BO69">
            <v>904.80666666666673</v>
          </cell>
          <cell r="BP69">
            <v>2375.9811</v>
          </cell>
          <cell r="BQ69">
            <v>3037.9313899999997</v>
          </cell>
          <cell r="BR69">
            <v>0.27149043262847333</v>
          </cell>
          <cell r="BS69">
            <v>0.27979562761105498</v>
          </cell>
          <cell r="BT69">
            <v>1.3914584897475719</v>
          </cell>
          <cell r="BU69">
            <v>1.4227539888807414</v>
          </cell>
          <cell r="BV69">
            <v>0.11535002597296923</v>
          </cell>
          <cell r="BW69">
            <v>0.11270481922738375</v>
          </cell>
          <cell r="BX69">
            <v>1009.499594305557</v>
          </cell>
          <cell r="BY69">
            <v>1223.71286162878</v>
          </cell>
          <cell r="BZ69">
            <v>0.19539836560053919</v>
          </cell>
          <cell r="CA69">
            <v>0.19689024505945901</v>
          </cell>
          <cell r="CB69">
            <v>1707.5472373099917</v>
          </cell>
          <cell r="CC69">
            <v>2135.2471430355249</v>
          </cell>
          <cell r="CD69">
            <v>2.98039471780598E-2</v>
          </cell>
          <cell r="CE69">
            <v>2.9451768448375579E-2</v>
          </cell>
          <cell r="CF69">
            <v>0.74606424733634513</v>
          </cell>
          <cell r="CG69">
            <v>0.74468015559199752</v>
          </cell>
          <cell r="CH69">
            <v>150.50900049600824</v>
          </cell>
          <cell r="CI69">
            <v>184.12735671047534</v>
          </cell>
          <cell r="CJ69">
            <v>0.46644398266950293</v>
          </cell>
          <cell r="CK69">
            <v>0.46912568668107846</v>
          </cell>
          <cell r="CL69">
            <v>1757.3748621939999</v>
          </cell>
          <cell r="CM69">
            <v>2184.0668902540001</v>
          </cell>
          <cell r="CN69">
            <v>0.43050327825019813</v>
          </cell>
          <cell r="CO69">
            <v>0.42878509865827691</v>
          </cell>
          <cell r="CP69">
            <v>3767.6010999999994</v>
          </cell>
          <cell r="CQ69">
            <v>4655.61139</v>
          </cell>
          <cell r="CR69">
            <v>1.2830696964950485E-2</v>
          </cell>
          <cell r="CS69">
            <v>1.262847943979745E-2</v>
          </cell>
          <cell r="CT69">
            <v>112.28938417239998</v>
          </cell>
          <cell r="CU69">
            <v>137.11598864389998</v>
          </cell>
          <cell r="CV69">
            <v>2.4561166961088343E-2</v>
          </cell>
          <cell r="CW69">
            <v>2.176127865252982E-2</v>
          </cell>
          <cell r="CX69">
            <v>214.95</v>
          </cell>
          <cell r="CY69">
            <v>236.27699999999999</v>
          </cell>
          <cell r="CZ69">
            <v>2.959442523631289E-2</v>
          </cell>
          <cell r="DA69">
            <v>3.0150545494816629E-2</v>
          </cell>
          <cell r="DB69">
            <v>7.2687361934652725E-4</v>
          </cell>
          <cell r="DC69">
            <v>6.5611442203848225E-4</v>
          </cell>
          <cell r="DD69">
            <v>6.3613217045454551</v>
          </cell>
          <cell r="DE69">
            <v>7.1238804378787881</v>
          </cell>
          <cell r="DF69">
            <v>0.66477568426765909</v>
          </cell>
          <cell r="DG69">
            <v>0.67060884950009247</v>
          </cell>
          <cell r="DH69">
            <v>142.89353333333332</v>
          </cell>
          <cell r="DI69">
            <v>158.44944713333334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0.82791611295284762</v>
          </cell>
          <cell r="DO69">
            <v>0.82658935223289476</v>
          </cell>
          <cell r="DP69">
            <v>897.21021013315692</v>
          </cell>
          <cell r="DQ69">
            <v>1086.5968729848801</v>
          </cell>
          <cell r="DR69">
            <v>1083.6970027472528</v>
          </cell>
          <cell r="DS69">
            <v>1314.5546456043958</v>
          </cell>
          <cell r="DT69">
            <v>7360</v>
          </cell>
          <cell r="DU69">
            <v>9240</v>
          </cell>
          <cell r="DV69">
            <v>0.84098715437827498</v>
          </cell>
          <cell r="DW69">
            <v>0.85101052895277807</v>
          </cell>
          <cell r="DX69">
            <v>0.12467294969388525</v>
          </cell>
          <cell r="DY69">
            <v>0.10049018574870507</v>
          </cell>
          <cell r="DZ69">
            <v>0.98020434196691675</v>
          </cell>
          <cell r="EA69">
            <v>0.98016248877151246</v>
          </cell>
          <cell r="EB69">
            <v>0.83626525635087501</v>
          </cell>
          <cell r="EC69">
            <v>0.8349114424587194</v>
          </cell>
          <cell r="ED69">
            <v>0.72048353761194883</v>
          </cell>
          <cell r="EE69">
            <v>0.74932311381728844</v>
          </cell>
          <cell r="EF69">
            <v>6.1769469427495192E-2</v>
          </cell>
          <cell r="EG69">
            <v>6.260960376144413E-2</v>
          </cell>
          <cell r="EH69">
            <v>540.58292403105554</v>
          </cell>
          <cell r="EI69">
            <v>679.79504256855671</v>
          </cell>
          <cell r="EJ69">
            <v>551.50023406986804</v>
          </cell>
          <cell r="EK69">
            <v>693.55341625099163</v>
          </cell>
          <cell r="EL69">
            <v>6.3016931044751479E-2</v>
          </cell>
          <cell r="EM69">
            <v>6.3876759699216745E-2</v>
          </cell>
          <cell r="EN69">
            <v>4.7630658701943975E-4</v>
          </cell>
          <cell r="EO69">
            <v>4.8115945722634261E-4</v>
          </cell>
          <cell r="EP69">
            <v>0.262683194230241</v>
          </cell>
          <cell r="EQ69">
            <v>0.33370978532080281</v>
          </cell>
          <cell r="ER69">
            <v>0.98067144223455494</v>
          </cell>
          <cell r="ES69">
            <v>0.98063433025359481</v>
          </cell>
          <cell r="ET69">
            <v>551.23755087563779</v>
          </cell>
          <cell r="EU69">
            <v>693.21970646567081</v>
          </cell>
          <cell r="EV69">
            <v>4.0749859580523552E-2</v>
          </cell>
          <cell r="EW69">
            <v>3.7466736026142172E-2</v>
          </cell>
          <cell r="EX69">
            <v>0.81423138732437961</v>
          </cell>
          <cell r="EY69">
            <v>0.814122130266552</v>
          </cell>
          <cell r="EZ69">
            <v>0.37543337147252548</v>
          </cell>
          <cell r="FA69">
            <v>0.37501547616273145</v>
          </cell>
          <cell r="FB69">
            <v>0.46108928901184387</v>
          </cell>
          <cell r="FC69">
            <v>0.46063786036616827</v>
          </cell>
          <cell r="FD69">
            <v>584.34352737576717</v>
          </cell>
          <cell r="FE69">
            <v>621.08801378073952</v>
          </cell>
          <cell r="FF69">
            <v>0.60251535027764169</v>
          </cell>
          <cell r="FG69">
            <v>0.62561844182485149</v>
          </cell>
          <cell r="FH69">
            <v>0.6625470132149196</v>
          </cell>
          <cell r="FI69">
            <v>0.68509810007401784</v>
          </cell>
          <cell r="FJ69">
            <v>0.88876728152660145</v>
          </cell>
          <cell r="FK69">
            <v>0.88795084783092293</v>
          </cell>
          <cell r="FL69">
            <v>0.93620000000000003</v>
          </cell>
          <cell r="FM69">
            <v>0.93610000000000004</v>
          </cell>
          <cell r="FN69">
            <v>0.53549592994430761</v>
          </cell>
          <cell r="FO69">
            <v>0.55551842583703781</v>
          </cell>
          <cell r="FP69">
            <v>0.64052283846578195</v>
          </cell>
          <cell r="FQ69">
            <v>0.73540587839038174</v>
          </cell>
          <cell r="FR69">
            <v>-4.9845544846127687E-4</v>
          </cell>
          <cell r="FS69">
            <v>1.357558581720264E-3</v>
          </cell>
          <cell r="FT69">
            <v>0.82741765750438634</v>
          </cell>
          <cell r="FU69">
            <v>0.82794691081461502</v>
          </cell>
          <cell r="FV69">
            <v>0.83563201456531389</v>
          </cell>
          <cell r="FW69">
            <v>0.83663463025701534</v>
          </cell>
          <cell r="FX69">
            <v>890.84888842861153</v>
          </cell>
          <cell r="FY69">
            <v>1079.4729925470012</v>
          </cell>
          <cell r="FZ69">
            <v>1076.6616839137118</v>
          </cell>
          <cell r="GA69">
            <v>1303.794939563106</v>
          </cell>
          <cell r="GB69" t="e">
            <v>#DIV/0!</v>
          </cell>
          <cell r="GC69" t="e">
            <v>#DIV/0!</v>
          </cell>
          <cell r="GD69" t="e">
            <v>#DIV/0!</v>
          </cell>
          <cell r="GE69" t="e">
            <v>#DIV/0!</v>
          </cell>
          <cell r="GF69" t="e">
            <v>#DIV/0!</v>
          </cell>
          <cell r="GG69" t="e">
            <v>#DIV/0!</v>
          </cell>
          <cell r="GH69">
            <v>397.93991541589145</v>
          </cell>
          <cell r="GI69">
            <v>471.54464835092853</v>
          </cell>
          <cell r="GJ69" t="e">
            <v>#DIV/0!</v>
          </cell>
          <cell r="GK69" t="e">
            <v>#DIV/0!</v>
          </cell>
          <cell r="GL69" t="e">
            <v>#DIV/0!</v>
          </cell>
          <cell r="GM69" t="e">
            <v>#DIV/0!</v>
          </cell>
          <cell r="GN69" t="e">
            <v>#DIV/0!</v>
          </cell>
          <cell r="GO69" t="e">
            <v>#DIV/0!</v>
          </cell>
          <cell r="GP69" t="e">
            <v>#DIV/0!</v>
          </cell>
          <cell r="GQ69" t="e">
            <v>#DIV/0!</v>
          </cell>
          <cell r="GR69" t="e">
            <v>#DIV/0!</v>
          </cell>
          <cell r="GS69" t="e">
            <v>#DIV/0!</v>
          </cell>
          <cell r="GT69">
            <v>717.66273871603039</v>
          </cell>
          <cell r="GU69">
            <v>762.89292563191827</v>
          </cell>
          <cell r="GV69">
            <v>269.4345415763654</v>
          </cell>
          <cell r="GW69">
            <v>286.0966537670331</v>
          </cell>
          <cell r="GX69">
            <v>3.0786819077652523E-2</v>
          </cell>
          <cell r="GY69">
            <v>2.6349703966872581E-2</v>
          </cell>
          <cell r="GZ69">
            <v>7.8552653495382055E-2</v>
          </cell>
          <cell r="HA69">
            <v>6.7297229326938823E-2</v>
          </cell>
          <cell r="HB69">
            <v>80.831422821190586</v>
          </cell>
          <cell r="HC69">
            <v>113.58129621141143</v>
          </cell>
          <cell r="HD69">
            <v>9.2361668835244885E-3</v>
          </cell>
          <cell r="HE69">
            <v>1.0460917637231105E-2</v>
          </cell>
          <cell r="IV69">
            <v>65</v>
          </cell>
        </row>
        <row r="70">
          <cell r="B70">
            <v>38922</v>
          </cell>
          <cell r="C70">
            <v>10</v>
          </cell>
          <cell r="D70">
            <v>38899</v>
          </cell>
          <cell r="E70">
            <v>0</v>
          </cell>
          <cell r="F70">
            <v>13</v>
          </cell>
          <cell r="G70">
            <v>3</v>
          </cell>
          <cell r="H70">
            <v>0</v>
          </cell>
          <cell r="I70">
            <v>0</v>
          </cell>
          <cell r="J70">
            <v>0</v>
          </cell>
          <cell r="K70">
            <v>0.16666666666666669</v>
          </cell>
          <cell r="L70">
            <v>1</v>
          </cell>
          <cell r="M70">
            <v>12.833333333333332</v>
          </cell>
          <cell r="N70">
            <v>13</v>
          </cell>
          <cell r="O70">
            <v>13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4.8611111111111216E-3</v>
          </cell>
          <cell r="Z70">
            <v>0.25208333333333349</v>
          </cell>
          <cell r="AA70">
            <v>3.5805555555555553</v>
          </cell>
          <cell r="AB70">
            <v>0.25208333333333349</v>
          </cell>
          <cell r="AC70">
            <v>3.5805555555555548</v>
          </cell>
          <cell r="AD70">
            <v>0</v>
          </cell>
          <cell r="AE70">
            <v>0.56805555555555554</v>
          </cell>
          <cell r="AF70">
            <v>0.34652777777777771</v>
          </cell>
          <cell r="AG70">
            <v>4.7097222222222213</v>
          </cell>
          <cell r="AH70">
            <v>0</v>
          </cell>
          <cell r="AI70">
            <v>4.8611111111110938E-3</v>
          </cell>
          <cell r="AJ70">
            <v>0.34652777777777771</v>
          </cell>
          <cell r="AK70">
            <v>5.2826388888888882</v>
          </cell>
          <cell r="AL70">
            <v>0.5986111111111112</v>
          </cell>
          <cell r="AM70">
            <v>8.8680555555555536</v>
          </cell>
          <cell r="AN70">
            <v>1</v>
          </cell>
          <cell r="AO70">
            <v>12.833333333333332</v>
          </cell>
          <cell r="AP70">
            <v>0.4013888888888888</v>
          </cell>
          <cell r="AQ70">
            <v>3.9652777777777786</v>
          </cell>
          <cell r="AR70">
            <v>1</v>
          </cell>
          <cell r="AS70">
            <v>0.93857475407374025</v>
          </cell>
          <cell r="AT70">
            <v>0.53667595171773452</v>
          </cell>
          <cell r="AU70">
            <v>0.49072613952091315</v>
          </cell>
          <cell r="AV70">
            <v>1</v>
          </cell>
          <cell r="AW70">
            <v>0.99947435608620561</v>
          </cell>
          <cell r="AX70">
            <v>0.53667595171773452</v>
          </cell>
          <cell r="AY70">
            <v>0.42877524968085901</v>
          </cell>
          <cell r="AZ70">
            <v>0.4013888888888888</v>
          </cell>
          <cell r="BA70">
            <v>0.30936147186147195</v>
          </cell>
          <cell r="BB70">
            <v>0.4013888888888888</v>
          </cell>
          <cell r="BC70">
            <v>0.30898268398268408</v>
          </cell>
          <cell r="BD70">
            <v>0.4013888888888888</v>
          </cell>
          <cell r="BE70">
            <v>0.30898268398268408</v>
          </cell>
          <cell r="BF70">
            <v>0.4013888888888888</v>
          </cell>
          <cell r="BG70">
            <v>0.30898268398268408</v>
          </cell>
          <cell r="BH70">
            <v>0.4013888888888888</v>
          </cell>
          <cell r="BI70">
            <v>0.30898268398268408</v>
          </cell>
          <cell r="BJ70">
            <v>139.11384083044987</v>
          </cell>
          <cell r="BK70">
            <v>128.17313485113834</v>
          </cell>
          <cell r="BL70">
            <v>1340.13</v>
          </cell>
          <cell r="BM70">
            <v>12184.99</v>
          </cell>
          <cell r="BN70">
            <v>103.08692307692309</v>
          </cell>
          <cell r="BO70">
            <v>938.29307692307702</v>
          </cell>
          <cell r="BP70">
            <v>377.41922</v>
          </cell>
          <cell r="BQ70">
            <v>3415.3506099999995</v>
          </cell>
          <cell r="BR70">
            <v>0.28162881213016644</v>
          </cell>
          <cell r="BS70">
            <v>0.27999703307396978</v>
          </cell>
          <cell r="BT70">
            <v>1.4559637552332882</v>
          </cell>
          <cell r="BU70">
            <v>1.4263492451478199</v>
          </cell>
          <cell r="BV70">
            <v>0.11729343232223738</v>
          </cell>
          <cell r="BW70">
            <v>0.11320895382751328</v>
          </cell>
          <cell r="BX70">
            <v>157.18844745799998</v>
          </cell>
          <cell r="BY70">
            <v>1380.90130908678</v>
          </cell>
          <cell r="BZ70">
            <v>0.19343119711454715</v>
          </cell>
          <cell r="CA70">
            <v>0.19650981192636538</v>
          </cell>
          <cell r="CB70">
            <v>259.22295018911808</v>
          </cell>
          <cell r="CC70">
            <v>2394.4700932246428</v>
          </cell>
          <cell r="CD70">
            <v>2.8899999999999999E-2</v>
          </cell>
          <cell r="CE70">
            <v>2.9394178549996743E-2</v>
          </cell>
          <cell r="CF70">
            <v>0.73699999999999999</v>
          </cell>
          <cell r="CG70">
            <v>0.74388466673251941</v>
          </cell>
          <cell r="CH70">
            <v>21.274996550881959</v>
          </cell>
          <cell r="CI70">
            <v>205.40235326135729</v>
          </cell>
          <cell r="CJ70">
            <v>0.48299999999999998</v>
          </cell>
          <cell r="CK70">
            <v>0.47057379466272403</v>
          </cell>
          <cell r="CL70">
            <v>262.05127326000002</v>
          </cell>
          <cell r="CM70">
            <v>2446.1181635140001</v>
          </cell>
          <cell r="CN70">
            <v>0.40484820129390436</v>
          </cell>
          <cell r="CO70">
            <v>0.42615523688268625</v>
          </cell>
          <cell r="CP70">
            <v>542.5492200000001</v>
          </cell>
          <cell r="CQ70">
            <v>5198.1606099999999</v>
          </cell>
          <cell r="CR70">
            <v>1.1700113017393836E-2</v>
          </cell>
          <cell r="CS70">
            <v>1.2526483122945837E-2</v>
          </cell>
          <cell r="CT70">
            <v>15.679672458000002</v>
          </cell>
          <cell r="CU70">
            <v>152.79566110189998</v>
          </cell>
          <cell r="CV70">
            <v>2.5370672994410988E-2</v>
          </cell>
          <cell r="CW70">
            <v>2.2157829971117763E-2</v>
          </cell>
          <cell r="CX70">
            <v>34</v>
          </cell>
          <cell r="CY70">
            <v>270.27699999999999</v>
          </cell>
          <cell r="CZ70">
            <v>2.4199999999999999E-2</v>
          </cell>
          <cell r="DA70">
            <v>2.9401985510712301E-2</v>
          </cell>
          <cell r="DB70">
            <v>6.1397028646474584E-4</v>
          </cell>
          <cell r="DC70">
            <v>6.5148419575963119E-4</v>
          </cell>
          <cell r="DD70">
            <v>0.82279999999999998</v>
          </cell>
          <cell r="DE70">
            <v>7.9466804378787881</v>
          </cell>
          <cell r="DF70">
            <v>0.65329999999999999</v>
          </cell>
          <cell r="DG70">
            <v>0.66843145045021712</v>
          </cell>
          <cell r="DH70">
            <v>22.212199999999999</v>
          </cell>
          <cell r="DI70">
            <v>180.66164713333333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0.83</v>
          </cell>
          <cell r="DO70">
            <v>0.82698091546787644</v>
          </cell>
          <cell r="DP70">
            <v>141.50877499999999</v>
          </cell>
          <cell r="DQ70">
            <v>1228.1056479848801</v>
          </cell>
          <cell r="DR70">
            <v>170.49250000000001</v>
          </cell>
          <cell r="DS70">
            <v>1485.0471456043958</v>
          </cell>
          <cell r="DT70">
            <v>1175</v>
          </cell>
          <cell r="DU70">
            <v>10415</v>
          </cell>
          <cell r="DV70">
            <v>0.87678061083626213</v>
          </cell>
          <cell r="DW70">
            <v>0.85384179619128342</v>
          </cell>
          <cell r="DX70">
            <v>0</v>
          </cell>
          <cell r="DY70">
            <v>8.9449686460110464E-2</v>
          </cell>
          <cell r="DZ70">
            <v>0.98499999999999999</v>
          </cell>
          <cell r="EA70">
            <v>0.98068849451364581</v>
          </cell>
          <cell r="EB70">
            <v>0.84138792767874937</v>
          </cell>
          <cell r="EC70">
            <v>0.83558407483488994</v>
          </cell>
          <cell r="EN70">
            <v>2.0000000000000001E-4</v>
          </cell>
          <cell r="EO70">
            <v>2.1746956949090433E-5</v>
          </cell>
          <cell r="ER70">
            <v>0.9851970394078815</v>
          </cell>
          <cell r="ES70">
            <v>0.98113057983023044</v>
          </cell>
          <cell r="EV70">
            <v>4.34018584302076E-2</v>
          </cell>
          <cell r="EW70">
            <v>3.8118806814862446E-2</v>
          </cell>
          <cell r="EX70">
            <v>0.81100000000000005</v>
          </cell>
          <cell r="EY70">
            <v>0.81382110367312954</v>
          </cell>
          <cell r="EZ70">
            <v>0.36670000000000003</v>
          </cell>
          <cell r="FA70">
            <v>0.37421372247270474</v>
          </cell>
          <cell r="FB70">
            <v>0.4521578298397041</v>
          </cell>
          <cell r="FC70">
            <v>0.45982307510055342</v>
          </cell>
          <cell r="FJ70">
            <v>0.90024920589542989</v>
          </cell>
          <cell r="FK70">
            <v>0.88935077394998852</v>
          </cell>
          <cell r="FL70">
            <v>0.94057992137479574</v>
          </cell>
          <cell r="FM70">
            <v>0.93620000000000003</v>
          </cell>
          <cell r="FR70">
            <v>1.0000000000000009E-3</v>
          </cell>
          <cell r="FS70">
            <v>1.3104389178213438E-3</v>
          </cell>
          <cell r="FT70">
            <v>0.83099999999999996</v>
          </cell>
          <cell r="FU70">
            <v>0.82829135438569779</v>
          </cell>
          <cell r="FV70">
            <v>0.84259957124734308</v>
          </cell>
          <cell r="FW70">
            <v>0.8372396990253026</v>
          </cell>
          <cell r="FX70">
            <v>140.68597499999998</v>
          </cell>
          <cell r="FY70">
            <v>140.68597499999998</v>
          </cell>
          <cell r="FZ70">
            <v>169.29720216606498</v>
          </cell>
          <cell r="GA70">
            <v>169.29720216606498</v>
          </cell>
          <cell r="GB70">
            <v>22.144032784485571</v>
          </cell>
          <cell r="GC70">
            <v>22.144032784485571</v>
          </cell>
          <cell r="GD70">
            <v>1.6523794545667637E-2</v>
          </cell>
          <cell r="GE70">
            <v>1.8154105355375734E-3</v>
          </cell>
          <cell r="GF70">
            <v>4.5060797779295433E-2</v>
          </cell>
          <cell r="GG70">
            <v>4.8512666065312184E-3</v>
          </cell>
          <cell r="GH70">
            <v>60.387326927967194</v>
          </cell>
          <cell r="GI70">
            <v>60.387326927967194</v>
          </cell>
          <cell r="IV70">
            <v>66</v>
          </cell>
        </row>
        <row r="71">
          <cell r="B71">
            <v>38923</v>
          </cell>
          <cell r="C71">
            <v>10</v>
          </cell>
          <cell r="D71">
            <v>38899</v>
          </cell>
          <cell r="E71">
            <v>0</v>
          </cell>
          <cell r="F71">
            <v>14</v>
          </cell>
          <cell r="G71">
            <v>3</v>
          </cell>
          <cell r="H71">
            <v>0</v>
          </cell>
          <cell r="I71">
            <v>0</v>
          </cell>
          <cell r="J71">
            <v>0</v>
          </cell>
          <cell r="K71">
            <v>0.16666666666666669</v>
          </cell>
          <cell r="L71">
            <v>1</v>
          </cell>
          <cell r="M71">
            <v>13.833333333333332</v>
          </cell>
          <cell r="N71">
            <v>14</v>
          </cell>
          <cell r="O71">
            <v>14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4.8611111111111216E-3</v>
          </cell>
          <cell r="Z71">
            <v>0</v>
          </cell>
          <cell r="AA71">
            <v>3.5805555555555553</v>
          </cell>
          <cell r="AB71">
            <v>0</v>
          </cell>
          <cell r="AC71">
            <v>3.5805555555555548</v>
          </cell>
          <cell r="AD71">
            <v>0</v>
          </cell>
          <cell r="AE71">
            <v>0.56805555555555554</v>
          </cell>
          <cell r="AF71">
            <v>1</v>
          </cell>
          <cell r="AG71">
            <v>5.7097222222222213</v>
          </cell>
          <cell r="AH71">
            <v>0</v>
          </cell>
          <cell r="AI71">
            <v>4.8611111111110938E-3</v>
          </cell>
          <cell r="AJ71">
            <v>1</v>
          </cell>
          <cell r="AK71">
            <v>6.2826388888888882</v>
          </cell>
          <cell r="AL71">
            <v>1</v>
          </cell>
          <cell r="AM71">
            <v>9.8680555555555536</v>
          </cell>
          <cell r="AN71">
            <v>1</v>
          </cell>
          <cell r="AO71">
            <v>13.833333333333332</v>
          </cell>
          <cell r="AP71">
            <v>0</v>
          </cell>
          <cell r="AQ71">
            <v>3.9652777777777786</v>
          </cell>
          <cell r="AR71">
            <v>1</v>
          </cell>
          <cell r="AS71">
            <v>0.94456867927085442</v>
          </cell>
          <cell r="AT71">
            <v>0</v>
          </cell>
          <cell r="AU71">
            <v>0.4428406857762418</v>
          </cell>
          <cell r="AV71">
            <v>1</v>
          </cell>
          <cell r="AW71">
            <v>0.99952564884461603</v>
          </cell>
          <cell r="AX71">
            <v>0</v>
          </cell>
          <cell r="AY71">
            <v>0.38693501389171236</v>
          </cell>
          <cell r="AZ71">
            <v>0</v>
          </cell>
          <cell r="BA71">
            <v>0.28699799196787157</v>
          </cell>
          <cell r="BB71">
            <v>0</v>
          </cell>
          <cell r="BC71">
            <v>0.28664658634538159</v>
          </cell>
          <cell r="BD71">
            <v>0</v>
          </cell>
          <cell r="BE71">
            <v>0.28664658634538159</v>
          </cell>
          <cell r="BF71">
            <v>0</v>
          </cell>
          <cell r="BG71">
            <v>0.28664658634538159</v>
          </cell>
          <cell r="BH71">
            <v>0</v>
          </cell>
          <cell r="BI71">
            <v>0.28664658634538159</v>
          </cell>
          <cell r="BJ71">
            <v>0</v>
          </cell>
          <cell r="BK71">
            <v>128.17313485113834</v>
          </cell>
          <cell r="BL71">
            <v>0</v>
          </cell>
          <cell r="BM71">
            <v>12184.99</v>
          </cell>
          <cell r="BN71">
            <v>0</v>
          </cell>
          <cell r="BO71">
            <v>871.27214285714297</v>
          </cell>
          <cell r="BP71">
            <v>0</v>
          </cell>
          <cell r="BQ71">
            <v>3415.3506099999995</v>
          </cell>
          <cell r="BR71">
            <v>0</v>
          </cell>
          <cell r="BS71">
            <v>0.27999703307396978</v>
          </cell>
          <cell r="BT71">
            <v>0</v>
          </cell>
          <cell r="BU71">
            <v>1.4263492451478199</v>
          </cell>
          <cell r="BV71">
            <v>0</v>
          </cell>
          <cell r="BW71">
            <v>0.11320895382751328</v>
          </cell>
          <cell r="BX71">
            <v>0</v>
          </cell>
          <cell r="BY71">
            <v>1380.90130908678</v>
          </cell>
          <cell r="BZ71">
            <v>0</v>
          </cell>
          <cell r="CA71">
            <v>0.19650981192636538</v>
          </cell>
          <cell r="CB71">
            <v>0</v>
          </cell>
          <cell r="CC71">
            <v>2394.4700932246428</v>
          </cell>
          <cell r="CD71">
            <v>0</v>
          </cell>
          <cell r="CE71">
            <v>2.9394178549996743E-2</v>
          </cell>
          <cell r="CF71">
            <v>0</v>
          </cell>
          <cell r="CG71">
            <v>0.74388466673251941</v>
          </cell>
          <cell r="CH71">
            <v>0</v>
          </cell>
          <cell r="CI71">
            <v>205.40235326135729</v>
          </cell>
          <cell r="CJ71">
            <v>0</v>
          </cell>
          <cell r="CK71">
            <v>0.47057379466272403</v>
          </cell>
          <cell r="CL71">
            <v>0</v>
          </cell>
          <cell r="CM71">
            <v>2446.1181635140001</v>
          </cell>
          <cell r="CN71">
            <v>0</v>
          </cell>
          <cell r="CO71">
            <v>0.42615523688268625</v>
          </cell>
          <cell r="CP71">
            <v>0</v>
          </cell>
          <cell r="CQ71">
            <v>5198.1606099999999</v>
          </cell>
          <cell r="CR71">
            <v>0</v>
          </cell>
          <cell r="CS71">
            <v>1.2526483122945837E-2</v>
          </cell>
          <cell r="CT71">
            <v>0</v>
          </cell>
          <cell r="CU71">
            <v>152.79566110189998</v>
          </cell>
          <cell r="CV71">
            <v>0</v>
          </cell>
          <cell r="CW71">
            <v>2.2157829971117763E-2</v>
          </cell>
          <cell r="CX71">
            <v>0</v>
          </cell>
          <cell r="CY71">
            <v>270.27699999999999</v>
          </cell>
          <cell r="CZ71">
            <v>0</v>
          </cell>
          <cell r="DA71">
            <v>2.9401985510712301E-2</v>
          </cell>
          <cell r="DB71">
            <v>0</v>
          </cell>
          <cell r="DC71">
            <v>6.5148419575963119E-4</v>
          </cell>
          <cell r="DD71">
            <v>0</v>
          </cell>
          <cell r="DE71">
            <v>7.9466804378787881</v>
          </cell>
          <cell r="DF71">
            <v>0</v>
          </cell>
          <cell r="DG71">
            <v>0.66843145045021712</v>
          </cell>
          <cell r="DH71">
            <v>0</v>
          </cell>
          <cell r="DI71">
            <v>180.66164713333333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0.82698091546787644</v>
          </cell>
          <cell r="DP71">
            <v>0</v>
          </cell>
          <cell r="DQ71">
            <v>1228.1056479848801</v>
          </cell>
          <cell r="DR71">
            <v>0</v>
          </cell>
          <cell r="DS71">
            <v>1485.0471456043958</v>
          </cell>
          <cell r="DT71">
            <v>0</v>
          </cell>
          <cell r="DU71">
            <v>10415</v>
          </cell>
          <cell r="DV71">
            <v>0</v>
          </cell>
          <cell r="DW71">
            <v>0.85384179619128342</v>
          </cell>
          <cell r="DX71">
            <v>0</v>
          </cell>
          <cell r="DY71">
            <v>8.9449686460110464E-2</v>
          </cell>
          <cell r="DZ71">
            <v>0.98499999999999999</v>
          </cell>
          <cell r="EA71">
            <v>0.98068849451364581</v>
          </cell>
          <cell r="EB71">
            <v>0</v>
          </cell>
          <cell r="EC71">
            <v>0.83777580546352337</v>
          </cell>
          <cell r="EN71">
            <v>2.0000000000000001E-4</v>
          </cell>
          <cell r="EO71">
            <v>2.1746956949090433E-5</v>
          </cell>
          <cell r="ER71">
            <v>0.9851970394078815</v>
          </cell>
          <cell r="ES71">
            <v>0.98113057983023044</v>
          </cell>
          <cell r="EV71">
            <v>0</v>
          </cell>
          <cell r="EW71">
            <v>3.8118806814862446E-2</v>
          </cell>
          <cell r="EX71">
            <v>0.81100000000000005</v>
          </cell>
          <cell r="EY71">
            <v>0.81261251467089612</v>
          </cell>
          <cell r="EZ71">
            <v>0.36670000000000003</v>
          </cell>
          <cell r="FA71">
            <v>0.37099476868775871</v>
          </cell>
          <cell r="FB71">
            <v>0.4521578298397041</v>
          </cell>
          <cell r="FC71">
            <v>0.45654572381033248</v>
          </cell>
          <cell r="FJ71">
            <v>0</v>
          </cell>
          <cell r="FK71">
            <v>0.88935077394998852</v>
          </cell>
          <cell r="FL71">
            <v>0</v>
          </cell>
          <cell r="FM71">
            <v>0.93620000000000003</v>
          </cell>
          <cell r="FR71">
            <v>0</v>
          </cell>
          <cell r="FS71">
            <v>1.3104389178213438E-3</v>
          </cell>
          <cell r="FT71">
            <v>0</v>
          </cell>
          <cell r="FU71">
            <v>0.82829135438569779</v>
          </cell>
          <cell r="FV71">
            <v>0</v>
          </cell>
          <cell r="FW71">
            <v>0</v>
          </cell>
          <cell r="FX71">
            <v>0</v>
          </cell>
          <cell r="FY71">
            <v>140.68597499999998</v>
          </cell>
          <cell r="FZ71">
            <v>0</v>
          </cell>
          <cell r="GA71">
            <v>169.29720216606498</v>
          </cell>
          <cell r="GB71">
            <v>0</v>
          </cell>
          <cell r="GC71">
            <v>22.144032784485571</v>
          </cell>
          <cell r="GD71">
            <v>0</v>
          </cell>
          <cell r="GE71">
            <v>1.8154105355375734E-3</v>
          </cell>
          <cell r="GF71">
            <v>0</v>
          </cell>
          <cell r="GG71">
            <v>4.8933588523602124E-3</v>
          </cell>
          <cell r="GH71">
            <v>0</v>
          </cell>
          <cell r="GI71">
            <v>60.387326927967194</v>
          </cell>
          <cell r="IV71">
            <v>67</v>
          </cell>
        </row>
        <row r="72">
          <cell r="B72">
            <v>38924</v>
          </cell>
          <cell r="C72">
            <v>10</v>
          </cell>
          <cell r="D72">
            <v>38899</v>
          </cell>
          <cell r="E72">
            <v>0</v>
          </cell>
          <cell r="F72">
            <v>15</v>
          </cell>
          <cell r="G72">
            <v>3</v>
          </cell>
          <cell r="H72">
            <v>0</v>
          </cell>
          <cell r="I72">
            <v>0</v>
          </cell>
          <cell r="J72">
            <v>0</v>
          </cell>
          <cell r="K72">
            <v>0.16666666666666669</v>
          </cell>
          <cell r="L72">
            <v>1</v>
          </cell>
          <cell r="M72">
            <v>14.833333333333332</v>
          </cell>
          <cell r="N72">
            <v>15</v>
          </cell>
          <cell r="O72">
            <v>15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4.8611111111111216E-3</v>
          </cell>
          <cell r="Z72">
            <v>0</v>
          </cell>
          <cell r="AA72">
            <v>3.5805555555555553</v>
          </cell>
          <cell r="AB72">
            <v>0</v>
          </cell>
          <cell r="AC72">
            <v>3.5805555555555548</v>
          </cell>
          <cell r="AD72">
            <v>0</v>
          </cell>
          <cell r="AE72">
            <v>0.56805555555555554</v>
          </cell>
          <cell r="AF72">
            <v>1</v>
          </cell>
          <cell r="AG72">
            <v>6.7097222222222213</v>
          </cell>
          <cell r="AH72">
            <v>0</v>
          </cell>
          <cell r="AI72">
            <v>4.8611111111110938E-3</v>
          </cell>
          <cell r="AJ72">
            <v>1</v>
          </cell>
          <cell r="AK72">
            <v>7.2826388888888882</v>
          </cell>
          <cell r="AL72">
            <v>1</v>
          </cell>
          <cell r="AM72">
            <v>10.868055555555554</v>
          </cell>
          <cell r="AN72">
            <v>1</v>
          </cell>
          <cell r="AO72">
            <v>14.833333333333332</v>
          </cell>
          <cell r="AP72">
            <v>0</v>
          </cell>
          <cell r="AQ72">
            <v>3.9652777777777786</v>
          </cell>
          <cell r="AR72">
            <v>1</v>
          </cell>
          <cell r="AS72">
            <v>0.9494968203988392</v>
          </cell>
          <cell r="AT72">
            <v>0</v>
          </cell>
          <cell r="AU72">
            <v>0.40346977835401615</v>
          </cell>
          <cell r="AV72">
            <v>1</v>
          </cell>
          <cell r="AW72">
            <v>0.99956782120145704</v>
          </cell>
          <cell r="AX72">
            <v>0</v>
          </cell>
          <cell r="AY72">
            <v>0.35253441995431251</v>
          </cell>
          <cell r="AZ72">
            <v>0</v>
          </cell>
          <cell r="BA72">
            <v>0.26764981273408245</v>
          </cell>
          <cell r="BB72">
            <v>0</v>
          </cell>
          <cell r="BC72">
            <v>0.26732209737827722</v>
          </cell>
          <cell r="BD72">
            <v>0</v>
          </cell>
          <cell r="BE72">
            <v>0.26732209737827722</v>
          </cell>
          <cell r="BF72">
            <v>0</v>
          </cell>
          <cell r="BG72">
            <v>0.26732209737827722</v>
          </cell>
          <cell r="BH72">
            <v>0</v>
          </cell>
          <cell r="BI72">
            <v>0.26732209737827722</v>
          </cell>
          <cell r="BJ72">
            <v>0</v>
          </cell>
          <cell r="BK72">
            <v>128.17313485113834</v>
          </cell>
          <cell r="BL72">
            <v>0</v>
          </cell>
          <cell r="BM72">
            <v>12184.99</v>
          </cell>
          <cell r="BN72">
            <v>0</v>
          </cell>
          <cell r="BO72">
            <v>813.18733333333341</v>
          </cell>
          <cell r="BP72">
            <v>0</v>
          </cell>
          <cell r="BQ72">
            <v>3415.3506099999995</v>
          </cell>
          <cell r="BR72">
            <v>0</v>
          </cell>
          <cell r="BS72">
            <v>0.27999703307396978</v>
          </cell>
          <cell r="BT72">
            <v>0</v>
          </cell>
          <cell r="BU72">
            <v>1.4263492451478199</v>
          </cell>
          <cell r="BV72">
            <v>0</v>
          </cell>
          <cell r="BW72">
            <v>0.11320895382751328</v>
          </cell>
          <cell r="BX72">
            <v>0</v>
          </cell>
          <cell r="BY72">
            <v>1380.90130908678</v>
          </cell>
          <cell r="BZ72">
            <v>0</v>
          </cell>
          <cell r="CA72">
            <v>0.19650981192636538</v>
          </cell>
          <cell r="CB72">
            <v>0</v>
          </cell>
          <cell r="CC72">
            <v>2394.4700932246428</v>
          </cell>
          <cell r="CD72">
            <v>0</v>
          </cell>
          <cell r="CE72">
            <v>2.9394178549996743E-2</v>
          </cell>
          <cell r="CF72">
            <v>0</v>
          </cell>
          <cell r="CG72">
            <v>0.74388466673251941</v>
          </cell>
          <cell r="CH72">
            <v>0</v>
          </cell>
          <cell r="CI72">
            <v>205.40235326135729</v>
          </cell>
          <cell r="CJ72">
            <v>0</v>
          </cell>
          <cell r="CK72">
            <v>0.47057379466272403</v>
          </cell>
          <cell r="CL72">
            <v>0</v>
          </cell>
          <cell r="CM72">
            <v>2446.1181635140001</v>
          </cell>
          <cell r="CN72">
            <v>0</v>
          </cell>
          <cell r="CO72">
            <v>0.42615523688268625</v>
          </cell>
          <cell r="CP72">
            <v>0</v>
          </cell>
          <cell r="CQ72">
            <v>5198.1606099999999</v>
          </cell>
          <cell r="CR72">
            <v>0</v>
          </cell>
          <cell r="CS72">
            <v>1.2526483122945837E-2</v>
          </cell>
          <cell r="CT72">
            <v>0</v>
          </cell>
          <cell r="CU72">
            <v>152.79566110189998</v>
          </cell>
          <cell r="CV72">
            <v>0</v>
          </cell>
          <cell r="CW72">
            <v>2.2157829971117763E-2</v>
          </cell>
          <cell r="CX72">
            <v>0</v>
          </cell>
          <cell r="CY72">
            <v>270.27699999999999</v>
          </cell>
          <cell r="CZ72">
            <v>0</v>
          </cell>
          <cell r="DA72">
            <v>2.9401985510712301E-2</v>
          </cell>
          <cell r="DB72">
            <v>0</v>
          </cell>
          <cell r="DC72">
            <v>6.5148419575963119E-4</v>
          </cell>
          <cell r="DD72">
            <v>0</v>
          </cell>
          <cell r="DE72">
            <v>7.9466804378787881</v>
          </cell>
          <cell r="DF72">
            <v>0</v>
          </cell>
          <cell r="DG72">
            <v>0.66843145045021712</v>
          </cell>
          <cell r="DH72">
            <v>0</v>
          </cell>
          <cell r="DI72">
            <v>180.66164713333333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0.82698091546787644</v>
          </cell>
          <cell r="DP72">
            <v>0</v>
          </cell>
          <cell r="DQ72">
            <v>1228.1056479848801</v>
          </cell>
          <cell r="DR72">
            <v>0</v>
          </cell>
          <cell r="DS72">
            <v>1485.0471456043958</v>
          </cell>
          <cell r="DT72">
            <v>0</v>
          </cell>
          <cell r="DU72">
            <v>10415</v>
          </cell>
          <cell r="DV72">
            <v>0</v>
          </cell>
          <cell r="DW72">
            <v>0.85384179619128342</v>
          </cell>
          <cell r="DX72">
            <v>0</v>
          </cell>
          <cell r="DY72">
            <v>8.9449686460110464E-2</v>
          </cell>
          <cell r="DZ72">
            <v>0</v>
          </cell>
          <cell r="EA72">
            <v>0.98068849451364581</v>
          </cell>
          <cell r="EB72">
            <v>0</v>
          </cell>
          <cell r="EC72">
            <v>0.83777580546352337</v>
          </cell>
          <cell r="EN72">
            <v>0</v>
          </cell>
          <cell r="EO72">
            <v>2.1746956949090433E-5</v>
          </cell>
          <cell r="ER72">
            <v>0</v>
          </cell>
          <cell r="ES72">
            <v>0.98113057983023044</v>
          </cell>
          <cell r="EV72">
            <v>0</v>
          </cell>
          <cell r="EW72">
            <v>3.8118806814862446E-2</v>
          </cell>
          <cell r="EX72">
            <v>0</v>
          </cell>
          <cell r="EY72">
            <v>0.81261251467089612</v>
          </cell>
          <cell r="EZ72">
            <v>0</v>
          </cell>
          <cell r="FA72">
            <v>0.37099476868775871</v>
          </cell>
          <cell r="FB72">
            <v>0</v>
          </cell>
          <cell r="FC72">
            <v>0.45654572381033248</v>
          </cell>
          <cell r="FJ72">
            <v>0</v>
          </cell>
          <cell r="FK72">
            <v>0.88935077394998852</v>
          </cell>
          <cell r="FL72">
            <v>0</v>
          </cell>
          <cell r="FM72">
            <v>0.93620000000000003</v>
          </cell>
          <cell r="FR72">
            <v>0</v>
          </cell>
          <cell r="FS72">
            <v>1.3104389178213438E-3</v>
          </cell>
          <cell r="FT72">
            <v>0</v>
          </cell>
          <cell r="FU72">
            <v>0.82829135438569779</v>
          </cell>
          <cell r="FV72">
            <v>0</v>
          </cell>
          <cell r="FW72">
            <v>0</v>
          </cell>
          <cell r="FX72">
            <v>0</v>
          </cell>
          <cell r="FY72">
            <v>140.68597499999998</v>
          </cell>
          <cell r="FZ72">
            <v>0</v>
          </cell>
          <cell r="GA72">
            <v>169.29720216606498</v>
          </cell>
          <cell r="GB72">
            <v>0</v>
          </cell>
          <cell r="GC72">
            <v>22.144032784485571</v>
          </cell>
          <cell r="GD72">
            <v>0</v>
          </cell>
          <cell r="GE72">
            <v>1.8154105355375734E-3</v>
          </cell>
          <cell r="GF72">
            <v>0</v>
          </cell>
          <cell r="GG72">
            <v>4.8933588523602124E-3</v>
          </cell>
          <cell r="GH72">
            <v>0</v>
          </cell>
          <cell r="GI72">
            <v>60.387326927967194</v>
          </cell>
          <cell r="IV72">
            <v>68</v>
          </cell>
        </row>
        <row r="73">
          <cell r="B73">
            <v>38925</v>
          </cell>
          <cell r="C73">
            <v>10</v>
          </cell>
          <cell r="D73">
            <v>38899</v>
          </cell>
          <cell r="E73">
            <v>0</v>
          </cell>
          <cell r="F73">
            <v>16</v>
          </cell>
          <cell r="G73">
            <v>3</v>
          </cell>
          <cell r="H73">
            <v>0</v>
          </cell>
          <cell r="I73">
            <v>0</v>
          </cell>
          <cell r="J73">
            <v>0</v>
          </cell>
          <cell r="K73">
            <v>0.16666666666666669</v>
          </cell>
          <cell r="L73">
            <v>1</v>
          </cell>
          <cell r="M73">
            <v>15.833333333333332</v>
          </cell>
          <cell r="N73">
            <v>16</v>
          </cell>
          <cell r="O73">
            <v>16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4.8611111111111216E-3</v>
          </cell>
          <cell r="Z73">
            <v>0</v>
          </cell>
          <cell r="AA73">
            <v>3.5805555555555553</v>
          </cell>
          <cell r="AB73">
            <v>0</v>
          </cell>
          <cell r="AC73">
            <v>3.5805555555555548</v>
          </cell>
          <cell r="AD73">
            <v>0</v>
          </cell>
          <cell r="AE73">
            <v>0.56805555555555554</v>
          </cell>
          <cell r="AF73">
            <v>1</v>
          </cell>
          <cell r="AG73">
            <v>7.7097222222222213</v>
          </cell>
          <cell r="AH73">
            <v>0</v>
          </cell>
          <cell r="AI73">
            <v>4.8611111111110938E-3</v>
          </cell>
          <cell r="AJ73">
            <v>1</v>
          </cell>
          <cell r="AK73">
            <v>8.2826388888888882</v>
          </cell>
          <cell r="AL73">
            <v>1</v>
          </cell>
          <cell r="AM73">
            <v>11.868055555555554</v>
          </cell>
          <cell r="AN73">
            <v>1</v>
          </cell>
          <cell r="AO73">
            <v>15.833333333333332</v>
          </cell>
          <cell r="AP73">
            <v>0</v>
          </cell>
          <cell r="AQ73">
            <v>3.9652777777777786</v>
          </cell>
          <cell r="AR73">
            <v>1</v>
          </cell>
          <cell r="AS73">
            <v>0.95362023019787934</v>
          </cell>
          <cell r="AT73">
            <v>0</v>
          </cell>
          <cell r="AU73">
            <v>0.37052786755117084</v>
          </cell>
          <cell r="AV73">
            <v>1</v>
          </cell>
          <cell r="AW73">
            <v>0.99960310710438283</v>
          </cell>
          <cell r="AX73">
            <v>0</v>
          </cell>
          <cell r="AY73">
            <v>0.32375120485343306</v>
          </cell>
          <cell r="AZ73">
            <v>0</v>
          </cell>
          <cell r="BA73">
            <v>0.25074561403508777</v>
          </cell>
          <cell r="BB73">
            <v>0</v>
          </cell>
          <cell r="BC73">
            <v>0.25043859649122813</v>
          </cell>
          <cell r="BD73">
            <v>0</v>
          </cell>
          <cell r="BE73">
            <v>0.25043859649122813</v>
          </cell>
          <cell r="BF73">
            <v>0</v>
          </cell>
          <cell r="BG73">
            <v>0.25043859649122813</v>
          </cell>
          <cell r="BH73">
            <v>0</v>
          </cell>
          <cell r="BI73">
            <v>0.25043859649122813</v>
          </cell>
          <cell r="BJ73">
            <v>0</v>
          </cell>
          <cell r="BK73">
            <v>128.17313485113834</v>
          </cell>
          <cell r="BL73">
            <v>0</v>
          </cell>
          <cell r="BM73">
            <v>12184.99</v>
          </cell>
          <cell r="BN73">
            <v>0</v>
          </cell>
          <cell r="BO73">
            <v>762.36312500000008</v>
          </cell>
          <cell r="BP73">
            <v>0</v>
          </cell>
          <cell r="BQ73">
            <v>3415.3506099999995</v>
          </cell>
          <cell r="BR73">
            <v>0</v>
          </cell>
          <cell r="BS73">
            <v>0.27999703307396978</v>
          </cell>
          <cell r="BT73">
            <v>0</v>
          </cell>
          <cell r="BU73">
            <v>1.4263492451478199</v>
          </cell>
          <cell r="BV73">
            <v>0</v>
          </cell>
          <cell r="BW73">
            <v>0.11320895382751328</v>
          </cell>
          <cell r="BX73">
            <v>0</v>
          </cell>
          <cell r="BY73">
            <v>1380.90130908678</v>
          </cell>
          <cell r="BZ73">
            <v>0</v>
          </cell>
          <cell r="CA73">
            <v>0.19650981192636538</v>
          </cell>
          <cell r="CB73">
            <v>0</v>
          </cell>
          <cell r="CC73">
            <v>2394.4700932246428</v>
          </cell>
          <cell r="CD73">
            <v>0</v>
          </cell>
          <cell r="CE73">
            <v>2.9394178549996743E-2</v>
          </cell>
          <cell r="CF73">
            <v>0</v>
          </cell>
          <cell r="CG73">
            <v>0.74388466673251941</v>
          </cell>
          <cell r="CH73">
            <v>0</v>
          </cell>
          <cell r="CI73">
            <v>205.40235326135729</v>
          </cell>
          <cell r="CJ73">
            <v>0</v>
          </cell>
          <cell r="CK73">
            <v>0.47057379466272403</v>
          </cell>
          <cell r="CL73">
            <v>0</v>
          </cell>
          <cell r="CM73">
            <v>2446.1181635140001</v>
          </cell>
          <cell r="CN73">
            <v>0</v>
          </cell>
          <cell r="CO73">
            <v>0.42615523688268625</v>
          </cell>
          <cell r="CP73">
            <v>0</v>
          </cell>
          <cell r="CQ73">
            <v>5198.1606099999999</v>
          </cell>
          <cell r="CR73">
            <v>0</v>
          </cell>
          <cell r="CS73">
            <v>1.2526483122945837E-2</v>
          </cell>
          <cell r="CT73">
            <v>0</v>
          </cell>
          <cell r="CU73">
            <v>152.79566110189998</v>
          </cell>
          <cell r="CV73">
            <v>0</v>
          </cell>
          <cell r="CW73">
            <v>2.2157829971117763E-2</v>
          </cell>
          <cell r="CX73">
            <v>0</v>
          </cell>
          <cell r="CY73">
            <v>270.27699999999999</v>
          </cell>
          <cell r="CZ73">
            <v>0</v>
          </cell>
          <cell r="DA73">
            <v>2.9401985510712301E-2</v>
          </cell>
          <cell r="DB73">
            <v>0</v>
          </cell>
          <cell r="DC73">
            <v>6.5148419575963119E-4</v>
          </cell>
          <cell r="DD73">
            <v>0</v>
          </cell>
          <cell r="DE73">
            <v>7.9466804378787881</v>
          </cell>
          <cell r="DF73">
            <v>0</v>
          </cell>
          <cell r="DG73">
            <v>0.66843145045021712</v>
          </cell>
          <cell r="DH73">
            <v>0</v>
          </cell>
          <cell r="DI73">
            <v>180.66164713333333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0.82698091546787644</v>
          </cell>
          <cell r="DP73">
            <v>0</v>
          </cell>
          <cell r="DQ73">
            <v>1228.1056479848801</v>
          </cell>
          <cell r="DR73">
            <v>0</v>
          </cell>
          <cell r="DS73">
            <v>1485.0471456043958</v>
          </cell>
          <cell r="DT73">
            <v>0</v>
          </cell>
          <cell r="DU73">
            <v>10415</v>
          </cell>
          <cell r="DV73">
            <v>0</v>
          </cell>
          <cell r="DW73">
            <v>0.85384179619128342</v>
          </cell>
          <cell r="DX73">
            <v>0</v>
          </cell>
          <cell r="DY73">
            <v>8.9449686460110464E-2</v>
          </cell>
          <cell r="DZ73">
            <v>0</v>
          </cell>
          <cell r="EA73">
            <v>0.98068849451364581</v>
          </cell>
          <cell r="EB73">
            <v>0</v>
          </cell>
          <cell r="EC73">
            <v>0.83777580546352337</v>
          </cell>
          <cell r="EN73">
            <v>0</v>
          </cell>
          <cell r="EO73">
            <v>2.1746956949090433E-5</v>
          </cell>
          <cell r="ER73">
            <v>0</v>
          </cell>
          <cell r="ES73">
            <v>0.98113057983023044</v>
          </cell>
          <cell r="EV73">
            <v>0</v>
          </cell>
          <cell r="EW73">
            <v>3.8118806814862446E-2</v>
          </cell>
          <cell r="EX73">
            <v>0</v>
          </cell>
          <cell r="EY73">
            <v>0.81261251467089612</v>
          </cell>
          <cell r="EZ73">
            <v>0</v>
          </cell>
          <cell r="FA73">
            <v>0.37099476868775871</v>
          </cell>
          <cell r="FB73">
            <v>0</v>
          </cell>
          <cell r="FC73">
            <v>0.45654572381033248</v>
          </cell>
          <cell r="FJ73">
            <v>0</v>
          </cell>
          <cell r="FK73">
            <v>0.88935077394998852</v>
          </cell>
          <cell r="FL73">
            <v>0</v>
          </cell>
          <cell r="FM73">
            <v>0.93620000000000003</v>
          </cell>
          <cell r="FR73">
            <v>0</v>
          </cell>
          <cell r="FS73">
            <v>1.3104389178213438E-3</v>
          </cell>
          <cell r="FT73">
            <v>0</v>
          </cell>
          <cell r="FU73">
            <v>0.82829135438569779</v>
          </cell>
          <cell r="FV73">
            <v>0</v>
          </cell>
          <cell r="FW73">
            <v>0</v>
          </cell>
          <cell r="FX73">
            <v>0</v>
          </cell>
          <cell r="FY73">
            <v>140.68597499999998</v>
          </cell>
          <cell r="FZ73">
            <v>0</v>
          </cell>
          <cell r="GA73">
            <v>169.29720216606498</v>
          </cell>
          <cell r="GB73">
            <v>0</v>
          </cell>
          <cell r="GC73">
            <v>22.144032784485571</v>
          </cell>
          <cell r="GD73">
            <v>0</v>
          </cell>
          <cell r="GE73">
            <v>1.8154105355375734E-3</v>
          </cell>
          <cell r="GF73">
            <v>0</v>
          </cell>
          <cell r="GG73">
            <v>4.8933588523602124E-3</v>
          </cell>
          <cell r="GH73">
            <v>0</v>
          </cell>
          <cell r="GI73">
            <v>60.387326927967194</v>
          </cell>
          <cell r="IV73">
            <v>69</v>
          </cell>
        </row>
        <row r="74">
          <cell r="B74">
            <v>38926</v>
          </cell>
          <cell r="C74">
            <v>10</v>
          </cell>
          <cell r="D74">
            <v>38899</v>
          </cell>
          <cell r="E74">
            <v>0</v>
          </cell>
          <cell r="F74">
            <v>17</v>
          </cell>
          <cell r="G74">
            <v>3</v>
          </cell>
          <cell r="H74">
            <v>0</v>
          </cell>
          <cell r="I74">
            <v>0</v>
          </cell>
          <cell r="J74">
            <v>0</v>
          </cell>
          <cell r="K74">
            <v>0.16666666666666669</v>
          </cell>
          <cell r="L74">
            <v>1</v>
          </cell>
          <cell r="M74">
            <v>16.833333333333332</v>
          </cell>
          <cell r="N74">
            <v>17</v>
          </cell>
          <cell r="O74">
            <v>17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4.8611111111111216E-3</v>
          </cell>
          <cell r="Z74">
            <v>0</v>
          </cell>
          <cell r="AA74">
            <v>3.5805555555555553</v>
          </cell>
          <cell r="AB74">
            <v>0</v>
          </cell>
          <cell r="AC74">
            <v>3.5805555555555548</v>
          </cell>
          <cell r="AD74">
            <v>0</v>
          </cell>
          <cell r="AE74">
            <v>0.56805555555555554</v>
          </cell>
          <cell r="AF74">
            <v>1</v>
          </cell>
          <cell r="AG74">
            <v>8.7097222222222221</v>
          </cell>
          <cell r="AH74">
            <v>0</v>
          </cell>
          <cell r="AI74">
            <v>4.8611111111110938E-3</v>
          </cell>
          <cell r="AJ74">
            <v>1</v>
          </cell>
          <cell r="AK74">
            <v>9.28263888888889</v>
          </cell>
          <cell r="AL74">
            <v>1</v>
          </cell>
          <cell r="AM74">
            <v>12.868055555555557</v>
          </cell>
          <cell r="AN74">
            <v>1</v>
          </cell>
          <cell r="AO74">
            <v>16.833333333333332</v>
          </cell>
          <cell r="AP74">
            <v>0</v>
          </cell>
          <cell r="AQ74">
            <v>3.9652777777777786</v>
          </cell>
          <cell r="AR74">
            <v>1</v>
          </cell>
          <cell r="AS74">
            <v>0.95712114064056186</v>
          </cell>
          <cell r="AT74">
            <v>0</v>
          </cell>
          <cell r="AU74">
            <v>0.3425591025842637</v>
          </cell>
          <cell r="AV74">
            <v>1</v>
          </cell>
          <cell r="AW74">
            <v>0.99963306599570156</v>
          </cell>
          <cell r="AX74">
            <v>0</v>
          </cell>
          <cell r="AY74">
            <v>0.29931330922052718</v>
          </cell>
          <cell r="AZ74">
            <v>0</v>
          </cell>
          <cell r="BA74">
            <v>0.23584983498349821</v>
          </cell>
          <cell r="BB74">
            <v>0</v>
          </cell>
          <cell r="BC74">
            <v>0.23556105610561062</v>
          </cell>
          <cell r="BD74">
            <v>0</v>
          </cell>
          <cell r="BE74">
            <v>0.23556105610561062</v>
          </cell>
          <cell r="BF74">
            <v>0</v>
          </cell>
          <cell r="BG74">
            <v>0.23556105610561062</v>
          </cell>
          <cell r="BH74">
            <v>0</v>
          </cell>
          <cell r="BI74">
            <v>0.23556105610561062</v>
          </cell>
          <cell r="BJ74">
            <v>0</v>
          </cell>
          <cell r="BK74">
            <v>128.17313485113834</v>
          </cell>
          <cell r="BL74">
            <v>0</v>
          </cell>
          <cell r="BM74">
            <v>12184.99</v>
          </cell>
          <cell r="BN74">
            <v>0</v>
          </cell>
          <cell r="BO74">
            <v>717.51823529411774</v>
          </cell>
          <cell r="BP74">
            <v>0</v>
          </cell>
          <cell r="BQ74">
            <v>3415.3506099999995</v>
          </cell>
          <cell r="BR74">
            <v>0</v>
          </cell>
          <cell r="BS74">
            <v>0.27999703307396978</v>
          </cell>
          <cell r="BT74">
            <v>0</v>
          </cell>
          <cell r="BU74">
            <v>1.4263492451478199</v>
          </cell>
          <cell r="BV74">
            <v>0</v>
          </cell>
          <cell r="BW74">
            <v>0.11320895382751328</v>
          </cell>
          <cell r="BX74">
            <v>0</v>
          </cell>
          <cell r="BY74">
            <v>1380.90130908678</v>
          </cell>
          <cell r="BZ74">
            <v>0</v>
          </cell>
          <cell r="CA74">
            <v>0.19650981192636538</v>
          </cell>
          <cell r="CB74">
            <v>0</v>
          </cell>
          <cell r="CC74">
            <v>2394.4700932246428</v>
          </cell>
          <cell r="CD74">
            <v>0</v>
          </cell>
          <cell r="CE74">
            <v>2.9394178549996743E-2</v>
          </cell>
          <cell r="CF74">
            <v>0</v>
          </cell>
          <cell r="CG74">
            <v>0.74388466673251941</v>
          </cell>
          <cell r="CH74">
            <v>0</v>
          </cell>
          <cell r="CI74">
            <v>205.40235326135729</v>
          </cell>
          <cell r="CJ74">
            <v>0</v>
          </cell>
          <cell r="CK74">
            <v>0.47057379466272403</v>
          </cell>
          <cell r="CL74">
            <v>0</v>
          </cell>
          <cell r="CM74">
            <v>2446.1181635140001</v>
          </cell>
          <cell r="CN74">
            <v>0</v>
          </cell>
          <cell r="CO74">
            <v>0.42615523688268625</v>
          </cell>
          <cell r="CP74">
            <v>0</v>
          </cell>
          <cell r="CQ74">
            <v>5198.1606099999999</v>
          </cell>
          <cell r="CR74">
            <v>0</v>
          </cell>
          <cell r="CS74">
            <v>1.2526483122945837E-2</v>
          </cell>
          <cell r="CT74">
            <v>0</v>
          </cell>
          <cell r="CU74">
            <v>152.79566110189998</v>
          </cell>
          <cell r="CV74">
            <v>0</v>
          </cell>
          <cell r="CW74">
            <v>2.2157829971117763E-2</v>
          </cell>
          <cell r="CX74">
            <v>0</v>
          </cell>
          <cell r="CY74">
            <v>270.27699999999999</v>
          </cell>
          <cell r="CZ74">
            <v>0</v>
          </cell>
          <cell r="DA74">
            <v>2.9401985510712301E-2</v>
          </cell>
          <cell r="DB74">
            <v>0</v>
          </cell>
          <cell r="DC74">
            <v>6.5148419575963119E-4</v>
          </cell>
          <cell r="DD74">
            <v>0</v>
          </cell>
          <cell r="DE74">
            <v>7.9466804378787881</v>
          </cell>
          <cell r="DF74">
            <v>0</v>
          </cell>
          <cell r="DG74">
            <v>0.66843145045021712</v>
          </cell>
          <cell r="DH74">
            <v>0</v>
          </cell>
          <cell r="DI74">
            <v>180.66164713333333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0.82698091546787644</v>
          </cell>
          <cell r="DP74">
            <v>0</v>
          </cell>
          <cell r="DQ74">
            <v>1228.1056479848801</v>
          </cell>
          <cell r="DR74">
            <v>0</v>
          </cell>
          <cell r="DS74">
            <v>1485.0471456043958</v>
          </cell>
          <cell r="DT74">
            <v>0</v>
          </cell>
          <cell r="DU74">
            <v>10415</v>
          </cell>
          <cell r="DV74">
            <v>0</v>
          </cell>
          <cell r="DW74">
            <v>0.85384179619128342</v>
          </cell>
          <cell r="DX74">
            <v>0</v>
          </cell>
          <cell r="DY74">
            <v>8.9449686460110464E-2</v>
          </cell>
          <cell r="DZ74">
            <v>0</v>
          </cell>
          <cell r="EA74">
            <v>0.98068849451364581</v>
          </cell>
          <cell r="EB74">
            <v>0</v>
          </cell>
          <cell r="EC74">
            <v>0.83777580546352337</v>
          </cell>
          <cell r="EN74">
            <v>0</v>
          </cell>
          <cell r="EO74">
            <v>2.1746956949090433E-5</v>
          </cell>
          <cell r="ER74">
            <v>0</v>
          </cell>
          <cell r="ES74">
            <v>0.98113057983023044</v>
          </cell>
          <cell r="EV74">
            <v>0</v>
          </cell>
          <cell r="EW74">
            <v>3.8118806814862446E-2</v>
          </cell>
          <cell r="EX74">
            <v>0</v>
          </cell>
          <cell r="EY74">
            <v>0.81261251467089612</v>
          </cell>
          <cell r="EZ74">
            <v>0</v>
          </cell>
          <cell r="FA74">
            <v>0.37099476868775871</v>
          </cell>
          <cell r="FB74">
            <v>0</v>
          </cell>
          <cell r="FC74">
            <v>0.45654572381033248</v>
          </cell>
          <cell r="FJ74">
            <v>0</v>
          </cell>
          <cell r="FK74">
            <v>0.88935077394998852</v>
          </cell>
          <cell r="FL74">
            <v>0</v>
          </cell>
          <cell r="FM74">
            <v>0.93620000000000003</v>
          </cell>
          <cell r="FR74">
            <v>0</v>
          </cell>
          <cell r="FS74">
            <v>1.3104389178213438E-3</v>
          </cell>
          <cell r="FT74">
            <v>0</v>
          </cell>
          <cell r="FU74">
            <v>0.82829135438569779</v>
          </cell>
          <cell r="FV74">
            <v>0</v>
          </cell>
          <cell r="FW74">
            <v>0</v>
          </cell>
          <cell r="FX74">
            <v>0</v>
          </cell>
          <cell r="FY74">
            <v>140.68597499999998</v>
          </cell>
          <cell r="FZ74">
            <v>0</v>
          </cell>
          <cell r="GA74">
            <v>169.29720216606498</v>
          </cell>
          <cell r="GB74">
            <v>0</v>
          </cell>
          <cell r="GC74">
            <v>22.144032784485571</v>
          </cell>
          <cell r="GD74">
            <v>0</v>
          </cell>
          <cell r="GE74">
            <v>1.8154105355375734E-3</v>
          </cell>
          <cell r="GF74">
            <v>0</v>
          </cell>
          <cell r="GG74">
            <v>4.8933588523602124E-3</v>
          </cell>
          <cell r="GH74">
            <v>0</v>
          </cell>
          <cell r="GI74">
            <v>60.387326927967194</v>
          </cell>
          <cell r="IV74">
            <v>70</v>
          </cell>
        </row>
        <row r="75">
          <cell r="B75">
            <v>38927</v>
          </cell>
          <cell r="C75">
            <v>10</v>
          </cell>
          <cell r="D75">
            <v>38899</v>
          </cell>
          <cell r="E75">
            <v>0</v>
          </cell>
          <cell r="F75">
            <v>18</v>
          </cell>
          <cell r="G75">
            <v>3</v>
          </cell>
          <cell r="H75">
            <v>0</v>
          </cell>
          <cell r="I75">
            <v>0</v>
          </cell>
          <cell r="J75">
            <v>0</v>
          </cell>
          <cell r="K75">
            <v>0.16666666666666669</v>
          </cell>
          <cell r="L75">
            <v>1</v>
          </cell>
          <cell r="M75">
            <v>17.833333333333332</v>
          </cell>
          <cell r="N75">
            <v>18</v>
          </cell>
          <cell r="O75">
            <v>18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4.8611111111111216E-3</v>
          </cell>
          <cell r="Z75">
            <v>0</v>
          </cell>
          <cell r="AA75">
            <v>3.5805555555555553</v>
          </cell>
          <cell r="AB75">
            <v>0</v>
          </cell>
          <cell r="AC75">
            <v>3.5805555555555548</v>
          </cell>
          <cell r="AD75">
            <v>0</v>
          </cell>
          <cell r="AE75">
            <v>0.56805555555555554</v>
          </cell>
          <cell r="AF75">
            <v>1</v>
          </cell>
          <cell r="AG75">
            <v>9.7097222222222221</v>
          </cell>
          <cell r="AH75">
            <v>0</v>
          </cell>
          <cell r="AI75">
            <v>4.8611111111110938E-3</v>
          </cell>
          <cell r="AJ75">
            <v>1</v>
          </cell>
          <cell r="AK75">
            <v>10.28263888888889</v>
          </cell>
          <cell r="AL75">
            <v>1</v>
          </cell>
          <cell r="AM75">
            <v>13.868055555555557</v>
          </cell>
          <cell r="AN75">
            <v>1</v>
          </cell>
          <cell r="AO75">
            <v>17.833333333333332</v>
          </cell>
          <cell r="AP75">
            <v>0</v>
          </cell>
          <cell r="AQ75">
            <v>3.9652777777777786</v>
          </cell>
          <cell r="AR75">
            <v>1</v>
          </cell>
          <cell r="AS75">
            <v>0.96013062338548516</v>
          </cell>
          <cell r="AT75">
            <v>0</v>
          </cell>
          <cell r="AU75">
            <v>0.31851635229322017</v>
          </cell>
          <cell r="AV75">
            <v>1</v>
          </cell>
          <cell r="AW75">
            <v>0.99965881951552371</v>
          </cell>
          <cell r="AX75">
            <v>0</v>
          </cell>
          <cell r="AY75">
            <v>0.27830579519422899</v>
          </cell>
          <cell r="AZ75">
            <v>0</v>
          </cell>
          <cell r="BA75">
            <v>0.22262461059190017</v>
          </cell>
          <cell r="BB75">
            <v>0</v>
          </cell>
          <cell r="BC75">
            <v>0.22235202492211845</v>
          </cell>
          <cell r="BD75">
            <v>0</v>
          </cell>
          <cell r="BE75">
            <v>0.22235202492211845</v>
          </cell>
          <cell r="BF75">
            <v>0</v>
          </cell>
          <cell r="BG75">
            <v>0.22235202492211845</v>
          </cell>
          <cell r="BH75">
            <v>0</v>
          </cell>
          <cell r="BI75">
            <v>0.22235202492211845</v>
          </cell>
          <cell r="BJ75">
            <v>0</v>
          </cell>
          <cell r="BK75">
            <v>128.17313485113834</v>
          </cell>
          <cell r="BL75">
            <v>0</v>
          </cell>
          <cell r="BM75">
            <v>12184.99</v>
          </cell>
          <cell r="BN75">
            <v>0</v>
          </cell>
          <cell r="BO75">
            <v>677.65611111111116</v>
          </cell>
          <cell r="BP75">
            <v>0</v>
          </cell>
          <cell r="BQ75">
            <v>3415.3506099999995</v>
          </cell>
          <cell r="BR75">
            <v>0</v>
          </cell>
          <cell r="BS75">
            <v>0.27999703307396978</v>
          </cell>
          <cell r="BT75">
            <v>0</v>
          </cell>
          <cell r="BU75">
            <v>1.4263492451478199</v>
          </cell>
          <cell r="BV75">
            <v>0</v>
          </cell>
          <cell r="BW75">
            <v>0.11320895382751328</v>
          </cell>
          <cell r="BX75">
            <v>0</v>
          </cell>
          <cell r="BY75">
            <v>1380.90130908678</v>
          </cell>
          <cell r="BZ75">
            <v>0</v>
          </cell>
          <cell r="CA75">
            <v>0.19650981192636538</v>
          </cell>
          <cell r="CB75">
            <v>0</v>
          </cell>
          <cell r="CC75">
            <v>2394.4700932246428</v>
          </cell>
          <cell r="CD75">
            <v>0</v>
          </cell>
          <cell r="CE75">
            <v>2.9394178549996743E-2</v>
          </cell>
          <cell r="CF75">
            <v>0</v>
          </cell>
          <cell r="CG75">
            <v>0.74388466673251941</v>
          </cell>
          <cell r="CH75">
            <v>0</v>
          </cell>
          <cell r="CI75">
            <v>205.40235326135729</v>
          </cell>
          <cell r="CJ75">
            <v>0</v>
          </cell>
          <cell r="CK75">
            <v>0.47057379466272403</v>
          </cell>
          <cell r="CL75">
            <v>0</v>
          </cell>
          <cell r="CM75">
            <v>2446.1181635140001</v>
          </cell>
          <cell r="CN75">
            <v>0</v>
          </cell>
          <cell r="CO75">
            <v>0.42615523688268625</v>
          </cell>
          <cell r="CP75">
            <v>0</v>
          </cell>
          <cell r="CQ75">
            <v>5198.1606099999999</v>
          </cell>
          <cell r="CR75">
            <v>0</v>
          </cell>
          <cell r="CS75">
            <v>1.2526483122945837E-2</v>
          </cell>
          <cell r="CT75">
            <v>0</v>
          </cell>
          <cell r="CU75">
            <v>152.79566110189998</v>
          </cell>
          <cell r="CV75">
            <v>0</v>
          </cell>
          <cell r="CW75">
            <v>2.2157829971117763E-2</v>
          </cell>
          <cell r="CX75">
            <v>0</v>
          </cell>
          <cell r="CY75">
            <v>270.27699999999999</v>
          </cell>
          <cell r="CZ75">
            <v>0</v>
          </cell>
          <cell r="DA75">
            <v>2.9401985510712301E-2</v>
          </cell>
          <cell r="DB75">
            <v>0</v>
          </cell>
          <cell r="DC75">
            <v>6.5148419575963119E-4</v>
          </cell>
          <cell r="DD75">
            <v>0</v>
          </cell>
          <cell r="DE75">
            <v>7.9466804378787881</v>
          </cell>
          <cell r="DF75">
            <v>0</v>
          </cell>
          <cell r="DG75">
            <v>0.66843145045021712</v>
          </cell>
          <cell r="DH75">
            <v>0</v>
          </cell>
          <cell r="DI75">
            <v>180.66164713333333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0.82698091546787644</v>
          </cell>
          <cell r="DP75">
            <v>0</v>
          </cell>
          <cell r="DQ75">
            <v>1228.1056479848801</v>
          </cell>
          <cell r="DR75">
            <v>0</v>
          </cell>
          <cell r="DS75">
            <v>1485.0471456043958</v>
          </cell>
          <cell r="DT75">
            <v>0</v>
          </cell>
          <cell r="DU75">
            <v>10415</v>
          </cell>
          <cell r="DV75">
            <v>0</v>
          </cell>
          <cell r="DW75">
            <v>0.85384179619128342</v>
          </cell>
          <cell r="DX75">
            <v>0</v>
          </cell>
          <cell r="DY75">
            <v>8.9449686460110464E-2</v>
          </cell>
          <cell r="DZ75">
            <v>0</v>
          </cell>
          <cell r="EA75">
            <v>0.98068849451364581</v>
          </cell>
          <cell r="EB75">
            <v>0</v>
          </cell>
          <cell r="EC75">
            <v>0.83777580546352337</v>
          </cell>
          <cell r="EN75">
            <v>0</v>
          </cell>
          <cell r="EO75">
            <v>2.1746956949090433E-5</v>
          </cell>
          <cell r="ER75">
            <v>0</v>
          </cell>
          <cell r="ES75">
            <v>0.98113057983023044</v>
          </cell>
          <cell r="EV75">
            <v>0</v>
          </cell>
          <cell r="EW75">
            <v>3.8118806814862446E-2</v>
          </cell>
          <cell r="EX75">
            <v>0</v>
          </cell>
          <cell r="EY75">
            <v>0.81261251467089612</v>
          </cell>
          <cell r="EZ75">
            <v>0</v>
          </cell>
          <cell r="FA75">
            <v>0.37099476868775871</v>
          </cell>
          <cell r="FB75">
            <v>0</v>
          </cell>
          <cell r="FC75">
            <v>0.45654572381033248</v>
          </cell>
          <cell r="FJ75">
            <v>0</v>
          </cell>
          <cell r="FK75">
            <v>0.88935077394998852</v>
          </cell>
          <cell r="FL75">
            <v>0</v>
          </cell>
          <cell r="FM75">
            <v>0.93620000000000003</v>
          </cell>
          <cell r="FR75">
            <v>0</v>
          </cell>
          <cell r="FS75">
            <v>1.3104389178213438E-3</v>
          </cell>
          <cell r="FT75">
            <v>0</v>
          </cell>
          <cell r="FU75">
            <v>0.82829135438569779</v>
          </cell>
          <cell r="FV75">
            <v>0</v>
          </cell>
          <cell r="FW75">
            <v>0</v>
          </cell>
          <cell r="FX75">
            <v>0</v>
          </cell>
          <cell r="FY75">
            <v>140.68597499999998</v>
          </cell>
          <cell r="FZ75">
            <v>0</v>
          </cell>
          <cell r="GA75">
            <v>169.29720216606498</v>
          </cell>
          <cell r="GB75">
            <v>0</v>
          </cell>
          <cell r="GC75">
            <v>22.144032784485571</v>
          </cell>
          <cell r="GD75">
            <v>0</v>
          </cell>
          <cell r="GE75">
            <v>1.8154105355375734E-3</v>
          </cell>
          <cell r="GF75">
            <v>0</v>
          </cell>
          <cell r="GG75">
            <v>4.8933588523602124E-3</v>
          </cell>
          <cell r="GH75">
            <v>0</v>
          </cell>
          <cell r="GI75">
            <v>60.387326927967194</v>
          </cell>
          <cell r="IV75">
            <v>71</v>
          </cell>
        </row>
        <row r="76">
          <cell r="B76">
            <v>38928</v>
          </cell>
          <cell r="C76">
            <v>10</v>
          </cell>
          <cell r="D76">
            <v>38899</v>
          </cell>
          <cell r="E76">
            <v>0</v>
          </cell>
          <cell r="F76">
            <v>19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0.16666666666666669</v>
          </cell>
          <cell r="L76">
            <v>1</v>
          </cell>
          <cell r="M76">
            <v>18.833333333333332</v>
          </cell>
          <cell r="N76">
            <v>19</v>
          </cell>
          <cell r="O76">
            <v>19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4.8611111111111216E-3</v>
          </cell>
          <cell r="Z76">
            <v>0</v>
          </cell>
          <cell r="AA76">
            <v>3.5805555555555553</v>
          </cell>
          <cell r="AB76">
            <v>0</v>
          </cell>
          <cell r="AC76">
            <v>3.5805555555555548</v>
          </cell>
          <cell r="AD76">
            <v>0</v>
          </cell>
          <cell r="AE76">
            <v>0.56805555555555554</v>
          </cell>
          <cell r="AF76">
            <v>1</v>
          </cell>
          <cell r="AG76">
            <v>10.709722222222222</v>
          </cell>
          <cell r="AH76">
            <v>0</v>
          </cell>
          <cell r="AI76">
            <v>4.8611111111110938E-3</v>
          </cell>
          <cell r="AJ76">
            <v>1</v>
          </cell>
          <cell r="AK76">
            <v>11.28263888888889</v>
          </cell>
          <cell r="AL76">
            <v>1</v>
          </cell>
          <cell r="AM76">
            <v>14.868055555555557</v>
          </cell>
          <cell r="AN76">
            <v>1</v>
          </cell>
          <cell r="AO76">
            <v>18.833333333333332</v>
          </cell>
          <cell r="AP76">
            <v>0</v>
          </cell>
          <cell r="AQ76">
            <v>3.9652777777777786</v>
          </cell>
          <cell r="AR76">
            <v>1</v>
          </cell>
          <cell r="AS76">
            <v>0.96274536594252391</v>
          </cell>
          <cell r="AT76">
            <v>0</v>
          </cell>
          <cell r="AU76">
            <v>0.29762718039805064</v>
          </cell>
          <cell r="AV76">
            <v>1</v>
          </cell>
          <cell r="AW76">
            <v>0.99968119506307784</v>
          </cell>
          <cell r="AX76">
            <v>0</v>
          </cell>
          <cell r="AY76">
            <v>0.26005374140365245</v>
          </cell>
          <cell r="AZ76">
            <v>0</v>
          </cell>
          <cell r="BA76">
            <v>0.21080383480825945</v>
          </cell>
          <cell r="BB76">
            <v>0</v>
          </cell>
          <cell r="BC76">
            <v>0.21054572271386437</v>
          </cell>
          <cell r="BD76">
            <v>0</v>
          </cell>
          <cell r="BE76">
            <v>0.21054572271386437</v>
          </cell>
          <cell r="BF76">
            <v>0</v>
          </cell>
          <cell r="BG76">
            <v>0.21054572271386437</v>
          </cell>
          <cell r="BH76">
            <v>0</v>
          </cell>
          <cell r="BI76">
            <v>0.21054572271386437</v>
          </cell>
          <cell r="BJ76">
            <v>0</v>
          </cell>
          <cell r="BK76">
            <v>128.17313485113834</v>
          </cell>
          <cell r="BL76">
            <v>0</v>
          </cell>
          <cell r="BM76">
            <v>12184.99</v>
          </cell>
          <cell r="BN76">
            <v>0</v>
          </cell>
          <cell r="BO76">
            <v>641.99</v>
          </cell>
          <cell r="BP76">
            <v>0</v>
          </cell>
          <cell r="BQ76">
            <v>3415.3506099999995</v>
          </cell>
          <cell r="BR76">
            <v>0</v>
          </cell>
          <cell r="BS76">
            <v>0.27999703307396978</v>
          </cell>
          <cell r="BT76">
            <v>0</v>
          </cell>
          <cell r="BU76">
            <v>1.4263492451478199</v>
          </cell>
          <cell r="BV76">
            <v>0</v>
          </cell>
          <cell r="BW76">
            <v>0.11320895382751328</v>
          </cell>
          <cell r="BX76">
            <v>0</v>
          </cell>
          <cell r="BY76">
            <v>1380.90130908678</v>
          </cell>
          <cell r="BZ76">
            <v>0</v>
          </cell>
          <cell r="CA76">
            <v>0.19650981192636538</v>
          </cell>
          <cell r="CB76">
            <v>0</v>
          </cell>
          <cell r="CC76">
            <v>2394.4700932246428</v>
          </cell>
          <cell r="CD76">
            <v>0</v>
          </cell>
          <cell r="CE76">
            <v>2.9394178549996743E-2</v>
          </cell>
          <cell r="CF76">
            <v>0</v>
          </cell>
          <cell r="CG76">
            <v>0.74388466673251941</v>
          </cell>
          <cell r="CH76">
            <v>0</v>
          </cell>
          <cell r="CI76">
            <v>205.40235326135729</v>
          </cell>
          <cell r="CJ76">
            <v>0</v>
          </cell>
          <cell r="CK76">
            <v>0.47057379466272403</v>
          </cell>
          <cell r="CL76">
            <v>0</v>
          </cell>
          <cell r="CM76">
            <v>2446.1181635140001</v>
          </cell>
          <cell r="CN76">
            <v>0</v>
          </cell>
          <cell r="CO76">
            <v>0.42615523688268625</v>
          </cell>
          <cell r="CP76">
            <v>0</v>
          </cell>
          <cell r="CQ76">
            <v>5198.1606099999999</v>
          </cell>
          <cell r="CR76">
            <v>0</v>
          </cell>
          <cell r="CS76">
            <v>1.2526483122945837E-2</v>
          </cell>
          <cell r="CT76">
            <v>0</v>
          </cell>
          <cell r="CU76">
            <v>152.79566110189998</v>
          </cell>
          <cell r="CV76">
            <v>0</v>
          </cell>
          <cell r="CW76">
            <v>2.2157829971117763E-2</v>
          </cell>
          <cell r="CX76">
            <v>0</v>
          </cell>
          <cell r="CY76">
            <v>270.27699999999999</v>
          </cell>
          <cell r="CZ76">
            <v>0</v>
          </cell>
          <cell r="DA76">
            <v>2.9401985510712301E-2</v>
          </cell>
          <cell r="DB76">
            <v>0</v>
          </cell>
          <cell r="DC76">
            <v>6.5148419575963119E-4</v>
          </cell>
          <cell r="DD76">
            <v>0</v>
          </cell>
          <cell r="DE76">
            <v>7.9466804378787881</v>
          </cell>
          <cell r="DF76">
            <v>0</v>
          </cell>
          <cell r="DG76">
            <v>0.66843145045021712</v>
          </cell>
          <cell r="DH76">
            <v>0</v>
          </cell>
          <cell r="DI76">
            <v>180.66164713333333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0.82698091546787644</v>
          </cell>
          <cell r="DP76">
            <v>0</v>
          </cell>
          <cell r="DQ76">
            <v>1228.1056479848801</v>
          </cell>
          <cell r="DR76">
            <v>0</v>
          </cell>
          <cell r="DS76">
            <v>1485.0471456043958</v>
          </cell>
          <cell r="DT76">
            <v>0</v>
          </cell>
          <cell r="DU76">
            <v>10415</v>
          </cell>
          <cell r="DV76">
            <v>0</v>
          </cell>
          <cell r="DW76">
            <v>0.85384179619128342</v>
          </cell>
          <cell r="DX76">
            <v>0</v>
          </cell>
          <cell r="DY76">
            <v>8.9449686460110464E-2</v>
          </cell>
          <cell r="DZ76">
            <v>0</v>
          </cell>
          <cell r="EA76">
            <v>0.98068849451364581</v>
          </cell>
          <cell r="EB76">
            <v>0</v>
          </cell>
          <cell r="EC76">
            <v>0.83777580546352337</v>
          </cell>
          <cell r="EN76">
            <v>0</v>
          </cell>
          <cell r="EO76">
            <v>2.1746956949090433E-5</v>
          </cell>
          <cell r="ER76">
            <v>0</v>
          </cell>
          <cell r="ES76">
            <v>0.98113057983023044</v>
          </cell>
          <cell r="EV76">
            <v>0</v>
          </cell>
          <cell r="EW76">
            <v>3.8118806814862446E-2</v>
          </cell>
          <cell r="EX76">
            <v>0</v>
          </cell>
          <cell r="EY76">
            <v>0.81261251467089612</v>
          </cell>
          <cell r="EZ76">
            <v>0</v>
          </cell>
          <cell r="FA76">
            <v>0.37099476868775871</v>
          </cell>
          <cell r="FB76">
            <v>0</v>
          </cell>
          <cell r="FC76">
            <v>0.45654572381033248</v>
          </cell>
          <cell r="FJ76">
            <v>0</v>
          </cell>
          <cell r="FK76">
            <v>0.88935077394998852</v>
          </cell>
          <cell r="FL76">
            <v>0</v>
          </cell>
          <cell r="FM76">
            <v>0.93620000000000003</v>
          </cell>
          <cell r="FR76">
            <v>0</v>
          </cell>
          <cell r="FS76">
            <v>1.3104389178213438E-3</v>
          </cell>
          <cell r="FT76">
            <v>0</v>
          </cell>
          <cell r="FU76">
            <v>0.82829135438569779</v>
          </cell>
          <cell r="FV76">
            <v>0</v>
          </cell>
          <cell r="FW76">
            <v>0</v>
          </cell>
          <cell r="FX76">
            <v>0</v>
          </cell>
          <cell r="FY76">
            <v>140.68597499999998</v>
          </cell>
          <cell r="FZ76">
            <v>0</v>
          </cell>
          <cell r="GA76">
            <v>169.29720216606498</v>
          </cell>
          <cell r="GB76">
            <v>0</v>
          </cell>
          <cell r="GC76">
            <v>22.144032784485571</v>
          </cell>
          <cell r="GD76">
            <v>0</v>
          </cell>
          <cell r="GE76">
            <v>1.8154105355375734E-3</v>
          </cell>
          <cell r="GF76">
            <v>0</v>
          </cell>
          <cell r="GG76">
            <v>4.8933588523602124E-3</v>
          </cell>
          <cell r="GH76">
            <v>0</v>
          </cell>
          <cell r="GI76">
            <v>60.387326927967194</v>
          </cell>
          <cell r="IV76">
            <v>72</v>
          </cell>
        </row>
        <row r="77">
          <cell r="B77" t="str">
            <v>from  24/7/2006  to  30/7/2006</v>
          </cell>
          <cell r="C77">
            <v>10</v>
          </cell>
          <cell r="F77">
            <v>7</v>
          </cell>
          <cell r="G77">
            <v>3</v>
          </cell>
          <cell r="H77">
            <v>0</v>
          </cell>
          <cell r="I77">
            <v>0</v>
          </cell>
          <cell r="J77">
            <v>0</v>
          </cell>
          <cell r="K77">
            <v>0.16666666666666669</v>
          </cell>
          <cell r="L77">
            <v>7</v>
          </cell>
          <cell r="M77">
            <v>18.833333333333332</v>
          </cell>
          <cell r="N77">
            <v>7</v>
          </cell>
          <cell r="O77">
            <v>19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4.8611111111111216E-3</v>
          </cell>
          <cell r="Z77">
            <v>0.25208333333333349</v>
          </cell>
          <cell r="AA77">
            <v>3.5805555555555553</v>
          </cell>
          <cell r="AB77">
            <v>0.25208333333333349</v>
          </cell>
          <cell r="AC77">
            <v>3.5805555555555548</v>
          </cell>
          <cell r="AD77">
            <v>0</v>
          </cell>
          <cell r="AE77">
            <v>0.56805555555555554</v>
          </cell>
          <cell r="AF77">
            <v>6.3465277777777782</v>
          </cell>
          <cell r="AG77">
            <v>10.709722222222222</v>
          </cell>
          <cell r="AH77">
            <v>0</v>
          </cell>
          <cell r="AI77">
            <v>4.8611111111110938E-3</v>
          </cell>
          <cell r="AJ77">
            <v>6.3465277777777782</v>
          </cell>
          <cell r="AK77">
            <v>11.28263888888889</v>
          </cell>
          <cell r="AL77">
            <v>6.5986111111111114</v>
          </cell>
          <cell r="AM77">
            <v>14.868055555555555</v>
          </cell>
          <cell r="AN77">
            <v>7</v>
          </cell>
          <cell r="AO77">
            <v>18.833333333333332</v>
          </cell>
          <cell r="AP77">
            <v>0.4013888888888888</v>
          </cell>
          <cell r="AQ77">
            <v>3.9652777777777786</v>
          </cell>
          <cell r="AR77">
            <v>1</v>
          </cell>
          <cell r="AS77">
            <v>0.96274536594252413</v>
          </cell>
          <cell r="AT77">
            <v>5.9483379643922973E-2</v>
          </cell>
          <cell r="AU77">
            <v>0.29762718039805075</v>
          </cell>
          <cell r="AV77">
            <v>1</v>
          </cell>
          <cell r="AW77">
            <v>0.99968119506307784</v>
          </cell>
          <cell r="AX77">
            <v>5.9483379643922973E-2</v>
          </cell>
          <cell r="AY77">
            <v>0.26005374140365251</v>
          </cell>
          <cell r="AZ77">
            <v>5.7341269841269797E-2</v>
          </cell>
          <cell r="BA77">
            <v>0.21080383480825954</v>
          </cell>
          <cell r="BB77">
            <v>5.7341269841269825E-2</v>
          </cell>
          <cell r="BC77">
            <v>0.21054572271386437</v>
          </cell>
          <cell r="BD77">
            <v>5.7341269841269825E-2</v>
          </cell>
          <cell r="BE77">
            <v>0.21054572271386437</v>
          </cell>
          <cell r="BF77">
            <v>5.7341269841269825E-2</v>
          </cell>
          <cell r="BG77">
            <v>0.21054572271386437</v>
          </cell>
          <cell r="BH77">
            <v>5.7341269841269825E-2</v>
          </cell>
          <cell r="BI77">
            <v>0.21054572271386437</v>
          </cell>
          <cell r="BJ77">
            <v>139.11384083044987</v>
          </cell>
          <cell r="BK77">
            <v>128.17313485113834</v>
          </cell>
          <cell r="BL77">
            <v>1340.13</v>
          </cell>
          <cell r="BM77">
            <v>12184.99</v>
          </cell>
          <cell r="BN77">
            <v>191.44714285714286</v>
          </cell>
          <cell r="BO77">
            <v>641.99</v>
          </cell>
          <cell r="BP77">
            <v>377.41922</v>
          </cell>
          <cell r="BQ77">
            <v>3415.3506099999995</v>
          </cell>
          <cell r="BR77">
            <v>0.28162881213016644</v>
          </cell>
          <cell r="BS77">
            <v>0.27999703307396978</v>
          </cell>
          <cell r="BT77">
            <v>1.4559637552332882</v>
          </cell>
          <cell r="BU77">
            <v>1.4263492451478199</v>
          </cell>
          <cell r="BV77">
            <v>0.11729343232223738</v>
          </cell>
          <cell r="BW77">
            <v>0.11320895382751328</v>
          </cell>
          <cell r="BX77">
            <v>157.18844745799998</v>
          </cell>
          <cell r="BY77">
            <v>1380.90130908678</v>
          </cell>
          <cell r="BZ77">
            <v>0.19343119711454715</v>
          </cell>
          <cell r="CA77">
            <v>0.19650981192636538</v>
          </cell>
          <cell r="CB77">
            <v>259.22295018911808</v>
          </cell>
          <cell r="CC77">
            <v>2394.4700932246428</v>
          </cell>
          <cell r="CD77">
            <v>2.8899999999999999E-2</v>
          </cell>
          <cell r="CE77">
            <v>2.9394178549996743E-2</v>
          </cell>
          <cell r="CF77">
            <v>0.73699999999999999</v>
          </cell>
          <cell r="CG77">
            <v>0.74388466673251941</v>
          </cell>
          <cell r="CH77">
            <v>21.274996550881959</v>
          </cell>
          <cell r="CI77">
            <v>205.40235326135729</v>
          </cell>
          <cell r="CJ77">
            <v>0.48299999999999993</v>
          </cell>
          <cell r="CK77">
            <v>0.47057379466272403</v>
          </cell>
          <cell r="CL77">
            <v>262.05127326000002</v>
          </cell>
          <cell r="CM77">
            <v>2446.1181635140001</v>
          </cell>
          <cell r="CN77">
            <v>0.40484820129390436</v>
          </cell>
          <cell r="CO77">
            <v>0.42615523688268625</v>
          </cell>
          <cell r="CP77">
            <v>542.5492200000001</v>
          </cell>
          <cell r="CQ77">
            <v>5198.1606099999999</v>
          </cell>
          <cell r="CR77">
            <v>1.1700113017393836E-2</v>
          </cell>
          <cell r="CS77">
            <v>1.2526483122945837E-2</v>
          </cell>
          <cell r="CT77">
            <v>15.679672458000002</v>
          </cell>
          <cell r="CU77">
            <v>152.79566110189998</v>
          </cell>
          <cell r="CV77">
            <v>2.5370672994410988E-2</v>
          </cell>
          <cell r="CW77">
            <v>2.2157829971117763E-2</v>
          </cell>
          <cell r="CX77">
            <v>34</v>
          </cell>
          <cell r="CY77">
            <v>270.27699999999999</v>
          </cell>
          <cell r="CZ77">
            <v>2.4199999999999999E-2</v>
          </cell>
          <cell r="DA77">
            <v>2.9401985510712301E-2</v>
          </cell>
          <cell r="DB77">
            <v>6.1397028646474584E-4</v>
          </cell>
          <cell r="DC77">
            <v>6.5148419575963119E-4</v>
          </cell>
          <cell r="DD77">
            <v>0.82279999999999998</v>
          </cell>
          <cell r="DE77">
            <v>7.9466804378787881</v>
          </cell>
          <cell r="DF77">
            <v>0.65329999999999999</v>
          </cell>
          <cell r="DG77">
            <v>0.66843145045021712</v>
          </cell>
          <cell r="DH77">
            <v>22.212199999999999</v>
          </cell>
          <cell r="DI77">
            <v>180.66164713333333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0.83</v>
          </cell>
          <cell r="DO77">
            <v>0.82698091546787644</v>
          </cell>
          <cell r="DP77">
            <v>141.50877499999999</v>
          </cell>
          <cell r="DQ77">
            <v>1228.1056479848801</v>
          </cell>
          <cell r="DR77">
            <v>170.49250000000001</v>
          </cell>
          <cell r="DS77">
            <v>1485.0471456043958</v>
          </cell>
          <cell r="DT77">
            <v>1175</v>
          </cell>
          <cell r="DU77">
            <v>10415</v>
          </cell>
          <cell r="DV77">
            <v>0.87678061083626213</v>
          </cell>
          <cell r="DW77">
            <v>0.85384179619128342</v>
          </cell>
          <cell r="DX77">
            <v>0</v>
          </cell>
          <cell r="DY77">
            <v>8.9449686460110464E-2</v>
          </cell>
          <cell r="DZ77">
            <v>0.98499999999999999</v>
          </cell>
          <cell r="EA77">
            <v>0.98068849451364581</v>
          </cell>
          <cell r="EB77">
            <v>0.84138792767874915</v>
          </cell>
          <cell r="EC77">
            <v>0.83777580546352337</v>
          </cell>
          <cell r="ED77">
            <v>0.7</v>
          </cell>
          <cell r="EE77">
            <v>0.74172086444465668</v>
          </cell>
          <cell r="EF77">
            <v>6.2191460874635944E-2</v>
          </cell>
          <cell r="EG77">
            <v>6.256366388970501E-2</v>
          </cell>
          <cell r="EH77">
            <v>83.344642461925872</v>
          </cell>
          <cell r="EI77">
            <v>763.13968503048261</v>
          </cell>
          <cell r="EJ77">
            <v>84.613850215153164</v>
          </cell>
          <cell r="EK77">
            <v>778.16726646614484</v>
          </cell>
          <cell r="EL77">
            <v>6.3138538959021259E-2</v>
          </cell>
          <cell r="EM77">
            <v>6.3795654012166511E-2</v>
          </cell>
          <cell r="EN77">
            <v>2.0000000000000004E-4</v>
          </cell>
          <cell r="EO77">
            <v>4.5058764416568804E-4</v>
          </cell>
          <cell r="EP77">
            <v>1.6922770043030635E-2</v>
          </cell>
          <cell r="EQ77">
            <v>0.35063255536383342</v>
          </cell>
          <cell r="ER77">
            <v>0.98519703940788161</v>
          </cell>
          <cell r="ES77">
            <v>0.98113057983023044</v>
          </cell>
          <cell r="ET77">
            <v>84.59692744511014</v>
          </cell>
          <cell r="EU77">
            <v>777.81663391078098</v>
          </cell>
          <cell r="EV77">
            <v>4.34018584302076E-2</v>
          </cell>
          <cell r="EW77">
            <v>3.8118806814862446E-2</v>
          </cell>
          <cell r="EX77">
            <v>0.81100000000000005</v>
          </cell>
          <cell r="EY77">
            <v>0.81261251467089612</v>
          </cell>
          <cell r="EZ77">
            <v>0.36670000000000003</v>
          </cell>
          <cell r="FA77">
            <v>0.37099476868775871</v>
          </cell>
          <cell r="FB77">
            <v>0.4521578298397041</v>
          </cell>
          <cell r="FC77">
            <v>0.45654572381033248</v>
          </cell>
          <cell r="FD77">
            <v>61.695729521404424</v>
          </cell>
          <cell r="FE77">
            <v>681.75473811923825</v>
          </cell>
          <cell r="FF77">
            <v>0.58897154937512453</v>
          </cell>
          <cell r="FG77">
            <v>0.62139579463922312</v>
          </cell>
          <cell r="FH77">
            <v>0.64588213078955947</v>
          </cell>
          <cell r="FI77">
            <v>0.6806744282270033</v>
          </cell>
          <cell r="FJ77">
            <v>0.90024920589542989</v>
          </cell>
          <cell r="FK77">
            <v>0.88935077394998852</v>
          </cell>
          <cell r="FL77">
            <v>0.94057992137479574</v>
          </cell>
          <cell r="FM77">
            <v>0.93620000000000003</v>
          </cell>
          <cell r="FN77">
            <v>0.5302211696199568</v>
          </cell>
          <cell r="FO77">
            <v>0.55263883089166121</v>
          </cell>
          <cell r="FP77">
            <v>0.60750376379542936</v>
          </cell>
          <cell r="FQ77">
            <v>0.73540587839038174</v>
          </cell>
          <cell r="FR77">
            <v>7.6923076923007816E-4</v>
          </cell>
          <cell r="FS77">
            <v>1.285277337395474E-3</v>
          </cell>
          <cell r="FT77">
            <v>0.83076923076922993</v>
          </cell>
          <cell r="FU77">
            <v>0.82826619280527192</v>
          </cell>
          <cell r="FV77">
            <v>0.84232022009124952</v>
          </cell>
          <cell r="FW77">
            <v>0.83937804251230941</v>
          </cell>
          <cell r="FX77">
            <v>140.68597499999998</v>
          </cell>
          <cell r="FY77">
            <v>1220.1589675470013</v>
          </cell>
          <cell r="FZ77">
            <v>169.34422916666682</v>
          </cell>
          <cell r="GA77">
            <v>1473.1483406493021</v>
          </cell>
          <cell r="GB77">
            <v>22.144032784485571</v>
          </cell>
          <cell r="GC77" t="e">
            <v>#DIV/0!</v>
          </cell>
          <cell r="GD77">
            <v>1.6523794545667637E-2</v>
          </cell>
          <cell r="GE77" t="e">
            <v>#DIV/0!</v>
          </cell>
          <cell r="GF77">
            <v>4.5060797779295433E-2</v>
          </cell>
          <cell r="GG77" t="e">
            <v>#DIV/0!</v>
          </cell>
          <cell r="GH77">
            <v>60.387326927967194</v>
          </cell>
          <cell r="GI77">
            <v>531.93197527889572</v>
          </cell>
          <cell r="GJ77">
            <v>4.9538932338728227E-2</v>
          </cell>
          <cell r="GK77" t="e">
            <v>#DIV/0!</v>
          </cell>
          <cell r="GL77">
            <v>6.9694329965330102</v>
          </cell>
          <cell r="GM77" t="e">
            <v>#DIV/0!</v>
          </cell>
          <cell r="GN77">
            <v>5.7521743862900188</v>
          </cell>
          <cell r="GO77" t="e">
            <v>#DIV/0!</v>
          </cell>
          <cell r="GP77">
            <v>15.686322296945781</v>
          </cell>
          <cell r="GQ77" t="e">
            <v>#DIV/0!</v>
          </cell>
          <cell r="GR77">
            <v>1.1705075102374979E-2</v>
          </cell>
          <cell r="GS77" t="e">
            <v>#DIV/0!</v>
          </cell>
          <cell r="GT77">
            <v>76.07364922491297</v>
          </cell>
          <cell r="GU77">
            <v>838.96657485683124</v>
          </cell>
          <cell r="GV77">
            <v>27.89620717077559</v>
          </cell>
          <cell r="GW77">
            <v>311.25221037577131</v>
          </cell>
          <cell r="GX77">
            <v>2.0816045585708542E-2</v>
          </cell>
          <cell r="GY77">
            <v>2.5517056781157541E-2</v>
          </cell>
          <cell r="GZ77">
            <v>5.4161321067099651E-2</v>
          </cell>
          <cell r="HA77">
            <v>6.5754786948422628E-2</v>
          </cell>
          <cell r="HB77">
            <v>29.445125367298523</v>
          </cell>
          <cell r="HC77">
            <v>145.76707214074742</v>
          </cell>
          <cell r="HD77">
            <v>2.1971842558034312E-2</v>
          </cell>
          <cell r="HE77">
            <v>1.1950265837945288E-2</v>
          </cell>
          <cell r="IV77">
            <v>73</v>
          </cell>
        </row>
        <row r="78">
          <cell r="B78">
            <v>38929</v>
          </cell>
          <cell r="C78">
            <v>11</v>
          </cell>
          <cell r="D78">
            <v>38930</v>
          </cell>
          <cell r="E78">
            <v>0</v>
          </cell>
          <cell r="F78">
            <v>20</v>
          </cell>
          <cell r="G78">
            <v>4</v>
          </cell>
          <cell r="H78">
            <v>0</v>
          </cell>
          <cell r="I78">
            <v>0</v>
          </cell>
          <cell r="J78">
            <v>0</v>
          </cell>
          <cell r="K78">
            <v>0.16666666666666669</v>
          </cell>
          <cell r="L78">
            <v>1</v>
          </cell>
          <cell r="M78">
            <v>19.833333333333332</v>
          </cell>
          <cell r="N78">
            <v>20</v>
          </cell>
          <cell r="O78">
            <v>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4.8611111111111216E-3</v>
          </cell>
          <cell r="Z78">
            <v>0</v>
          </cell>
          <cell r="AA78">
            <v>3.5805555555555553</v>
          </cell>
          <cell r="AB78">
            <v>0</v>
          </cell>
          <cell r="AC78">
            <v>3.5805555555555548</v>
          </cell>
          <cell r="AD78">
            <v>0</v>
          </cell>
          <cell r="AE78">
            <v>0.56805555555555554</v>
          </cell>
          <cell r="AF78">
            <v>1</v>
          </cell>
          <cell r="AG78">
            <v>11.709722222222222</v>
          </cell>
          <cell r="AH78">
            <v>0</v>
          </cell>
          <cell r="AI78">
            <v>4.8611111111110938E-3</v>
          </cell>
          <cell r="AJ78">
            <v>1</v>
          </cell>
          <cell r="AK78">
            <v>12.28263888888889</v>
          </cell>
          <cell r="AL78">
            <v>1</v>
          </cell>
          <cell r="AM78">
            <v>15.868055555555557</v>
          </cell>
          <cell r="AN78">
            <v>1</v>
          </cell>
          <cell r="AO78">
            <v>19.833333333333332</v>
          </cell>
          <cell r="AP78">
            <v>0</v>
          </cell>
          <cell r="AQ78">
            <v>3.9652777777777786</v>
          </cell>
          <cell r="AR78">
            <v>1</v>
          </cell>
          <cell r="AS78">
            <v>0.96503825276744881</v>
          </cell>
          <cell r="AT78">
            <v>0</v>
          </cell>
          <cell r="AU78">
            <v>0.27930931315980673</v>
          </cell>
          <cell r="AV78">
            <v>1</v>
          </cell>
          <cell r="AW78">
            <v>0.99970081634397567</v>
          </cell>
          <cell r="AX78">
            <v>0</v>
          </cell>
          <cell r="AY78">
            <v>0.24404838227123121</v>
          </cell>
          <cell r="AZ78">
            <v>0</v>
          </cell>
          <cell r="BA78">
            <v>0.20017507002801108</v>
          </cell>
          <cell r="BB78">
            <v>0</v>
          </cell>
          <cell r="BC78">
            <v>0.19992997198879556</v>
          </cell>
          <cell r="BD78">
            <v>0</v>
          </cell>
          <cell r="BE78">
            <v>0.19992997198879556</v>
          </cell>
          <cell r="BF78">
            <v>0</v>
          </cell>
          <cell r="BG78">
            <v>0.19992997198879556</v>
          </cell>
          <cell r="BH78">
            <v>0</v>
          </cell>
          <cell r="BI78">
            <v>0.19992997198879556</v>
          </cell>
          <cell r="BJ78">
            <v>0</v>
          </cell>
          <cell r="BK78">
            <v>128.17313485113831</v>
          </cell>
          <cell r="BL78">
            <v>0</v>
          </cell>
          <cell r="BM78">
            <v>12184.99</v>
          </cell>
          <cell r="BN78">
            <v>0</v>
          </cell>
          <cell r="BO78">
            <v>609.89049999999997</v>
          </cell>
          <cell r="BP78">
            <v>0</v>
          </cell>
          <cell r="BQ78">
            <v>3415.3506099999995</v>
          </cell>
          <cell r="BR78">
            <v>0</v>
          </cell>
          <cell r="BS78">
            <v>0.27999703307396978</v>
          </cell>
          <cell r="BT78">
            <v>0</v>
          </cell>
          <cell r="BU78">
            <v>1.4263492451478199</v>
          </cell>
          <cell r="BV78">
            <v>0</v>
          </cell>
          <cell r="BW78">
            <v>0.11320895382751331</v>
          </cell>
          <cell r="BX78">
            <v>0</v>
          </cell>
          <cell r="BY78">
            <v>1380.90130908678</v>
          </cell>
          <cell r="BZ78">
            <v>0</v>
          </cell>
          <cell r="CA78">
            <v>0.19650981192636538</v>
          </cell>
          <cell r="CB78">
            <v>0</v>
          </cell>
          <cell r="CC78">
            <v>2394.4700932246428</v>
          </cell>
          <cell r="CD78">
            <v>0</v>
          </cell>
          <cell r="CE78">
            <v>2.9394178549996743E-2</v>
          </cell>
          <cell r="CF78">
            <v>0</v>
          </cell>
          <cell r="CG78">
            <v>0.74388466673251941</v>
          </cell>
          <cell r="CH78">
            <v>0</v>
          </cell>
          <cell r="CI78">
            <v>205.40235326135729</v>
          </cell>
          <cell r="CJ78">
            <v>0</v>
          </cell>
          <cell r="CK78">
            <v>0.47057379466272403</v>
          </cell>
          <cell r="CL78">
            <v>0</v>
          </cell>
          <cell r="CM78">
            <v>2446.1181635140001</v>
          </cell>
          <cell r="CN78">
            <v>0</v>
          </cell>
          <cell r="CO78">
            <v>0.42615523688268631</v>
          </cell>
          <cell r="CP78">
            <v>0</v>
          </cell>
          <cell r="CQ78">
            <v>5198.1606099999999</v>
          </cell>
          <cell r="CR78">
            <v>0</v>
          </cell>
          <cell r="CS78">
            <v>1.2526483122945839E-2</v>
          </cell>
          <cell r="CT78">
            <v>0</v>
          </cell>
          <cell r="CU78">
            <v>152.79566110189998</v>
          </cell>
          <cell r="CV78">
            <v>0</v>
          </cell>
          <cell r="CW78">
            <v>2.2157829971117766E-2</v>
          </cell>
          <cell r="CX78">
            <v>0</v>
          </cell>
          <cell r="CY78">
            <v>270.27699999999999</v>
          </cell>
          <cell r="CZ78">
            <v>0</v>
          </cell>
          <cell r="DA78">
            <v>2.9401985510712301E-2</v>
          </cell>
          <cell r="DB78">
            <v>0</v>
          </cell>
          <cell r="DC78">
            <v>6.514841957596313E-4</v>
          </cell>
          <cell r="DD78">
            <v>0</v>
          </cell>
          <cell r="DE78">
            <v>7.9466804378787881</v>
          </cell>
          <cell r="DF78">
            <v>0</v>
          </cell>
          <cell r="DG78">
            <v>0.66843145045021712</v>
          </cell>
          <cell r="DH78">
            <v>0</v>
          </cell>
          <cell r="DI78">
            <v>180.66164713333333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0.82698091546787644</v>
          </cell>
          <cell r="DP78">
            <v>0</v>
          </cell>
          <cell r="DQ78">
            <v>1228.1056479848801</v>
          </cell>
          <cell r="DR78">
            <v>0</v>
          </cell>
          <cell r="DS78">
            <v>1485.0471456043958</v>
          </cell>
          <cell r="DT78">
            <v>0</v>
          </cell>
          <cell r="DU78">
            <v>10415</v>
          </cell>
          <cell r="DV78">
            <v>0</v>
          </cell>
          <cell r="DW78">
            <v>0.85384179619128353</v>
          </cell>
          <cell r="DX78">
            <v>0</v>
          </cell>
          <cell r="DY78">
            <v>8.9449686460110464E-2</v>
          </cell>
          <cell r="DZ78">
            <v>0</v>
          </cell>
          <cell r="EA78">
            <v>0.98068849451364581</v>
          </cell>
          <cell r="EB78">
            <v>0</v>
          </cell>
          <cell r="EC78">
            <v>0.83777580546352337</v>
          </cell>
          <cell r="EN78">
            <v>0</v>
          </cell>
          <cell r="EO78">
            <v>0</v>
          </cell>
          <cell r="ER78">
            <v>0</v>
          </cell>
          <cell r="ES78">
            <v>0.98113057983023044</v>
          </cell>
          <cell r="EV78">
            <v>0</v>
          </cell>
          <cell r="EW78">
            <v>3.811880681486246E-2</v>
          </cell>
          <cell r="EX78">
            <v>0</v>
          </cell>
          <cell r="EY78">
            <v>0.81261251467089612</v>
          </cell>
          <cell r="EZ78">
            <v>0</v>
          </cell>
          <cell r="FA78">
            <v>0.37099476868775871</v>
          </cell>
          <cell r="FB78">
            <v>0</v>
          </cell>
          <cell r="FC78">
            <v>0.45654572381033248</v>
          </cell>
          <cell r="FJ78">
            <v>0</v>
          </cell>
          <cell r="FK78">
            <v>0.88935077394998852</v>
          </cell>
          <cell r="FL78">
            <v>0</v>
          </cell>
          <cell r="FM78" t="e">
            <v>#DIV/0!</v>
          </cell>
          <cell r="FR78">
            <v>0</v>
          </cell>
          <cell r="FS78">
            <v>1.285277337395585E-3</v>
          </cell>
          <cell r="FT78">
            <v>0</v>
          </cell>
          <cell r="FU78">
            <v>0.82826619280527203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IV78">
            <v>74</v>
          </cell>
        </row>
        <row r="79">
          <cell r="B79">
            <v>38930</v>
          </cell>
          <cell r="C79">
            <v>11</v>
          </cell>
          <cell r="D79">
            <v>38930</v>
          </cell>
          <cell r="E79">
            <v>0</v>
          </cell>
          <cell r="F79">
            <v>21</v>
          </cell>
          <cell r="G79">
            <v>4</v>
          </cell>
          <cell r="H79">
            <v>0</v>
          </cell>
          <cell r="I79">
            <v>0</v>
          </cell>
          <cell r="J79">
            <v>0</v>
          </cell>
          <cell r="K79">
            <v>0.16666666666666669</v>
          </cell>
          <cell r="L79">
            <v>1</v>
          </cell>
          <cell r="M79">
            <v>20.833333333333332</v>
          </cell>
          <cell r="N79">
            <v>21</v>
          </cell>
          <cell r="O79">
            <v>21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4.8611111111111216E-3</v>
          </cell>
          <cell r="Z79">
            <v>0</v>
          </cell>
          <cell r="AA79">
            <v>3.5805555555555553</v>
          </cell>
          <cell r="AB79">
            <v>0</v>
          </cell>
          <cell r="AC79">
            <v>3.5805555555555548</v>
          </cell>
          <cell r="AD79">
            <v>0</v>
          </cell>
          <cell r="AE79">
            <v>0.56805555555555554</v>
          </cell>
          <cell r="AF79">
            <v>1</v>
          </cell>
          <cell r="AG79">
            <v>12.709722222222222</v>
          </cell>
          <cell r="AH79">
            <v>0</v>
          </cell>
          <cell r="AI79">
            <v>4.8611111111110938E-3</v>
          </cell>
          <cell r="AJ79">
            <v>1</v>
          </cell>
          <cell r="AK79">
            <v>13.28263888888889</v>
          </cell>
          <cell r="AL79">
            <v>1</v>
          </cell>
          <cell r="AM79">
            <v>16.868055555555557</v>
          </cell>
          <cell r="AN79">
            <v>1</v>
          </cell>
          <cell r="AO79">
            <v>20.833333333333332</v>
          </cell>
          <cell r="AP79">
            <v>0</v>
          </cell>
          <cell r="AQ79">
            <v>3.9652777777777786</v>
          </cell>
          <cell r="AR79">
            <v>1</v>
          </cell>
          <cell r="AS79">
            <v>0.96706526553126382</v>
          </cell>
          <cell r="AT79">
            <v>0</v>
          </cell>
          <cell r="AU79">
            <v>0.26311551314570997</v>
          </cell>
          <cell r="AV79">
            <v>1</v>
          </cell>
          <cell r="AW79">
            <v>0.99971816241897171</v>
          </cell>
          <cell r="AX79">
            <v>0</v>
          </cell>
          <cell r="AY79">
            <v>0.22989894109594541</v>
          </cell>
          <cell r="AZ79">
            <v>0</v>
          </cell>
          <cell r="BA79">
            <v>0.19056666666666655</v>
          </cell>
          <cell r="BB79">
            <v>0</v>
          </cell>
          <cell r="BC79">
            <v>0.19033333333333338</v>
          </cell>
          <cell r="BD79">
            <v>0</v>
          </cell>
          <cell r="BE79">
            <v>0.19033333333333338</v>
          </cell>
          <cell r="BF79">
            <v>0</v>
          </cell>
          <cell r="BG79">
            <v>0.19033333333333338</v>
          </cell>
          <cell r="BH79">
            <v>0</v>
          </cell>
          <cell r="BI79">
            <v>0.19033333333333338</v>
          </cell>
          <cell r="BJ79">
            <v>0</v>
          </cell>
          <cell r="BK79">
            <v>128.17313485113831</v>
          </cell>
          <cell r="BL79">
            <v>0</v>
          </cell>
          <cell r="BM79">
            <v>12184.99</v>
          </cell>
          <cell r="BN79">
            <v>0</v>
          </cell>
          <cell r="BO79">
            <v>580.8480952380952</v>
          </cell>
          <cell r="BP79">
            <v>0</v>
          </cell>
          <cell r="BQ79">
            <v>3415.3506099999995</v>
          </cell>
          <cell r="BR79">
            <v>0</v>
          </cell>
          <cell r="BS79">
            <v>0.27999703307396978</v>
          </cell>
          <cell r="BT79">
            <v>0</v>
          </cell>
          <cell r="BU79">
            <v>1.4263492451478199</v>
          </cell>
          <cell r="BV79">
            <v>0</v>
          </cell>
          <cell r="BW79">
            <v>0.11320895382751331</v>
          </cell>
          <cell r="BX79">
            <v>0</v>
          </cell>
          <cell r="BY79">
            <v>1380.90130908678</v>
          </cell>
          <cell r="BZ79">
            <v>0</v>
          </cell>
          <cell r="CA79">
            <v>0.19650981192636538</v>
          </cell>
          <cell r="CB79">
            <v>0</v>
          </cell>
          <cell r="CC79">
            <v>2394.4700932246428</v>
          </cell>
          <cell r="CD79">
            <v>0</v>
          </cell>
          <cell r="CE79">
            <v>2.9394178549996743E-2</v>
          </cell>
          <cell r="CF79">
            <v>0</v>
          </cell>
          <cell r="CG79">
            <v>0.74388466673251941</v>
          </cell>
          <cell r="CH79">
            <v>0</v>
          </cell>
          <cell r="CI79">
            <v>205.40235326135729</v>
          </cell>
          <cell r="CJ79">
            <v>0</v>
          </cell>
          <cell r="CK79">
            <v>0.47057379466272403</v>
          </cell>
          <cell r="CL79">
            <v>0</v>
          </cell>
          <cell r="CM79">
            <v>2446.1181635140001</v>
          </cell>
          <cell r="CN79">
            <v>0</v>
          </cell>
          <cell r="CO79">
            <v>0.42615523688268631</v>
          </cell>
          <cell r="CP79">
            <v>0</v>
          </cell>
          <cell r="CQ79">
            <v>5198.1606099999999</v>
          </cell>
          <cell r="CR79">
            <v>0</v>
          </cell>
          <cell r="CS79">
            <v>1.2526483122945839E-2</v>
          </cell>
          <cell r="CT79">
            <v>0</v>
          </cell>
          <cell r="CU79">
            <v>152.79566110189998</v>
          </cell>
          <cell r="CV79">
            <v>0</v>
          </cell>
          <cell r="CW79">
            <v>2.2157829971117766E-2</v>
          </cell>
          <cell r="CX79">
            <v>0</v>
          </cell>
          <cell r="CY79">
            <v>270.27699999999999</v>
          </cell>
          <cell r="CZ79">
            <v>0</v>
          </cell>
          <cell r="DA79">
            <v>2.9401985510712301E-2</v>
          </cell>
          <cell r="DB79">
            <v>0</v>
          </cell>
          <cell r="DC79">
            <v>6.514841957596313E-4</v>
          </cell>
          <cell r="DD79">
            <v>0</v>
          </cell>
          <cell r="DE79">
            <v>7.9466804378787881</v>
          </cell>
          <cell r="DF79">
            <v>0</v>
          </cell>
          <cell r="DG79">
            <v>0.66843145045021712</v>
          </cell>
          <cell r="DH79">
            <v>0</v>
          </cell>
          <cell r="DI79">
            <v>180.66164713333333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0.82698091546787644</v>
          </cell>
          <cell r="DP79">
            <v>0</v>
          </cell>
          <cell r="DQ79">
            <v>1228.1056479848801</v>
          </cell>
          <cell r="DR79">
            <v>0</v>
          </cell>
          <cell r="DS79">
            <v>1485.0471456043958</v>
          </cell>
          <cell r="DT79">
            <v>0</v>
          </cell>
          <cell r="DU79">
            <v>10415</v>
          </cell>
          <cell r="DV79">
            <v>0</v>
          </cell>
          <cell r="DW79">
            <v>0.85384179619128353</v>
          </cell>
          <cell r="DX79">
            <v>0</v>
          </cell>
          <cell r="DY79">
            <v>8.9449686460110464E-2</v>
          </cell>
          <cell r="DZ79">
            <v>0</v>
          </cell>
          <cell r="EA79">
            <v>0.98068849451364581</v>
          </cell>
          <cell r="EB79">
            <v>0</v>
          </cell>
          <cell r="EC79">
            <v>0.83777580546352337</v>
          </cell>
          <cell r="EN79">
            <v>0</v>
          </cell>
          <cell r="EO79">
            <v>0</v>
          </cell>
          <cell r="ER79">
            <v>0</v>
          </cell>
          <cell r="ES79">
            <v>0.98113057983023044</v>
          </cell>
          <cell r="EV79">
            <v>0</v>
          </cell>
          <cell r="EW79">
            <v>3.811880681486246E-2</v>
          </cell>
          <cell r="EX79">
            <v>0</v>
          </cell>
          <cell r="EY79">
            <v>0.81261251467089612</v>
          </cell>
          <cell r="EZ79">
            <v>0</v>
          </cell>
          <cell r="FA79">
            <v>0.37099476868775871</v>
          </cell>
          <cell r="FB79">
            <v>0</v>
          </cell>
          <cell r="FC79">
            <v>0.45654572381033248</v>
          </cell>
          <cell r="FJ79">
            <v>0</v>
          </cell>
          <cell r="FK79">
            <v>0.88935077394998852</v>
          </cell>
          <cell r="FL79">
            <v>0</v>
          </cell>
          <cell r="FM79" t="e">
            <v>#DIV/0!</v>
          </cell>
          <cell r="FR79">
            <v>0</v>
          </cell>
          <cell r="FS79">
            <v>1.285277337395585E-3</v>
          </cell>
          <cell r="FT79">
            <v>0</v>
          </cell>
          <cell r="FU79">
            <v>0.82826619280527203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IV79">
            <v>75</v>
          </cell>
        </row>
        <row r="80">
          <cell r="B80">
            <v>38931</v>
          </cell>
          <cell r="C80">
            <v>11</v>
          </cell>
          <cell r="D80">
            <v>38930</v>
          </cell>
          <cell r="E80">
            <v>0</v>
          </cell>
          <cell r="F80">
            <v>22</v>
          </cell>
          <cell r="G80">
            <v>4</v>
          </cell>
          <cell r="H80">
            <v>0</v>
          </cell>
          <cell r="I80">
            <v>0</v>
          </cell>
          <cell r="J80">
            <v>0</v>
          </cell>
          <cell r="K80">
            <v>0.16666666666666669</v>
          </cell>
          <cell r="L80">
            <v>1</v>
          </cell>
          <cell r="M80">
            <v>21.833333333333332</v>
          </cell>
          <cell r="N80">
            <v>22</v>
          </cell>
          <cell r="O80">
            <v>22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4.8611111111111216E-3</v>
          </cell>
          <cell r="Z80">
            <v>0</v>
          </cell>
          <cell r="AA80">
            <v>3.5805555555555553</v>
          </cell>
          <cell r="AB80">
            <v>0</v>
          </cell>
          <cell r="AC80">
            <v>3.5805555555555548</v>
          </cell>
          <cell r="AD80">
            <v>0</v>
          </cell>
          <cell r="AE80">
            <v>0.56805555555555554</v>
          </cell>
          <cell r="AF80">
            <v>1</v>
          </cell>
          <cell r="AG80">
            <v>13.709722222222222</v>
          </cell>
          <cell r="AH80">
            <v>0</v>
          </cell>
          <cell r="AI80">
            <v>4.8611111111110938E-3</v>
          </cell>
          <cell r="AJ80">
            <v>1</v>
          </cell>
          <cell r="AK80">
            <v>14.28263888888889</v>
          </cell>
          <cell r="AL80">
            <v>1</v>
          </cell>
          <cell r="AM80">
            <v>17.868055555555557</v>
          </cell>
          <cell r="AN80">
            <v>1</v>
          </cell>
          <cell r="AO80">
            <v>21.833333333333332</v>
          </cell>
          <cell r="AP80">
            <v>0</v>
          </cell>
          <cell r="AQ80">
            <v>3.9652777777777786</v>
          </cell>
          <cell r="AR80">
            <v>1</v>
          </cell>
          <cell r="AS80">
            <v>0.96887011454884497</v>
          </cell>
          <cell r="AT80">
            <v>0</v>
          </cell>
          <cell r="AU80">
            <v>0.24869657875708789</v>
          </cell>
          <cell r="AV80">
            <v>1</v>
          </cell>
          <cell r="AW80">
            <v>0.99973360733721506</v>
          </cell>
          <cell r="AX80">
            <v>0</v>
          </cell>
          <cell r="AY80">
            <v>0.21730030064314787</v>
          </cell>
          <cell r="AZ80">
            <v>0</v>
          </cell>
          <cell r="BA80">
            <v>0.18183842239185738</v>
          </cell>
          <cell r="BB80">
            <v>0</v>
          </cell>
          <cell r="BC80">
            <v>0.18161577608142498</v>
          </cell>
          <cell r="BD80">
            <v>0</v>
          </cell>
          <cell r="BE80">
            <v>0.18161577608142498</v>
          </cell>
          <cell r="BF80">
            <v>0</v>
          </cell>
          <cell r="BG80">
            <v>0.18161577608142498</v>
          </cell>
          <cell r="BH80">
            <v>0</v>
          </cell>
          <cell r="BI80">
            <v>0.18161577608142498</v>
          </cell>
          <cell r="BJ80">
            <v>0</v>
          </cell>
          <cell r="BK80">
            <v>128.17313485113831</v>
          </cell>
          <cell r="BL80">
            <v>0</v>
          </cell>
          <cell r="BM80">
            <v>12184.99</v>
          </cell>
          <cell r="BN80">
            <v>0</v>
          </cell>
          <cell r="BO80">
            <v>554.44590909090903</v>
          </cell>
          <cell r="BP80">
            <v>0</v>
          </cell>
          <cell r="BQ80">
            <v>3415.3506099999995</v>
          </cell>
          <cell r="BR80">
            <v>0</v>
          </cell>
          <cell r="BS80">
            <v>0.27999703307396978</v>
          </cell>
          <cell r="BT80">
            <v>0</v>
          </cell>
          <cell r="BU80">
            <v>1.4263492451478199</v>
          </cell>
          <cell r="BV80">
            <v>0</v>
          </cell>
          <cell r="BW80">
            <v>0.11320895382751331</v>
          </cell>
          <cell r="BX80">
            <v>0</v>
          </cell>
          <cell r="BY80">
            <v>1380.90130908678</v>
          </cell>
          <cell r="BZ80">
            <v>0</v>
          </cell>
          <cell r="CA80">
            <v>0.19650981192636538</v>
          </cell>
          <cell r="CB80">
            <v>0</v>
          </cell>
          <cell r="CC80">
            <v>2394.4700932246428</v>
          </cell>
          <cell r="CD80">
            <v>0</v>
          </cell>
          <cell r="CE80">
            <v>2.9394178549996743E-2</v>
          </cell>
          <cell r="CF80">
            <v>0</v>
          </cell>
          <cell r="CG80">
            <v>0.74388466673251941</v>
          </cell>
          <cell r="CH80">
            <v>0</v>
          </cell>
          <cell r="CI80">
            <v>205.40235326135729</v>
          </cell>
          <cell r="CJ80">
            <v>0</v>
          </cell>
          <cell r="CK80">
            <v>0.47057379466272403</v>
          </cell>
          <cell r="CL80">
            <v>0</v>
          </cell>
          <cell r="CM80">
            <v>2446.1181635140001</v>
          </cell>
          <cell r="CN80">
            <v>0</v>
          </cell>
          <cell r="CO80">
            <v>0.42615523688268631</v>
          </cell>
          <cell r="CP80">
            <v>0</v>
          </cell>
          <cell r="CQ80">
            <v>5198.1606099999999</v>
          </cell>
          <cell r="CR80">
            <v>0</v>
          </cell>
          <cell r="CS80">
            <v>1.2526483122945839E-2</v>
          </cell>
          <cell r="CT80">
            <v>0</v>
          </cell>
          <cell r="CU80">
            <v>152.79566110189998</v>
          </cell>
          <cell r="CV80">
            <v>0</v>
          </cell>
          <cell r="CW80">
            <v>2.2157829971117766E-2</v>
          </cell>
          <cell r="CX80">
            <v>0</v>
          </cell>
          <cell r="CY80">
            <v>270.27699999999999</v>
          </cell>
          <cell r="CZ80">
            <v>0</v>
          </cell>
          <cell r="DA80">
            <v>2.9401985510712301E-2</v>
          </cell>
          <cell r="DB80">
            <v>0</v>
          </cell>
          <cell r="DC80">
            <v>6.514841957596313E-4</v>
          </cell>
          <cell r="DD80">
            <v>0</v>
          </cell>
          <cell r="DE80">
            <v>7.9466804378787881</v>
          </cell>
          <cell r="DF80">
            <v>0</v>
          </cell>
          <cell r="DG80">
            <v>0.66843145045021712</v>
          </cell>
          <cell r="DH80">
            <v>0</v>
          </cell>
          <cell r="DI80">
            <v>180.66164713333333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0.82698091546787644</v>
          </cell>
          <cell r="DP80">
            <v>0</v>
          </cell>
          <cell r="DQ80">
            <v>1228.1056479848801</v>
          </cell>
          <cell r="DR80">
            <v>0</v>
          </cell>
          <cell r="DS80">
            <v>1485.0471456043958</v>
          </cell>
          <cell r="DT80">
            <v>0</v>
          </cell>
          <cell r="DU80">
            <v>10415</v>
          </cell>
          <cell r="DV80">
            <v>0</v>
          </cell>
          <cell r="DW80">
            <v>0.85384179619128353</v>
          </cell>
          <cell r="DX80">
            <v>0</v>
          </cell>
          <cell r="DY80">
            <v>8.9449686460110464E-2</v>
          </cell>
          <cell r="DZ80">
            <v>0</v>
          </cell>
          <cell r="EA80">
            <v>0.98068849451364581</v>
          </cell>
          <cell r="EB80">
            <v>0</v>
          </cell>
          <cell r="EC80">
            <v>0.83777580546352337</v>
          </cell>
          <cell r="EN80">
            <v>0</v>
          </cell>
          <cell r="EO80">
            <v>0</v>
          </cell>
          <cell r="ER80">
            <v>0</v>
          </cell>
          <cell r="ES80">
            <v>0.98113057983023044</v>
          </cell>
          <cell r="EV80">
            <v>0</v>
          </cell>
          <cell r="EW80">
            <v>3.811880681486246E-2</v>
          </cell>
          <cell r="EX80">
            <v>0</v>
          </cell>
          <cell r="EY80">
            <v>0.81261251467089612</v>
          </cell>
          <cell r="EZ80">
            <v>0</v>
          </cell>
          <cell r="FA80">
            <v>0.37099476868775871</v>
          </cell>
          <cell r="FB80">
            <v>0</v>
          </cell>
          <cell r="FC80">
            <v>0.45654572381033248</v>
          </cell>
          <cell r="FJ80">
            <v>0</v>
          </cell>
          <cell r="FK80">
            <v>0.88935077394998852</v>
          </cell>
          <cell r="FL80">
            <v>0</v>
          </cell>
          <cell r="FM80" t="e">
            <v>#DIV/0!</v>
          </cell>
          <cell r="FR80">
            <v>0</v>
          </cell>
          <cell r="FS80">
            <v>1.285277337395585E-3</v>
          </cell>
          <cell r="FT80">
            <v>0</v>
          </cell>
          <cell r="FU80">
            <v>0.82826619280527203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IV80">
            <v>76</v>
          </cell>
        </row>
        <row r="81">
          <cell r="B81">
            <v>38932</v>
          </cell>
          <cell r="C81">
            <v>11</v>
          </cell>
          <cell r="D81">
            <v>38930</v>
          </cell>
          <cell r="E81">
            <v>0</v>
          </cell>
          <cell r="F81">
            <v>23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0.16666666666666669</v>
          </cell>
          <cell r="L81">
            <v>1</v>
          </cell>
          <cell r="M81">
            <v>22.833333333333332</v>
          </cell>
          <cell r="N81">
            <v>23</v>
          </cell>
          <cell r="O81">
            <v>23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4.8611111111111216E-3</v>
          </cell>
          <cell r="Z81">
            <v>0</v>
          </cell>
          <cell r="AA81">
            <v>3.5805555555555553</v>
          </cell>
          <cell r="AB81">
            <v>0</v>
          </cell>
          <cell r="AC81">
            <v>3.5805555555555548</v>
          </cell>
          <cell r="AD81">
            <v>0</v>
          </cell>
          <cell r="AE81">
            <v>0.56805555555555554</v>
          </cell>
          <cell r="AF81">
            <v>1</v>
          </cell>
          <cell r="AG81">
            <v>14.709722222222222</v>
          </cell>
          <cell r="AH81">
            <v>0</v>
          </cell>
          <cell r="AI81">
            <v>4.8611111111110938E-3</v>
          </cell>
          <cell r="AJ81">
            <v>1</v>
          </cell>
          <cell r="AK81">
            <v>15.28263888888889</v>
          </cell>
          <cell r="AL81">
            <v>1</v>
          </cell>
          <cell r="AM81">
            <v>18.868055555555557</v>
          </cell>
          <cell r="AN81">
            <v>1</v>
          </cell>
          <cell r="AO81">
            <v>22.833333333333332</v>
          </cell>
          <cell r="AP81">
            <v>0</v>
          </cell>
          <cell r="AQ81">
            <v>3.9652777777777786</v>
          </cell>
          <cell r="AR81">
            <v>1</v>
          </cell>
          <cell r="AS81">
            <v>0.9704874264891582</v>
          </cell>
          <cell r="AT81">
            <v>0</v>
          </cell>
          <cell r="AU81">
            <v>0.235775877620233</v>
          </cell>
          <cell r="AV81">
            <v>1</v>
          </cell>
          <cell r="AW81">
            <v>0.99974744741494392</v>
          </cell>
          <cell r="AX81">
            <v>0</v>
          </cell>
          <cell r="AY81">
            <v>0.20601075152433512</v>
          </cell>
          <cell r="AZ81">
            <v>0</v>
          </cell>
          <cell r="BA81">
            <v>0.17387469586374685</v>
          </cell>
          <cell r="BB81">
            <v>0</v>
          </cell>
          <cell r="BC81">
            <v>0.17366180048661806</v>
          </cell>
          <cell r="BD81">
            <v>0</v>
          </cell>
          <cell r="BE81">
            <v>0.17366180048661806</v>
          </cell>
          <cell r="BF81">
            <v>0</v>
          </cell>
          <cell r="BG81">
            <v>0.17366180048661806</v>
          </cell>
          <cell r="BH81">
            <v>0</v>
          </cell>
          <cell r="BI81">
            <v>0.17366180048661806</v>
          </cell>
          <cell r="BJ81">
            <v>0</v>
          </cell>
          <cell r="BK81">
            <v>128.17313485113831</v>
          </cell>
          <cell r="BL81">
            <v>0</v>
          </cell>
          <cell r="BM81">
            <v>12184.99</v>
          </cell>
          <cell r="BN81">
            <v>0</v>
          </cell>
          <cell r="BO81">
            <v>530.33956521739128</v>
          </cell>
          <cell r="BP81">
            <v>0</v>
          </cell>
          <cell r="BQ81">
            <v>3415.3506099999995</v>
          </cell>
          <cell r="BR81">
            <v>0</v>
          </cell>
          <cell r="BS81">
            <v>0.27999703307396978</v>
          </cell>
          <cell r="BT81">
            <v>0</v>
          </cell>
          <cell r="BU81">
            <v>1.4263492451478199</v>
          </cell>
          <cell r="BV81">
            <v>0</v>
          </cell>
          <cell r="BW81">
            <v>0.11320895382751331</v>
          </cell>
          <cell r="BX81">
            <v>0</v>
          </cell>
          <cell r="BY81">
            <v>1380.90130908678</v>
          </cell>
          <cell r="BZ81">
            <v>0</v>
          </cell>
          <cell r="CA81">
            <v>0.19650981192636538</v>
          </cell>
          <cell r="CB81">
            <v>0</v>
          </cell>
          <cell r="CC81">
            <v>2394.4700932246428</v>
          </cell>
          <cell r="CD81">
            <v>0</v>
          </cell>
          <cell r="CE81">
            <v>2.9394178549996743E-2</v>
          </cell>
          <cell r="CF81">
            <v>0</v>
          </cell>
          <cell r="CG81">
            <v>0.74388466673251941</v>
          </cell>
          <cell r="CH81">
            <v>0</v>
          </cell>
          <cell r="CI81">
            <v>205.40235326135729</v>
          </cell>
          <cell r="CJ81">
            <v>0</v>
          </cell>
          <cell r="CK81">
            <v>0.47057379466272403</v>
          </cell>
          <cell r="CL81">
            <v>0</v>
          </cell>
          <cell r="CM81">
            <v>2446.1181635140001</v>
          </cell>
          <cell r="CN81">
            <v>0</v>
          </cell>
          <cell r="CO81">
            <v>0.42615523688268631</v>
          </cell>
          <cell r="CP81">
            <v>0</v>
          </cell>
          <cell r="CQ81">
            <v>5198.1606099999999</v>
          </cell>
          <cell r="CR81">
            <v>0</v>
          </cell>
          <cell r="CS81">
            <v>1.2526483122945839E-2</v>
          </cell>
          <cell r="CT81">
            <v>0</v>
          </cell>
          <cell r="CU81">
            <v>152.79566110189998</v>
          </cell>
          <cell r="CV81">
            <v>0</v>
          </cell>
          <cell r="CW81">
            <v>2.2157829971117766E-2</v>
          </cell>
          <cell r="CX81">
            <v>0</v>
          </cell>
          <cell r="CY81">
            <v>270.27699999999999</v>
          </cell>
          <cell r="CZ81">
            <v>0</v>
          </cell>
          <cell r="DA81">
            <v>2.9401985510712301E-2</v>
          </cell>
          <cell r="DB81">
            <v>0</v>
          </cell>
          <cell r="DC81">
            <v>6.514841957596313E-4</v>
          </cell>
          <cell r="DD81">
            <v>0</v>
          </cell>
          <cell r="DE81">
            <v>7.9466804378787881</v>
          </cell>
          <cell r="DF81">
            <v>0</v>
          </cell>
          <cell r="DG81">
            <v>0.66843145045021712</v>
          </cell>
          <cell r="DH81">
            <v>0</v>
          </cell>
          <cell r="DI81">
            <v>180.66164713333333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0.82698091546787644</v>
          </cell>
          <cell r="DP81">
            <v>0</v>
          </cell>
          <cell r="DQ81">
            <v>1228.1056479848801</v>
          </cell>
          <cell r="DR81">
            <v>0</v>
          </cell>
          <cell r="DS81">
            <v>1485.0471456043958</v>
          </cell>
          <cell r="DT81">
            <v>0</v>
          </cell>
          <cell r="DU81">
            <v>10415</v>
          </cell>
          <cell r="DV81">
            <v>0</v>
          </cell>
          <cell r="DW81">
            <v>0.85384179619128353</v>
          </cell>
          <cell r="DX81">
            <v>0</v>
          </cell>
          <cell r="DY81">
            <v>8.9449686460110464E-2</v>
          </cell>
          <cell r="DZ81">
            <v>0</v>
          </cell>
          <cell r="EA81">
            <v>0.98068849451364581</v>
          </cell>
          <cell r="EB81">
            <v>0</v>
          </cell>
          <cell r="EC81">
            <v>0.83777580546352337</v>
          </cell>
          <cell r="EN81">
            <v>0</v>
          </cell>
          <cell r="EO81">
            <v>0</v>
          </cell>
          <cell r="ER81">
            <v>0</v>
          </cell>
          <cell r="ES81">
            <v>0.98113057983023044</v>
          </cell>
          <cell r="EV81">
            <v>0</v>
          </cell>
          <cell r="EW81">
            <v>3.811880681486246E-2</v>
          </cell>
          <cell r="EX81">
            <v>0</v>
          </cell>
          <cell r="EY81">
            <v>0.81261251467089612</v>
          </cell>
          <cell r="EZ81">
            <v>0</v>
          </cell>
          <cell r="FA81">
            <v>0.37099476868775871</v>
          </cell>
          <cell r="FB81">
            <v>0</v>
          </cell>
          <cell r="FC81">
            <v>0.45654572381033248</v>
          </cell>
          <cell r="FJ81">
            <v>0</v>
          </cell>
          <cell r="FK81">
            <v>0.88935077394998852</v>
          </cell>
          <cell r="FL81">
            <v>0</v>
          </cell>
          <cell r="FM81" t="e">
            <v>#DIV/0!</v>
          </cell>
          <cell r="FR81">
            <v>0</v>
          </cell>
          <cell r="FS81">
            <v>1.285277337395585E-3</v>
          </cell>
          <cell r="FT81">
            <v>0</v>
          </cell>
          <cell r="FU81">
            <v>0.82826619280527203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IV81">
            <v>77</v>
          </cell>
        </row>
        <row r="82">
          <cell r="B82">
            <v>38933</v>
          </cell>
          <cell r="C82">
            <v>11</v>
          </cell>
          <cell r="D82">
            <v>38930</v>
          </cell>
          <cell r="E82">
            <v>0</v>
          </cell>
          <cell r="F82">
            <v>24</v>
          </cell>
          <cell r="G82">
            <v>4</v>
          </cell>
          <cell r="H82">
            <v>0</v>
          </cell>
          <cell r="I82">
            <v>0</v>
          </cell>
          <cell r="J82">
            <v>0</v>
          </cell>
          <cell r="K82">
            <v>0.16666666666666669</v>
          </cell>
          <cell r="L82">
            <v>1</v>
          </cell>
          <cell r="M82">
            <v>23.833333333333332</v>
          </cell>
          <cell r="N82">
            <v>24</v>
          </cell>
          <cell r="O82">
            <v>24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4.8611111111111216E-3</v>
          </cell>
          <cell r="Z82">
            <v>0</v>
          </cell>
          <cell r="AA82">
            <v>3.5805555555555553</v>
          </cell>
          <cell r="AB82">
            <v>0</v>
          </cell>
          <cell r="AC82">
            <v>3.5805555555555548</v>
          </cell>
          <cell r="AD82">
            <v>0</v>
          </cell>
          <cell r="AE82">
            <v>0.56805555555555554</v>
          </cell>
          <cell r="AF82">
            <v>1</v>
          </cell>
          <cell r="AG82">
            <v>15.709722222222222</v>
          </cell>
          <cell r="AH82">
            <v>0</v>
          </cell>
          <cell r="AI82">
            <v>4.8611111111110938E-3</v>
          </cell>
          <cell r="AJ82">
            <v>1</v>
          </cell>
          <cell r="AK82">
            <v>16.28263888888889</v>
          </cell>
          <cell r="AL82">
            <v>1</v>
          </cell>
          <cell r="AM82">
            <v>19.868055555555557</v>
          </cell>
          <cell r="AN82">
            <v>1</v>
          </cell>
          <cell r="AO82">
            <v>23.833333333333332</v>
          </cell>
          <cell r="AP82">
            <v>0</v>
          </cell>
          <cell r="AQ82">
            <v>3.9652777777777786</v>
          </cell>
          <cell r="AR82">
            <v>1</v>
          </cell>
          <cell r="AS82">
            <v>0.97194498748156533</v>
          </cell>
          <cell r="AT82">
            <v>0</v>
          </cell>
          <cell r="AU82">
            <v>0.22413142641561198</v>
          </cell>
          <cell r="AV82">
            <v>1</v>
          </cell>
          <cell r="AW82">
            <v>0.99975992043077133</v>
          </cell>
          <cell r="AX82">
            <v>0</v>
          </cell>
          <cell r="AY82">
            <v>0.19583633432794856</v>
          </cell>
          <cell r="AZ82">
            <v>0</v>
          </cell>
          <cell r="BA82">
            <v>0.16657925407925397</v>
          </cell>
          <cell r="BB82">
            <v>0</v>
          </cell>
          <cell r="BC82">
            <v>0.16637529137529142</v>
          </cell>
          <cell r="BD82">
            <v>0</v>
          </cell>
          <cell r="BE82">
            <v>0.16637529137529142</v>
          </cell>
          <cell r="BF82">
            <v>0</v>
          </cell>
          <cell r="BG82">
            <v>0.16637529137529142</v>
          </cell>
          <cell r="BH82">
            <v>0</v>
          </cell>
          <cell r="BI82">
            <v>0.16637529137529142</v>
          </cell>
          <cell r="BJ82">
            <v>0</v>
          </cell>
          <cell r="BK82">
            <v>128.17313485113831</v>
          </cell>
          <cell r="BL82">
            <v>0</v>
          </cell>
          <cell r="BM82">
            <v>12184.99</v>
          </cell>
          <cell r="BN82">
            <v>0</v>
          </cell>
          <cell r="BO82">
            <v>508.24208333333331</v>
          </cell>
          <cell r="BP82">
            <v>0</v>
          </cell>
          <cell r="BQ82">
            <v>3415.3506099999995</v>
          </cell>
          <cell r="BR82">
            <v>0</v>
          </cell>
          <cell r="BS82">
            <v>0.27999703307396978</v>
          </cell>
          <cell r="BT82">
            <v>0</v>
          </cell>
          <cell r="BU82">
            <v>1.4263492451478199</v>
          </cell>
          <cell r="BV82">
            <v>0</v>
          </cell>
          <cell r="BW82">
            <v>0.11320895382751331</v>
          </cell>
          <cell r="BX82">
            <v>0</v>
          </cell>
          <cell r="BY82">
            <v>1380.90130908678</v>
          </cell>
          <cell r="BZ82">
            <v>0</v>
          </cell>
          <cell r="CA82">
            <v>0.19650981192636538</v>
          </cell>
          <cell r="CB82">
            <v>0</v>
          </cell>
          <cell r="CC82">
            <v>2394.4700932246428</v>
          </cell>
          <cell r="CD82">
            <v>0</v>
          </cell>
          <cell r="CE82">
            <v>2.9394178549996743E-2</v>
          </cell>
          <cell r="CF82">
            <v>0</v>
          </cell>
          <cell r="CG82">
            <v>0.74388466673251941</v>
          </cell>
          <cell r="CH82">
            <v>0</v>
          </cell>
          <cell r="CI82">
            <v>205.40235326135729</v>
          </cell>
          <cell r="CJ82">
            <v>0</v>
          </cell>
          <cell r="CK82">
            <v>0.47057379466272403</v>
          </cell>
          <cell r="CL82">
            <v>0</v>
          </cell>
          <cell r="CM82">
            <v>2446.1181635140001</v>
          </cell>
          <cell r="CN82">
            <v>0</v>
          </cell>
          <cell r="CO82">
            <v>0.42615523688268631</v>
          </cell>
          <cell r="CP82">
            <v>0</v>
          </cell>
          <cell r="CQ82">
            <v>5198.1606099999999</v>
          </cell>
          <cell r="CR82">
            <v>0</v>
          </cell>
          <cell r="CS82">
            <v>1.2526483122945839E-2</v>
          </cell>
          <cell r="CT82">
            <v>0</v>
          </cell>
          <cell r="CU82">
            <v>152.79566110189998</v>
          </cell>
          <cell r="CV82">
            <v>0</v>
          </cell>
          <cell r="CW82">
            <v>2.2157829971117766E-2</v>
          </cell>
          <cell r="CX82">
            <v>0</v>
          </cell>
          <cell r="CY82">
            <v>270.27699999999999</v>
          </cell>
          <cell r="CZ82">
            <v>0</v>
          </cell>
          <cell r="DA82">
            <v>2.9401985510712301E-2</v>
          </cell>
          <cell r="DB82">
            <v>0</v>
          </cell>
          <cell r="DC82">
            <v>6.514841957596313E-4</v>
          </cell>
          <cell r="DD82">
            <v>0</v>
          </cell>
          <cell r="DE82">
            <v>7.9466804378787881</v>
          </cell>
          <cell r="DF82">
            <v>0</v>
          </cell>
          <cell r="DG82">
            <v>0.66843145045021712</v>
          </cell>
          <cell r="DH82">
            <v>0</v>
          </cell>
          <cell r="DI82">
            <v>180.66164713333333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0.82698091546787644</v>
          </cell>
          <cell r="DP82">
            <v>0</v>
          </cell>
          <cell r="DQ82">
            <v>1228.1056479848801</v>
          </cell>
          <cell r="DR82">
            <v>0</v>
          </cell>
          <cell r="DS82">
            <v>1485.0471456043958</v>
          </cell>
          <cell r="DT82">
            <v>0</v>
          </cell>
          <cell r="DU82">
            <v>10415</v>
          </cell>
          <cell r="DV82">
            <v>0</v>
          </cell>
          <cell r="DW82">
            <v>0.85384179619128353</v>
          </cell>
          <cell r="DX82">
            <v>0</v>
          </cell>
          <cell r="DY82">
            <v>8.9449686460110464E-2</v>
          </cell>
          <cell r="DZ82">
            <v>0</v>
          </cell>
          <cell r="EA82">
            <v>0.98068849451364581</v>
          </cell>
          <cell r="EB82">
            <v>0</v>
          </cell>
          <cell r="EC82">
            <v>0.83777580546352337</v>
          </cell>
          <cell r="EN82">
            <v>0</v>
          </cell>
          <cell r="EO82">
            <v>0</v>
          </cell>
          <cell r="ER82">
            <v>0</v>
          </cell>
          <cell r="ES82">
            <v>0.98113057983023044</v>
          </cell>
          <cell r="EV82">
            <v>0</v>
          </cell>
          <cell r="EW82">
            <v>3.811880681486246E-2</v>
          </cell>
          <cell r="EX82">
            <v>0</v>
          </cell>
          <cell r="EY82">
            <v>0.81261251467089612</v>
          </cell>
          <cell r="EZ82">
            <v>0</v>
          </cell>
          <cell r="FA82">
            <v>0.37099476868775871</v>
          </cell>
          <cell r="FB82">
            <v>0</v>
          </cell>
          <cell r="FC82">
            <v>0.45654572381033248</v>
          </cell>
          <cell r="FJ82">
            <v>0</v>
          </cell>
          <cell r="FK82">
            <v>0.88935077394998852</v>
          </cell>
          <cell r="FL82">
            <v>0</v>
          </cell>
          <cell r="FM82" t="e">
            <v>#DIV/0!</v>
          </cell>
          <cell r="FR82">
            <v>0</v>
          </cell>
          <cell r="FS82">
            <v>1.285277337395585E-3</v>
          </cell>
          <cell r="FT82">
            <v>0</v>
          </cell>
          <cell r="FU82">
            <v>0.82826619280527203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IV82">
            <v>78</v>
          </cell>
        </row>
        <row r="83">
          <cell r="B83">
            <v>38934</v>
          </cell>
          <cell r="C83">
            <v>11</v>
          </cell>
          <cell r="D83">
            <v>38930</v>
          </cell>
          <cell r="E83">
            <v>0</v>
          </cell>
          <cell r="F83">
            <v>25</v>
          </cell>
          <cell r="G83">
            <v>4</v>
          </cell>
          <cell r="H83">
            <v>0</v>
          </cell>
          <cell r="I83">
            <v>0</v>
          </cell>
          <cell r="J83">
            <v>0</v>
          </cell>
          <cell r="K83">
            <v>0.16666666666666669</v>
          </cell>
          <cell r="L83">
            <v>1</v>
          </cell>
          <cell r="M83">
            <v>24.833333333333332</v>
          </cell>
          <cell r="N83">
            <v>25</v>
          </cell>
          <cell r="O83">
            <v>25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4.8611111111111216E-3</v>
          </cell>
          <cell r="Z83">
            <v>0</v>
          </cell>
          <cell r="AA83">
            <v>3.5805555555555553</v>
          </cell>
          <cell r="AB83">
            <v>0</v>
          </cell>
          <cell r="AC83">
            <v>3.5805555555555548</v>
          </cell>
          <cell r="AD83">
            <v>0</v>
          </cell>
          <cell r="AE83">
            <v>0.56805555555555554</v>
          </cell>
          <cell r="AF83">
            <v>1</v>
          </cell>
          <cell r="AG83">
            <v>16.709722222222222</v>
          </cell>
          <cell r="AH83">
            <v>0</v>
          </cell>
          <cell r="AI83">
            <v>4.8611111111110938E-3</v>
          </cell>
          <cell r="AJ83">
            <v>1</v>
          </cell>
          <cell r="AK83">
            <v>17.28263888888889</v>
          </cell>
          <cell r="AL83">
            <v>1</v>
          </cell>
          <cell r="AM83">
            <v>20.868055555555557</v>
          </cell>
          <cell r="AN83">
            <v>1</v>
          </cell>
          <cell r="AO83">
            <v>24.833333333333332</v>
          </cell>
          <cell r="AP83">
            <v>0</v>
          </cell>
          <cell r="AQ83">
            <v>3.9652777777777786</v>
          </cell>
          <cell r="AR83">
            <v>1</v>
          </cell>
          <cell r="AS83">
            <v>0.97326535281236715</v>
          </cell>
          <cell r="AT83">
            <v>0</v>
          </cell>
          <cell r="AU83">
            <v>0.21358303101611265</v>
          </cell>
          <cell r="AV83">
            <v>1</v>
          </cell>
          <cell r="AW83">
            <v>0.99977121940059477</v>
          </cell>
          <cell r="AX83">
            <v>0</v>
          </cell>
          <cell r="AY83">
            <v>0.18661960322907464</v>
          </cell>
          <cell r="AZ83">
            <v>0</v>
          </cell>
          <cell r="BA83">
            <v>0.15987136465324375</v>
          </cell>
          <cell r="BB83">
            <v>0</v>
          </cell>
          <cell r="BC83">
            <v>0.15967561521252802</v>
          </cell>
          <cell r="BD83">
            <v>0</v>
          </cell>
          <cell r="BE83">
            <v>0.15967561521252802</v>
          </cell>
          <cell r="BF83">
            <v>0</v>
          </cell>
          <cell r="BG83">
            <v>0.15967561521252802</v>
          </cell>
          <cell r="BH83">
            <v>0</v>
          </cell>
          <cell r="BI83">
            <v>0.15967561521252802</v>
          </cell>
          <cell r="BJ83">
            <v>0</v>
          </cell>
          <cell r="BK83">
            <v>128.17313485113831</v>
          </cell>
          <cell r="BL83">
            <v>0</v>
          </cell>
          <cell r="BM83">
            <v>12184.99</v>
          </cell>
          <cell r="BN83">
            <v>0</v>
          </cell>
          <cell r="BO83">
            <v>487.91239999999999</v>
          </cell>
          <cell r="BP83">
            <v>0</v>
          </cell>
          <cell r="BQ83">
            <v>3415.3506099999995</v>
          </cell>
          <cell r="BR83">
            <v>0</v>
          </cell>
          <cell r="BS83">
            <v>0.27999703307396978</v>
          </cell>
          <cell r="BT83">
            <v>0</v>
          </cell>
          <cell r="BU83">
            <v>1.4263492451478199</v>
          </cell>
          <cell r="BV83">
            <v>0</v>
          </cell>
          <cell r="BW83">
            <v>0.11320895382751331</v>
          </cell>
          <cell r="BX83">
            <v>0</v>
          </cell>
          <cell r="BY83">
            <v>1380.90130908678</v>
          </cell>
          <cell r="BZ83">
            <v>0</v>
          </cell>
          <cell r="CA83">
            <v>0.19650981192636538</v>
          </cell>
          <cell r="CB83">
            <v>0</v>
          </cell>
          <cell r="CC83">
            <v>2394.4700932246428</v>
          </cell>
          <cell r="CD83">
            <v>0</v>
          </cell>
          <cell r="CE83">
            <v>2.9394178549996743E-2</v>
          </cell>
          <cell r="CF83">
            <v>0</v>
          </cell>
          <cell r="CG83">
            <v>0.74388466673251941</v>
          </cell>
          <cell r="CH83">
            <v>0</v>
          </cell>
          <cell r="CI83">
            <v>205.40235326135729</v>
          </cell>
          <cell r="CJ83">
            <v>0</v>
          </cell>
          <cell r="CK83">
            <v>0.47057379466272403</v>
          </cell>
          <cell r="CL83">
            <v>0</v>
          </cell>
          <cell r="CM83">
            <v>2446.1181635140001</v>
          </cell>
          <cell r="CN83">
            <v>0</v>
          </cell>
          <cell r="CO83">
            <v>0.42615523688268631</v>
          </cell>
          <cell r="CP83">
            <v>0</v>
          </cell>
          <cell r="CQ83">
            <v>5198.1606099999999</v>
          </cell>
          <cell r="CR83">
            <v>0</v>
          </cell>
          <cell r="CS83">
            <v>1.2526483122945839E-2</v>
          </cell>
          <cell r="CT83">
            <v>0</v>
          </cell>
          <cell r="CU83">
            <v>152.79566110189998</v>
          </cell>
          <cell r="CV83">
            <v>0</v>
          </cell>
          <cell r="CW83">
            <v>2.2157829971117766E-2</v>
          </cell>
          <cell r="CX83">
            <v>0</v>
          </cell>
          <cell r="CY83">
            <v>270.27699999999999</v>
          </cell>
          <cell r="CZ83">
            <v>0</v>
          </cell>
          <cell r="DA83">
            <v>2.9401985510712301E-2</v>
          </cell>
          <cell r="DB83">
            <v>0</v>
          </cell>
          <cell r="DC83">
            <v>6.514841957596313E-4</v>
          </cell>
          <cell r="DD83">
            <v>0</v>
          </cell>
          <cell r="DE83">
            <v>7.9466804378787881</v>
          </cell>
          <cell r="DF83">
            <v>0</v>
          </cell>
          <cell r="DG83">
            <v>0.66843145045021712</v>
          </cell>
          <cell r="DH83">
            <v>0</v>
          </cell>
          <cell r="DI83">
            <v>180.66164713333333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0.82698091546787644</v>
          </cell>
          <cell r="DP83">
            <v>0</v>
          </cell>
          <cell r="DQ83">
            <v>1228.1056479848801</v>
          </cell>
          <cell r="DR83">
            <v>0</v>
          </cell>
          <cell r="DS83">
            <v>1485.0471456043958</v>
          </cell>
          <cell r="DT83">
            <v>0</v>
          </cell>
          <cell r="DU83">
            <v>10415</v>
          </cell>
          <cell r="DV83">
            <v>0</v>
          </cell>
          <cell r="DW83">
            <v>0.85384179619128353</v>
          </cell>
          <cell r="DX83">
            <v>0</v>
          </cell>
          <cell r="DY83">
            <v>8.9449686460110464E-2</v>
          </cell>
          <cell r="DZ83">
            <v>0</v>
          </cell>
          <cell r="EA83">
            <v>0.98068849451364581</v>
          </cell>
          <cell r="EB83">
            <v>0</v>
          </cell>
          <cell r="EC83">
            <v>0.83777580546352337</v>
          </cell>
          <cell r="EN83">
            <v>0</v>
          </cell>
          <cell r="EO83">
            <v>0</v>
          </cell>
          <cell r="ER83">
            <v>0</v>
          </cell>
          <cell r="ES83">
            <v>0.98113057983023044</v>
          </cell>
          <cell r="EV83">
            <v>0</v>
          </cell>
          <cell r="EW83">
            <v>3.811880681486246E-2</v>
          </cell>
          <cell r="EX83">
            <v>0</v>
          </cell>
          <cell r="EY83">
            <v>0.81261251467089612</v>
          </cell>
          <cell r="EZ83">
            <v>0</v>
          </cell>
          <cell r="FA83">
            <v>0.37099476868775871</v>
          </cell>
          <cell r="FB83">
            <v>0</v>
          </cell>
          <cell r="FC83">
            <v>0.45654572381033248</v>
          </cell>
          <cell r="FJ83">
            <v>0</v>
          </cell>
          <cell r="FK83">
            <v>0.88935077394998852</v>
          </cell>
          <cell r="FL83">
            <v>0</v>
          </cell>
          <cell r="FM83" t="e">
            <v>#DIV/0!</v>
          </cell>
          <cell r="FR83">
            <v>0</v>
          </cell>
          <cell r="FS83">
            <v>1.285277337395585E-3</v>
          </cell>
          <cell r="FT83">
            <v>0</v>
          </cell>
          <cell r="FU83">
            <v>0.82826619280527203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IV83">
            <v>79</v>
          </cell>
        </row>
        <row r="84">
          <cell r="B84">
            <v>38935</v>
          </cell>
          <cell r="C84">
            <v>11</v>
          </cell>
          <cell r="D84">
            <v>38930</v>
          </cell>
          <cell r="E84">
            <v>0</v>
          </cell>
          <cell r="F84">
            <v>26</v>
          </cell>
          <cell r="G84">
            <v>4</v>
          </cell>
          <cell r="H84">
            <v>0</v>
          </cell>
          <cell r="I84">
            <v>0</v>
          </cell>
          <cell r="J84">
            <v>0</v>
          </cell>
          <cell r="K84">
            <v>0.16666666666666669</v>
          </cell>
          <cell r="L84">
            <v>1</v>
          </cell>
          <cell r="M84">
            <v>25.833333333333332</v>
          </cell>
          <cell r="N84">
            <v>26</v>
          </cell>
          <cell r="O84">
            <v>26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4.8611111111111216E-3</v>
          </cell>
          <cell r="Z84">
            <v>0</v>
          </cell>
          <cell r="AA84">
            <v>3.5805555555555553</v>
          </cell>
          <cell r="AB84">
            <v>0</v>
          </cell>
          <cell r="AC84">
            <v>3.5805555555555548</v>
          </cell>
          <cell r="AD84">
            <v>0</v>
          </cell>
          <cell r="AE84">
            <v>0.56805555555555554</v>
          </cell>
          <cell r="AF84">
            <v>1</v>
          </cell>
          <cell r="AG84">
            <v>17.709722222222222</v>
          </cell>
          <cell r="AH84">
            <v>0</v>
          </cell>
          <cell r="AI84">
            <v>4.8611111111110938E-3</v>
          </cell>
          <cell r="AJ84">
            <v>1</v>
          </cell>
          <cell r="AK84">
            <v>18.28263888888889</v>
          </cell>
          <cell r="AL84">
            <v>1</v>
          </cell>
          <cell r="AM84">
            <v>21.868055555555557</v>
          </cell>
          <cell r="AN84">
            <v>1</v>
          </cell>
          <cell r="AO84">
            <v>25.833333333333332</v>
          </cell>
          <cell r="AP84">
            <v>0</v>
          </cell>
          <cell r="AQ84">
            <v>3.9652777777777786</v>
          </cell>
          <cell r="AR84">
            <v>1</v>
          </cell>
          <cell r="AS84">
            <v>0.97446702250522832</v>
          </cell>
          <cell r="AT84">
            <v>0</v>
          </cell>
          <cell r="AU84">
            <v>0.20398289477791298</v>
          </cell>
          <cell r="AV84">
            <v>1</v>
          </cell>
          <cell r="AW84">
            <v>0.99978150263757526</v>
          </cell>
          <cell r="AX84">
            <v>0</v>
          </cell>
          <cell r="AY84">
            <v>0.17823141992071656</v>
          </cell>
          <cell r="AZ84">
            <v>0</v>
          </cell>
          <cell r="BA84">
            <v>0.15368279569892462</v>
          </cell>
          <cell r="BB84">
            <v>0</v>
          </cell>
          <cell r="BC84">
            <v>0.15349462365591401</v>
          </cell>
          <cell r="BD84">
            <v>0</v>
          </cell>
          <cell r="BE84">
            <v>0.15349462365591401</v>
          </cell>
          <cell r="BF84">
            <v>0</v>
          </cell>
          <cell r="BG84">
            <v>0.15349462365591401</v>
          </cell>
          <cell r="BH84">
            <v>0</v>
          </cell>
          <cell r="BI84">
            <v>0.15349462365591401</v>
          </cell>
          <cell r="BJ84">
            <v>0</v>
          </cell>
          <cell r="BK84">
            <v>128.17313485113831</v>
          </cell>
          <cell r="BL84">
            <v>0</v>
          </cell>
          <cell r="BM84">
            <v>12184.99</v>
          </cell>
          <cell r="BN84">
            <v>0</v>
          </cell>
          <cell r="BO84">
            <v>469.14653846153846</v>
          </cell>
          <cell r="BP84">
            <v>0</v>
          </cell>
          <cell r="BQ84">
            <v>3415.3506099999995</v>
          </cell>
          <cell r="BR84">
            <v>0</v>
          </cell>
          <cell r="BS84">
            <v>0.27999703307396978</v>
          </cell>
          <cell r="BT84">
            <v>0</v>
          </cell>
          <cell r="BU84">
            <v>1.4263492451478199</v>
          </cell>
          <cell r="BV84">
            <v>0</v>
          </cell>
          <cell r="BW84">
            <v>0.11320895382751331</v>
          </cell>
          <cell r="BX84">
            <v>0</v>
          </cell>
          <cell r="BY84">
            <v>1380.90130908678</v>
          </cell>
          <cell r="BZ84">
            <v>0</v>
          </cell>
          <cell r="CA84">
            <v>0.19650981192636538</v>
          </cell>
          <cell r="CB84">
            <v>0</v>
          </cell>
          <cell r="CC84">
            <v>2394.4700932246428</v>
          </cell>
          <cell r="CD84">
            <v>0</v>
          </cell>
          <cell r="CE84">
            <v>2.9394178549996743E-2</v>
          </cell>
          <cell r="CF84">
            <v>0</v>
          </cell>
          <cell r="CG84">
            <v>0.74388466673251941</v>
          </cell>
          <cell r="CH84">
            <v>0</v>
          </cell>
          <cell r="CI84">
            <v>205.40235326135729</v>
          </cell>
          <cell r="CJ84">
            <v>0</v>
          </cell>
          <cell r="CK84">
            <v>0.47057379466272403</v>
          </cell>
          <cell r="CL84">
            <v>0</v>
          </cell>
          <cell r="CM84">
            <v>2446.1181635140001</v>
          </cell>
          <cell r="CN84">
            <v>0</v>
          </cell>
          <cell r="CO84">
            <v>0.42615523688268631</v>
          </cell>
          <cell r="CP84">
            <v>0</v>
          </cell>
          <cell r="CQ84">
            <v>5198.1606099999999</v>
          </cell>
          <cell r="CR84">
            <v>0</v>
          </cell>
          <cell r="CS84">
            <v>1.2526483122945839E-2</v>
          </cell>
          <cell r="CT84">
            <v>0</v>
          </cell>
          <cell r="CU84">
            <v>152.79566110189998</v>
          </cell>
          <cell r="CV84">
            <v>0</v>
          </cell>
          <cell r="CW84">
            <v>2.2157829971117766E-2</v>
          </cell>
          <cell r="CX84">
            <v>0</v>
          </cell>
          <cell r="CY84">
            <v>270.27699999999999</v>
          </cell>
          <cell r="CZ84">
            <v>0</v>
          </cell>
          <cell r="DA84">
            <v>2.9401985510712301E-2</v>
          </cell>
          <cell r="DB84">
            <v>0</v>
          </cell>
          <cell r="DC84">
            <v>6.514841957596313E-4</v>
          </cell>
          <cell r="DD84">
            <v>0</v>
          </cell>
          <cell r="DE84">
            <v>7.9466804378787881</v>
          </cell>
          <cell r="DF84">
            <v>0</v>
          </cell>
          <cell r="DG84">
            <v>0.66843145045021712</v>
          </cell>
          <cell r="DH84">
            <v>0</v>
          </cell>
          <cell r="DI84">
            <v>180.66164713333333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0.82698091546787644</v>
          </cell>
          <cell r="DP84">
            <v>0</v>
          </cell>
          <cell r="DQ84">
            <v>1228.1056479848801</v>
          </cell>
          <cell r="DR84">
            <v>0</v>
          </cell>
          <cell r="DS84">
            <v>1485.0471456043958</v>
          </cell>
          <cell r="DT84">
            <v>0</v>
          </cell>
          <cell r="DU84">
            <v>10415</v>
          </cell>
          <cell r="DV84">
            <v>0</v>
          </cell>
          <cell r="DW84">
            <v>0.85384179619128353</v>
          </cell>
          <cell r="DX84">
            <v>0</v>
          </cell>
          <cell r="DY84">
            <v>8.9449686460110464E-2</v>
          </cell>
          <cell r="DZ84">
            <v>0</v>
          </cell>
          <cell r="EA84">
            <v>0.98068849451364581</v>
          </cell>
          <cell r="EB84">
            <v>0</v>
          </cell>
          <cell r="EC84">
            <v>0.83777580546352337</v>
          </cell>
          <cell r="EN84">
            <v>0</v>
          </cell>
          <cell r="EO84">
            <v>0</v>
          </cell>
          <cell r="ER84">
            <v>0</v>
          </cell>
          <cell r="ES84">
            <v>0.98113057983023044</v>
          </cell>
          <cell r="EV84">
            <v>0</v>
          </cell>
          <cell r="EW84">
            <v>3.811880681486246E-2</v>
          </cell>
          <cell r="EX84">
            <v>0</v>
          </cell>
          <cell r="EY84">
            <v>0.81261251467089612</v>
          </cell>
          <cell r="EZ84">
            <v>0</v>
          </cell>
          <cell r="FA84">
            <v>0.37099476868775871</v>
          </cell>
          <cell r="FB84">
            <v>0</v>
          </cell>
          <cell r="FC84">
            <v>0.45654572381033248</v>
          </cell>
          <cell r="FJ84">
            <v>0</v>
          </cell>
          <cell r="FK84">
            <v>0.88935077394998852</v>
          </cell>
          <cell r="FL84">
            <v>0</v>
          </cell>
          <cell r="FM84" t="e">
            <v>#DIV/0!</v>
          </cell>
          <cell r="FR84">
            <v>0</v>
          </cell>
          <cell r="FS84">
            <v>1.285277337395585E-3</v>
          </cell>
          <cell r="FT84">
            <v>0</v>
          </cell>
          <cell r="FU84">
            <v>0.82826619280527203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IV84">
            <v>80</v>
          </cell>
        </row>
        <row r="85">
          <cell r="B85" t="str">
            <v>from  31/7/2006  to  6/8/2006</v>
          </cell>
          <cell r="C85">
            <v>11</v>
          </cell>
          <cell r="F85">
            <v>7</v>
          </cell>
          <cell r="G85">
            <v>4</v>
          </cell>
          <cell r="H85">
            <v>0</v>
          </cell>
          <cell r="I85">
            <v>0</v>
          </cell>
          <cell r="J85">
            <v>0</v>
          </cell>
          <cell r="K85">
            <v>0.16666666666666669</v>
          </cell>
          <cell r="L85">
            <v>7</v>
          </cell>
          <cell r="M85">
            <v>25.833333333333332</v>
          </cell>
          <cell r="N85">
            <v>7</v>
          </cell>
          <cell r="O85">
            <v>26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4.8611111111111216E-3</v>
          </cell>
          <cell r="Z85">
            <v>0</v>
          </cell>
          <cell r="AA85">
            <v>3.5805555555555553</v>
          </cell>
          <cell r="AB85">
            <v>0</v>
          </cell>
          <cell r="AC85">
            <v>3.5805555555555548</v>
          </cell>
          <cell r="AD85">
            <v>0</v>
          </cell>
          <cell r="AE85">
            <v>0.56805555555555554</v>
          </cell>
          <cell r="AF85">
            <v>7</v>
          </cell>
          <cell r="AG85">
            <v>17.709722222222222</v>
          </cell>
          <cell r="AH85">
            <v>0</v>
          </cell>
          <cell r="AI85">
            <v>4.8611111111110938E-3</v>
          </cell>
          <cell r="AJ85">
            <v>7</v>
          </cell>
          <cell r="AK85">
            <v>18.28263888888889</v>
          </cell>
          <cell r="AL85">
            <v>7</v>
          </cell>
          <cell r="AM85">
            <v>21.868055555555557</v>
          </cell>
          <cell r="AN85">
            <v>7</v>
          </cell>
          <cell r="AO85">
            <v>25.833333333333332</v>
          </cell>
          <cell r="AP85">
            <v>0</v>
          </cell>
          <cell r="AQ85">
            <v>3.9652777777777786</v>
          </cell>
          <cell r="AR85">
            <v>1</v>
          </cell>
          <cell r="AS85">
            <v>0.97446702250522832</v>
          </cell>
          <cell r="AT85">
            <v>0</v>
          </cell>
          <cell r="AU85">
            <v>0.20398289477791298</v>
          </cell>
          <cell r="AV85">
            <v>1</v>
          </cell>
          <cell r="AW85">
            <v>0.99978150263757526</v>
          </cell>
          <cell r="AX85">
            <v>0</v>
          </cell>
          <cell r="AY85">
            <v>0.17823141992071656</v>
          </cell>
          <cell r="AZ85">
            <v>0</v>
          </cell>
          <cell r="BA85">
            <v>0.15368279569892462</v>
          </cell>
          <cell r="BB85">
            <v>0</v>
          </cell>
          <cell r="BC85">
            <v>0.15349462365591401</v>
          </cell>
          <cell r="BD85">
            <v>0</v>
          </cell>
          <cell r="BE85">
            <v>0.15349462365591401</v>
          </cell>
          <cell r="BF85">
            <v>0</v>
          </cell>
          <cell r="BG85">
            <v>0.15349462365591401</v>
          </cell>
          <cell r="BH85">
            <v>0</v>
          </cell>
          <cell r="BI85">
            <v>0.15349462365591401</v>
          </cell>
          <cell r="BJ85">
            <v>0</v>
          </cell>
          <cell r="BK85">
            <v>128.17313485113831</v>
          </cell>
          <cell r="BL85">
            <v>0</v>
          </cell>
          <cell r="BM85">
            <v>12184.99</v>
          </cell>
          <cell r="BN85">
            <v>0</v>
          </cell>
          <cell r="BO85">
            <v>469.14653846153846</v>
          </cell>
          <cell r="BP85">
            <v>0</v>
          </cell>
          <cell r="BQ85">
            <v>3415.3506099999995</v>
          </cell>
          <cell r="BR85">
            <v>0</v>
          </cell>
          <cell r="BS85">
            <v>0.27999703307396978</v>
          </cell>
          <cell r="BT85">
            <v>0</v>
          </cell>
          <cell r="BU85">
            <v>1.4263492451478199</v>
          </cell>
          <cell r="BV85">
            <v>0</v>
          </cell>
          <cell r="BW85">
            <v>0.11320895382751331</v>
          </cell>
          <cell r="BX85">
            <v>0</v>
          </cell>
          <cell r="BY85">
            <v>1380.90130908678</v>
          </cell>
          <cell r="BZ85">
            <v>0</v>
          </cell>
          <cell r="CA85">
            <v>0.19650981192636538</v>
          </cell>
          <cell r="CB85">
            <v>0</v>
          </cell>
          <cell r="CC85">
            <v>2394.4700932246428</v>
          </cell>
          <cell r="CD85">
            <v>0</v>
          </cell>
          <cell r="CE85">
            <v>2.9394178549996743E-2</v>
          </cell>
          <cell r="CF85">
            <v>0</v>
          </cell>
          <cell r="CG85">
            <v>0.74388466673251941</v>
          </cell>
          <cell r="CH85">
            <v>0</v>
          </cell>
          <cell r="CI85">
            <v>205.40235326135729</v>
          </cell>
          <cell r="CJ85">
            <v>0</v>
          </cell>
          <cell r="CK85">
            <v>0.47057379466272403</v>
          </cell>
          <cell r="CL85">
            <v>0</v>
          </cell>
          <cell r="CM85">
            <v>2446.1181635140001</v>
          </cell>
          <cell r="CN85">
            <v>0</v>
          </cell>
          <cell r="CO85">
            <v>0.42615523688268631</v>
          </cell>
          <cell r="CP85">
            <v>0</v>
          </cell>
          <cell r="CQ85">
            <v>5198.1606099999999</v>
          </cell>
          <cell r="CR85">
            <v>0</v>
          </cell>
          <cell r="CS85">
            <v>1.2526483122945839E-2</v>
          </cell>
          <cell r="CT85">
            <v>0</v>
          </cell>
          <cell r="CU85">
            <v>152.79566110189998</v>
          </cell>
          <cell r="CV85">
            <v>0</v>
          </cell>
          <cell r="CW85">
            <v>2.2157829971117766E-2</v>
          </cell>
          <cell r="CX85">
            <v>0</v>
          </cell>
          <cell r="CY85">
            <v>270.27699999999999</v>
          </cell>
          <cell r="CZ85">
            <v>0</v>
          </cell>
          <cell r="DA85">
            <v>2.9401985510712301E-2</v>
          </cell>
          <cell r="DB85">
            <v>0</v>
          </cell>
          <cell r="DC85">
            <v>6.514841957596313E-4</v>
          </cell>
          <cell r="DD85">
            <v>0</v>
          </cell>
          <cell r="DE85">
            <v>7.9466804378787881</v>
          </cell>
          <cell r="DF85">
            <v>0</v>
          </cell>
          <cell r="DG85">
            <v>0.66843145045021712</v>
          </cell>
          <cell r="DH85">
            <v>0</v>
          </cell>
          <cell r="DI85">
            <v>180.66164713333333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0.82698091546787644</v>
          </cell>
          <cell r="DP85">
            <v>0</v>
          </cell>
          <cell r="DQ85">
            <v>1228.1056479848801</v>
          </cell>
          <cell r="DR85">
            <v>0</v>
          </cell>
          <cell r="DS85">
            <v>1485.0471456043958</v>
          </cell>
          <cell r="DT85">
            <v>0</v>
          </cell>
          <cell r="DU85">
            <v>10415</v>
          </cell>
          <cell r="DV85">
            <v>0</v>
          </cell>
          <cell r="DW85">
            <v>0.85384179619128353</v>
          </cell>
          <cell r="DX85">
            <v>0</v>
          </cell>
          <cell r="DY85">
            <v>8.9449686460110464E-2</v>
          </cell>
          <cell r="DZ85">
            <v>0</v>
          </cell>
          <cell r="EA85">
            <v>0.98068849451364581</v>
          </cell>
          <cell r="EB85">
            <v>0</v>
          </cell>
          <cell r="EC85">
            <v>0.83777580546352337</v>
          </cell>
          <cell r="ED85">
            <v>0</v>
          </cell>
          <cell r="EE85">
            <v>0.74172086444465668</v>
          </cell>
          <cell r="EF85">
            <v>6.2191460874635944E-2</v>
          </cell>
          <cell r="EG85">
            <v>6.256366388970501E-2</v>
          </cell>
          <cell r="EH85">
            <v>0</v>
          </cell>
          <cell r="EI85">
            <v>763.13968503048261</v>
          </cell>
          <cell r="EJ85">
            <v>0</v>
          </cell>
          <cell r="EK85">
            <v>778.16726646614484</v>
          </cell>
          <cell r="EL85">
            <v>0</v>
          </cell>
          <cell r="EM85">
            <v>6.3795654012166511E-2</v>
          </cell>
          <cell r="EN85">
            <v>0</v>
          </cell>
          <cell r="EO85">
            <v>4.5058764416568804E-4</v>
          </cell>
          <cell r="EP85">
            <v>0</v>
          </cell>
          <cell r="EQ85">
            <v>0.35063255536383342</v>
          </cell>
          <cell r="ER85">
            <v>0</v>
          </cell>
          <cell r="ES85">
            <v>0.98113057983023044</v>
          </cell>
          <cell r="ET85">
            <v>0</v>
          </cell>
          <cell r="EU85">
            <v>777.81663391078098</v>
          </cell>
          <cell r="EV85">
            <v>0</v>
          </cell>
          <cell r="EW85">
            <v>3.811880681486246E-2</v>
          </cell>
          <cell r="EX85">
            <v>0</v>
          </cell>
          <cell r="EY85">
            <v>0.81261251467089612</v>
          </cell>
          <cell r="EZ85">
            <v>0</v>
          </cell>
          <cell r="FA85">
            <v>0.37099476868775871</v>
          </cell>
          <cell r="FB85">
            <v>0</v>
          </cell>
          <cell r="FC85">
            <v>0.45654572381033248</v>
          </cell>
          <cell r="FD85">
            <v>0</v>
          </cell>
          <cell r="FE85">
            <v>681.75473811923825</v>
          </cell>
          <cell r="FF85">
            <v>0</v>
          </cell>
          <cell r="FG85">
            <v>0.62139579463922312</v>
          </cell>
          <cell r="FH85">
            <v>0</v>
          </cell>
          <cell r="FI85">
            <v>0.6806744282270033</v>
          </cell>
          <cell r="FJ85">
            <v>0</v>
          </cell>
          <cell r="FK85">
            <v>0.88935077394998852</v>
          </cell>
          <cell r="FL85">
            <v>0</v>
          </cell>
          <cell r="FM85">
            <v>0.93620000000000003</v>
          </cell>
          <cell r="FN85">
            <v>0</v>
          </cell>
          <cell r="FO85">
            <v>0.55263883089166121</v>
          </cell>
          <cell r="FP85">
            <v>0</v>
          </cell>
          <cell r="FQ85">
            <v>0.73540587839038174</v>
          </cell>
          <cell r="FR85">
            <v>0</v>
          </cell>
          <cell r="FS85">
            <v>1.285277337395474E-3</v>
          </cell>
          <cell r="FT85">
            <v>0</v>
          </cell>
          <cell r="FU85">
            <v>0.82826619280527192</v>
          </cell>
          <cell r="FV85">
            <v>0</v>
          </cell>
          <cell r="FW85">
            <v>0</v>
          </cell>
          <cell r="FX85">
            <v>0</v>
          </cell>
          <cell r="FY85">
            <v>1220.1589675470013</v>
          </cell>
          <cell r="FZ85">
            <v>0</v>
          </cell>
          <cell r="GA85">
            <v>1473.1483406493021</v>
          </cell>
          <cell r="GB85">
            <v>0</v>
          </cell>
          <cell r="GC85" t="e">
            <v>#DIV/0!</v>
          </cell>
          <cell r="GD85">
            <v>0</v>
          </cell>
          <cell r="GE85" t="e">
            <v>#DIV/0!</v>
          </cell>
          <cell r="GF85">
            <v>0</v>
          </cell>
          <cell r="GG85" t="e">
            <v>#DIV/0!</v>
          </cell>
          <cell r="GH85">
            <v>0</v>
          </cell>
          <cell r="GI85">
            <v>531.93197527889572</v>
          </cell>
          <cell r="GJ85">
            <v>0</v>
          </cell>
          <cell r="GK85" t="e">
            <v>#DIV/0!</v>
          </cell>
          <cell r="GL85">
            <v>0</v>
          </cell>
          <cell r="GM85" t="e">
            <v>#DIV/0!</v>
          </cell>
          <cell r="GN85" t="e">
            <v>#DIV/0!</v>
          </cell>
          <cell r="GO85" t="e">
            <v>#DIV/0!</v>
          </cell>
          <cell r="GP85">
            <v>0</v>
          </cell>
          <cell r="GQ85" t="e">
            <v>#DIV/0!</v>
          </cell>
          <cell r="GR85">
            <v>0</v>
          </cell>
          <cell r="GS85" t="e">
            <v>#DIV/0!</v>
          </cell>
          <cell r="GT85">
            <v>0</v>
          </cell>
          <cell r="GU85">
            <v>838.96657485683124</v>
          </cell>
          <cell r="GV85">
            <v>0</v>
          </cell>
          <cell r="GW85">
            <v>311.25221037577131</v>
          </cell>
          <cell r="GX85">
            <v>0</v>
          </cell>
          <cell r="GY85">
            <v>2.5517056781157541E-2</v>
          </cell>
          <cell r="GZ85">
            <v>0</v>
          </cell>
          <cell r="HA85">
            <v>6.5754786948422628E-2</v>
          </cell>
          <cell r="HB85">
            <v>0</v>
          </cell>
          <cell r="HC85">
            <v>145.76707214074742</v>
          </cell>
          <cell r="HD85">
            <v>0</v>
          </cell>
          <cell r="HE85">
            <v>1.1950265837945288E-2</v>
          </cell>
          <cell r="IV85">
            <v>81</v>
          </cell>
        </row>
        <row r="86">
          <cell r="B86">
            <v>38936</v>
          </cell>
          <cell r="C86">
            <v>12</v>
          </cell>
          <cell r="D86">
            <v>38930</v>
          </cell>
          <cell r="E86">
            <v>0</v>
          </cell>
          <cell r="F86">
            <v>27</v>
          </cell>
          <cell r="G86">
            <v>5</v>
          </cell>
          <cell r="H86">
            <v>0</v>
          </cell>
          <cell r="I86">
            <v>0</v>
          </cell>
          <cell r="J86">
            <v>0</v>
          </cell>
          <cell r="K86">
            <v>0.16666666666666669</v>
          </cell>
          <cell r="L86">
            <v>1</v>
          </cell>
          <cell r="M86">
            <v>26.833333333333332</v>
          </cell>
          <cell r="N86">
            <v>27</v>
          </cell>
          <cell r="O86">
            <v>27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4.8611111111111216E-3</v>
          </cell>
          <cell r="Z86">
            <v>0</v>
          </cell>
          <cell r="AA86">
            <v>3.5805555555555553</v>
          </cell>
          <cell r="AB86">
            <v>0</v>
          </cell>
          <cell r="AC86">
            <v>3.5805555555555548</v>
          </cell>
          <cell r="AD86">
            <v>0</v>
          </cell>
          <cell r="AE86">
            <v>0.56805555555555554</v>
          </cell>
          <cell r="AF86">
            <v>1</v>
          </cell>
          <cell r="AG86">
            <v>18.709722222222222</v>
          </cell>
          <cell r="AH86">
            <v>0</v>
          </cell>
          <cell r="AI86">
            <v>4.8611111111110938E-3</v>
          </cell>
          <cell r="AJ86">
            <v>1</v>
          </cell>
          <cell r="AK86">
            <v>19.28263888888889</v>
          </cell>
          <cell r="AL86">
            <v>1</v>
          </cell>
          <cell r="AM86">
            <v>22.868055555555557</v>
          </cell>
          <cell r="AN86">
            <v>1</v>
          </cell>
          <cell r="AO86">
            <v>26.833333333333332</v>
          </cell>
          <cell r="AP86">
            <v>0</v>
          </cell>
          <cell r="AQ86">
            <v>3.9652777777777786</v>
          </cell>
          <cell r="AR86">
            <v>1</v>
          </cell>
          <cell r="AS86">
            <v>0.97556531349882003</v>
          </cell>
          <cell r="AT86">
            <v>0</v>
          </cell>
          <cell r="AU86">
            <v>0.19520865071541649</v>
          </cell>
          <cell r="AV86">
            <v>1</v>
          </cell>
          <cell r="AW86">
            <v>0.99979090121576009</v>
          </cell>
          <cell r="AX86">
            <v>0</v>
          </cell>
          <cell r="AY86">
            <v>0.1705648654299966</v>
          </cell>
          <cell r="AZ86">
            <v>0</v>
          </cell>
          <cell r="BA86">
            <v>0.14795548654244298</v>
          </cell>
          <cell r="BB86">
            <v>0</v>
          </cell>
          <cell r="BC86">
            <v>0.14777432712215324</v>
          </cell>
          <cell r="BD86">
            <v>0</v>
          </cell>
          <cell r="BE86">
            <v>0.14777432712215324</v>
          </cell>
          <cell r="BF86">
            <v>0</v>
          </cell>
          <cell r="BG86">
            <v>0.14777432712215324</v>
          </cell>
          <cell r="BH86">
            <v>0</v>
          </cell>
          <cell r="BI86">
            <v>0.14777432712215324</v>
          </cell>
          <cell r="BJ86">
            <v>0</v>
          </cell>
          <cell r="BK86">
            <v>128.17313485113831</v>
          </cell>
          <cell r="BL86">
            <v>0</v>
          </cell>
          <cell r="BM86">
            <v>12184.99</v>
          </cell>
          <cell r="BN86">
            <v>0</v>
          </cell>
          <cell r="BO86">
            <v>451.77074074074073</v>
          </cell>
          <cell r="BP86">
            <v>0</v>
          </cell>
          <cell r="BQ86">
            <v>3415.3506099999995</v>
          </cell>
          <cell r="BR86">
            <v>0</v>
          </cell>
          <cell r="BS86">
            <v>0.27999703307396978</v>
          </cell>
          <cell r="BT86">
            <v>0</v>
          </cell>
          <cell r="BU86">
            <v>1.4263492451478199</v>
          </cell>
          <cell r="BV86">
            <v>0</v>
          </cell>
          <cell r="BW86">
            <v>0.11320895382751331</v>
          </cell>
          <cell r="BX86">
            <v>0</v>
          </cell>
          <cell r="BY86">
            <v>1380.90130908678</v>
          </cell>
          <cell r="BZ86">
            <v>0</v>
          </cell>
          <cell r="CA86">
            <v>0.19650981192636538</v>
          </cell>
          <cell r="CB86">
            <v>0</v>
          </cell>
          <cell r="CC86">
            <v>2394.4700932246428</v>
          </cell>
          <cell r="CD86">
            <v>0</v>
          </cell>
          <cell r="CE86">
            <v>2.9394178549996743E-2</v>
          </cell>
          <cell r="CF86">
            <v>0</v>
          </cell>
          <cell r="CG86">
            <v>0.74388466673251941</v>
          </cell>
          <cell r="CH86">
            <v>0</v>
          </cell>
          <cell r="CI86">
            <v>205.40235326135729</v>
          </cell>
          <cell r="CJ86">
            <v>0</v>
          </cell>
          <cell r="CK86">
            <v>0.47057379466272403</v>
          </cell>
          <cell r="CL86">
            <v>0</v>
          </cell>
          <cell r="CM86">
            <v>2446.1181635140001</v>
          </cell>
          <cell r="CN86">
            <v>0</v>
          </cell>
          <cell r="CO86">
            <v>0.42615523688268631</v>
          </cell>
          <cell r="CP86">
            <v>0</v>
          </cell>
          <cell r="CQ86">
            <v>5198.1606099999999</v>
          </cell>
          <cell r="CR86">
            <v>0</v>
          </cell>
          <cell r="CS86">
            <v>1.2526483122945839E-2</v>
          </cell>
          <cell r="CT86">
            <v>0</v>
          </cell>
          <cell r="CU86">
            <v>152.79566110189998</v>
          </cell>
          <cell r="CV86">
            <v>0</v>
          </cell>
          <cell r="CW86">
            <v>2.2157829971117766E-2</v>
          </cell>
          <cell r="CX86">
            <v>0</v>
          </cell>
          <cell r="CY86">
            <v>270.27699999999999</v>
          </cell>
          <cell r="CZ86">
            <v>0</v>
          </cell>
          <cell r="DA86">
            <v>2.9401985510712301E-2</v>
          </cell>
          <cell r="DB86">
            <v>0</v>
          </cell>
          <cell r="DC86">
            <v>6.514841957596313E-4</v>
          </cell>
          <cell r="DD86">
            <v>0</v>
          </cell>
          <cell r="DE86">
            <v>7.9466804378787881</v>
          </cell>
          <cell r="DF86">
            <v>0</v>
          </cell>
          <cell r="DG86">
            <v>0.66843145045021712</v>
          </cell>
          <cell r="DH86">
            <v>0</v>
          </cell>
          <cell r="DI86">
            <v>180.66164713333333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0.82698091546787644</v>
          </cell>
          <cell r="DP86">
            <v>0</v>
          </cell>
          <cell r="DQ86">
            <v>1228.1056479848801</v>
          </cell>
          <cell r="DR86">
            <v>0</v>
          </cell>
          <cell r="DS86">
            <v>1485.0471456043958</v>
          </cell>
          <cell r="DT86">
            <v>0</v>
          </cell>
          <cell r="DU86">
            <v>10415</v>
          </cell>
          <cell r="DV86">
            <v>0</v>
          </cell>
          <cell r="DW86">
            <v>0.85384179619128353</v>
          </cell>
          <cell r="DX86">
            <v>0</v>
          </cell>
          <cell r="DY86">
            <v>8.9449686460110464E-2</v>
          </cell>
          <cell r="DZ86">
            <v>0</v>
          </cell>
          <cell r="EA86">
            <v>0.98068849451364581</v>
          </cell>
          <cell r="EB86">
            <v>0</v>
          </cell>
          <cell r="EC86">
            <v>0.83777580546352337</v>
          </cell>
          <cell r="EN86">
            <v>0</v>
          </cell>
          <cell r="EO86">
            <v>0</v>
          </cell>
          <cell r="ER86">
            <v>0</v>
          </cell>
          <cell r="ES86">
            <v>0.98113057983023044</v>
          </cell>
          <cell r="EV86">
            <v>0</v>
          </cell>
          <cell r="EW86">
            <v>3.811880681486246E-2</v>
          </cell>
          <cell r="EX86">
            <v>0</v>
          </cell>
          <cell r="EY86">
            <v>0.81261251467089612</v>
          </cell>
          <cell r="EZ86">
            <v>0</v>
          </cell>
          <cell r="FA86">
            <v>0.37099476868775871</v>
          </cell>
          <cell r="FB86">
            <v>0</v>
          </cell>
          <cell r="FC86">
            <v>0.45654572381033248</v>
          </cell>
          <cell r="FJ86">
            <v>0</v>
          </cell>
          <cell r="FK86">
            <v>0.88935077394998852</v>
          </cell>
          <cell r="FL86">
            <v>0</v>
          </cell>
          <cell r="FM86" t="e">
            <v>#DIV/0!</v>
          </cell>
          <cell r="FR86">
            <v>0</v>
          </cell>
          <cell r="FS86">
            <v>1.285277337395585E-3</v>
          </cell>
          <cell r="FT86">
            <v>0</v>
          </cell>
          <cell r="FU86">
            <v>0.82826619280527203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IV86">
            <v>82</v>
          </cell>
        </row>
        <row r="87">
          <cell r="B87">
            <v>38937</v>
          </cell>
          <cell r="C87">
            <v>12</v>
          </cell>
          <cell r="D87">
            <v>38930</v>
          </cell>
          <cell r="E87" t="str">
            <v>PH W</v>
          </cell>
          <cell r="F87">
            <v>28</v>
          </cell>
          <cell r="G87">
            <v>5</v>
          </cell>
          <cell r="H87">
            <v>0</v>
          </cell>
          <cell r="I87">
            <v>0</v>
          </cell>
          <cell r="J87">
            <v>0</v>
          </cell>
          <cell r="K87">
            <v>0.16666666666666669</v>
          </cell>
          <cell r="L87">
            <v>1</v>
          </cell>
          <cell r="M87">
            <v>27.833333333333332</v>
          </cell>
          <cell r="N87">
            <v>28</v>
          </cell>
          <cell r="O87">
            <v>28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4.8611111111111216E-3</v>
          </cell>
          <cell r="Z87">
            <v>0</v>
          </cell>
          <cell r="AA87">
            <v>3.5805555555555553</v>
          </cell>
          <cell r="AB87">
            <v>0</v>
          </cell>
          <cell r="AC87">
            <v>3.5805555555555548</v>
          </cell>
          <cell r="AD87">
            <v>0</v>
          </cell>
          <cell r="AE87">
            <v>0.56805555555555554</v>
          </cell>
          <cell r="AF87">
            <v>1</v>
          </cell>
          <cell r="AG87">
            <v>19.709722222222222</v>
          </cell>
          <cell r="AH87">
            <v>0</v>
          </cell>
          <cell r="AI87">
            <v>4.8611111111110938E-3</v>
          </cell>
          <cell r="AJ87">
            <v>1</v>
          </cell>
          <cell r="AK87">
            <v>20.28263888888889</v>
          </cell>
          <cell r="AL87">
            <v>1</v>
          </cell>
          <cell r="AM87">
            <v>23.868055555555557</v>
          </cell>
          <cell r="AN87">
            <v>1</v>
          </cell>
          <cell r="AO87">
            <v>27.833333333333332</v>
          </cell>
          <cell r="AP87">
            <v>0</v>
          </cell>
          <cell r="AQ87">
            <v>3.9652777777777786</v>
          </cell>
          <cell r="AR87">
            <v>1</v>
          </cell>
          <cell r="AS87">
            <v>0.97657301600939361</v>
          </cell>
          <cell r="AT87">
            <v>0</v>
          </cell>
          <cell r="AU87">
            <v>0.18715811782226419</v>
          </cell>
          <cell r="AV87">
            <v>1</v>
          </cell>
          <cell r="AW87">
            <v>0.99979952458687749</v>
          </cell>
          <cell r="AX87">
            <v>0</v>
          </cell>
          <cell r="AY87">
            <v>0.16353065841853529</v>
          </cell>
          <cell r="AZ87">
            <v>0</v>
          </cell>
          <cell r="BA87">
            <v>0.14263972055888213</v>
          </cell>
          <cell r="BB87">
            <v>0</v>
          </cell>
          <cell r="BC87">
            <v>0.14246506986027949</v>
          </cell>
          <cell r="BD87">
            <v>0</v>
          </cell>
          <cell r="BE87">
            <v>0.14246506986027949</v>
          </cell>
          <cell r="BF87">
            <v>0</v>
          </cell>
          <cell r="BG87">
            <v>0.14246506986027949</v>
          </cell>
          <cell r="BH87">
            <v>0</v>
          </cell>
          <cell r="BI87">
            <v>0.14246506986027949</v>
          </cell>
          <cell r="BJ87">
            <v>0</v>
          </cell>
          <cell r="BK87">
            <v>128.17313485113831</v>
          </cell>
          <cell r="BL87">
            <v>0</v>
          </cell>
          <cell r="BM87">
            <v>12184.99</v>
          </cell>
          <cell r="BN87">
            <v>0</v>
          </cell>
          <cell r="BO87">
            <v>435.63607142857143</v>
          </cell>
          <cell r="BP87">
            <v>0</v>
          </cell>
          <cell r="BQ87">
            <v>3415.3506099999995</v>
          </cell>
          <cell r="BR87">
            <v>0</v>
          </cell>
          <cell r="BS87">
            <v>0.27999703307396978</v>
          </cell>
          <cell r="BT87">
            <v>0</v>
          </cell>
          <cell r="BU87">
            <v>1.4263492451478199</v>
          </cell>
          <cell r="BV87">
            <v>0</v>
          </cell>
          <cell r="BW87">
            <v>0.11320895382751331</v>
          </cell>
          <cell r="BX87">
            <v>0</v>
          </cell>
          <cell r="BY87">
            <v>1380.90130908678</v>
          </cell>
          <cell r="BZ87">
            <v>0</v>
          </cell>
          <cell r="CA87">
            <v>0.19650981192636538</v>
          </cell>
          <cell r="CB87">
            <v>0</v>
          </cell>
          <cell r="CC87">
            <v>2394.4700932246428</v>
          </cell>
          <cell r="CD87">
            <v>0</v>
          </cell>
          <cell r="CE87">
            <v>2.9394178549996743E-2</v>
          </cell>
          <cell r="CF87">
            <v>0</v>
          </cell>
          <cell r="CG87">
            <v>0.74388466673251941</v>
          </cell>
          <cell r="CH87">
            <v>0</v>
          </cell>
          <cell r="CI87">
            <v>205.40235326135729</v>
          </cell>
          <cell r="CJ87">
            <v>0</v>
          </cell>
          <cell r="CK87">
            <v>0.47057379466272403</v>
          </cell>
          <cell r="CL87">
            <v>0</v>
          </cell>
          <cell r="CM87">
            <v>2446.1181635140001</v>
          </cell>
          <cell r="CN87">
            <v>0</v>
          </cell>
          <cell r="CO87">
            <v>0.42615523688268631</v>
          </cell>
          <cell r="CP87">
            <v>0</v>
          </cell>
          <cell r="CQ87">
            <v>5198.1606099999999</v>
          </cell>
          <cell r="CR87">
            <v>0</v>
          </cell>
          <cell r="CS87">
            <v>1.2526483122945839E-2</v>
          </cell>
          <cell r="CT87">
            <v>0</v>
          </cell>
          <cell r="CU87">
            <v>152.79566110189998</v>
          </cell>
          <cell r="CV87">
            <v>0</v>
          </cell>
          <cell r="CW87">
            <v>2.2157829971117766E-2</v>
          </cell>
          <cell r="CX87">
            <v>0</v>
          </cell>
          <cell r="CY87">
            <v>270.27699999999999</v>
          </cell>
          <cell r="CZ87">
            <v>0</v>
          </cell>
          <cell r="DA87">
            <v>2.9401985510712301E-2</v>
          </cell>
          <cell r="DB87">
            <v>0</v>
          </cell>
          <cell r="DC87">
            <v>6.514841957596313E-4</v>
          </cell>
          <cell r="DD87">
            <v>0</v>
          </cell>
          <cell r="DE87">
            <v>7.9466804378787881</v>
          </cell>
          <cell r="DF87">
            <v>0</v>
          </cell>
          <cell r="DG87">
            <v>0.66843145045021712</v>
          </cell>
          <cell r="DH87">
            <v>0</v>
          </cell>
          <cell r="DI87">
            <v>180.66164713333333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0.82698091546787644</v>
          </cell>
          <cell r="DP87">
            <v>0</v>
          </cell>
          <cell r="DQ87">
            <v>1228.1056479848801</v>
          </cell>
          <cell r="DR87">
            <v>0</v>
          </cell>
          <cell r="DS87">
            <v>1485.0471456043958</v>
          </cell>
          <cell r="DT87">
            <v>0</v>
          </cell>
          <cell r="DU87">
            <v>10415</v>
          </cell>
          <cell r="DV87">
            <v>0</v>
          </cell>
          <cell r="DW87">
            <v>0.85384179619128353</v>
          </cell>
          <cell r="DX87">
            <v>0</v>
          </cell>
          <cell r="DY87">
            <v>8.9449686460110464E-2</v>
          </cell>
          <cell r="DZ87">
            <v>0</v>
          </cell>
          <cell r="EA87">
            <v>0.98068849451364581</v>
          </cell>
          <cell r="EB87">
            <v>0</v>
          </cell>
          <cell r="EC87">
            <v>0.83777580546352337</v>
          </cell>
          <cell r="EN87">
            <v>0</v>
          </cell>
          <cell r="EO87">
            <v>0</v>
          </cell>
          <cell r="ER87">
            <v>0</v>
          </cell>
          <cell r="ES87">
            <v>0.98113057983023044</v>
          </cell>
          <cell r="EV87">
            <v>0</v>
          </cell>
          <cell r="EW87">
            <v>3.811880681486246E-2</v>
          </cell>
          <cell r="EX87">
            <v>0</v>
          </cell>
          <cell r="EY87">
            <v>0.81261251467089612</v>
          </cell>
          <cell r="EZ87">
            <v>0</v>
          </cell>
          <cell r="FA87">
            <v>0.37099476868775871</v>
          </cell>
          <cell r="FB87">
            <v>0</v>
          </cell>
          <cell r="FC87">
            <v>0.45654572381033248</v>
          </cell>
          <cell r="FJ87">
            <v>0</v>
          </cell>
          <cell r="FK87">
            <v>0.88935077394998852</v>
          </cell>
          <cell r="FL87">
            <v>0</v>
          </cell>
          <cell r="FM87" t="e">
            <v>#DIV/0!</v>
          </cell>
          <cell r="FR87">
            <v>0</v>
          </cell>
          <cell r="FS87">
            <v>1.285277337395585E-3</v>
          </cell>
          <cell r="FT87">
            <v>0</v>
          </cell>
          <cell r="FU87">
            <v>0.82826619280527203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IV87">
            <v>83</v>
          </cell>
        </row>
        <row r="88">
          <cell r="B88">
            <v>38938</v>
          </cell>
          <cell r="C88">
            <v>12</v>
          </cell>
          <cell r="D88">
            <v>38930</v>
          </cell>
          <cell r="E88">
            <v>0</v>
          </cell>
          <cell r="F88">
            <v>29</v>
          </cell>
          <cell r="G88">
            <v>5</v>
          </cell>
          <cell r="H88">
            <v>0</v>
          </cell>
          <cell r="I88">
            <v>0</v>
          </cell>
          <cell r="J88">
            <v>0</v>
          </cell>
          <cell r="K88">
            <v>0.16666666666666669</v>
          </cell>
          <cell r="L88">
            <v>1</v>
          </cell>
          <cell r="M88">
            <v>28.833333333333332</v>
          </cell>
          <cell r="N88">
            <v>29</v>
          </cell>
          <cell r="O88">
            <v>29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4.8611111111111216E-3</v>
          </cell>
          <cell r="Z88">
            <v>0</v>
          </cell>
          <cell r="AA88">
            <v>3.5805555555555553</v>
          </cell>
          <cell r="AB88">
            <v>0</v>
          </cell>
          <cell r="AC88">
            <v>3.5805555555555548</v>
          </cell>
          <cell r="AD88">
            <v>0</v>
          </cell>
          <cell r="AE88">
            <v>0.56805555555555554</v>
          </cell>
          <cell r="AF88">
            <v>1</v>
          </cell>
          <cell r="AG88">
            <v>20.709722222222222</v>
          </cell>
          <cell r="AH88">
            <v>0</v>
          </cell>
          <cell r="AI88">
            <v>4.8611111111110938E-3</v>
          </cell>
          <cell r="AJ88">
            <v>1</v>
          </cell>
          <cell r="AK88">
            <v>21.28263888888889</v>
          </cell>
          <cell r="AL88">
            <v>1</v>
          </cell>
          <cell r="AM88">
            <v>24.868055555555557</v>
          </cell>
          <cell r="AN88">
            <v>1</v>
          </cell>
          <cell r="AO88">
            <v>28.833333333333332</v>
          </cell>
          <cell r="AP88">
            <v>0</v>
          </cell>
          <cell r="AQ88">
            <v>3.9652777777777786</v>
          </cell>
          <cell r="AR88">
            <v>1</v>
          </cell>
          <cell r="AS88">
            <v>0.9775008939131391</v>
          </cell>
          <cell r="AT88">
            <v>0</v>
          </cell>
          <cell r="AU88">
            <v>0.17974530351789197</v>
          </cell>
          <cell r="AV88">
            <v>1</v>
          </cell>
          <cell r="AW88">
            <v>0.9998074648623374</v>
          </cell>
          <cell r="AX88">
            <v>0</v>
          </cell>
          <cell r="AY88">
            <v>0.15705366229336845</v>
          </cell>
          <cell r="AZ88">
            <v>0</v>
          </cell>
          <cell r="BA88">
            <v>0.13769267822736023</v>
          </cell>
          <cell r="BB88">
            <v>0</v>
          </cell>
          <cell r="BC88">
            <v>0.13752408477842007</v>
          </cell>
          <cell r="BD88">
            <v>0</v>
          </cell>
          <cell r="BE88">
            <v>0.13752408477842007</v>
          </cell>
          <cell r="BF88">
            <v>0</v>
          </cell>
          <cell r="BG88">
            <v>0.13752408477842007</v>
          </cell>
          <cell r="BH88">
            <v>0</v>
          </cell>
          <cell r="BI88">
            <v>0.13752408477842007</v>
          </cell>
          <cell r="BJ88">
            <v>0</v>
          </cell>
          <cell r="BK88">
            <v>128.17313485113831</v>
          </cell>
          <cell r="BL88">
            <v>0</v>
          </cell>
          <cell r="BM88">
            <v>12184.99</v>
          </cell>
          <cell r="BN88">
            <v>0</v>
          </cell>
          <cell r="BO88">
            <v>420.61413793103446</v>
          </cell>
          <cell r="BP88">
            <v>0</v>
          </cell>
          <cell r="BQ88">
            <v>3415.3506099999995</v>
          </cell>
          <cell r="BR88">
            <v>0</v>
          </cell>
          <cell r="BS88">
            <v>0.27999703307396978</v>
          </cell>
          <cell r="BT88">
            <v>0</v>
          </cell>
          <cell r="BU88">
            <v>1.4263492451478199</v>
          </cell>
          <cell r="BV88">
            <v>0</v>
          </cell>
          <cell r="BW88">
            <v>0.11320895382751331</v>
          </cell>
          <cell r="BX88">
            <v>0</v>
          </cell>
          <cell r="BY88">
            <v>1380.90130908678</v>
          </cell>
          <cell r="BZ88">
            <v>0</v>
          </cell>
          <cell r="CA88">
            <v>0.19650981192636538</v>
          </cell>
          <cell r="CB88">
            <v>0</v>
          </cell>
          <cell r="CC88">
            <v>2394.4700932246428</v>
          </cell>
          <cell r="CD88">
            <v>0</v>
          </cell>
          <cell r="CE88">
            <v>2.9394178549996743E-2</v>
          </cell>
          <cell r="CF88">
            <v>0</v>
          </cell>
          <cell r="CG88">
            <v>0.74388466673251941</v>
          </cell>
          <cell r="CH88">
            <v>0</v>
          </cell>
          <cell r="CI88">
            <v>205.40235326135729</v>
          </cell>
          <cell r="CJ88">
            <v>0</v>
          </cell>
          <cell r="CK88">
            <v>0.47057379466272403</v>
          </cell>
          <cell r="CL88">
            <v>0</v>
          </cell>
          <cell r="CM88">
            <v>2446.1181635140001</v>
          </cell>
          <cell r="CN88">
            <v>0</v>
          </cell>
          <cell r="CO88">
            <v>0.42615523688268631</v>
          </cell>
          <cell r="CP88">
            <v>0</v>
          </cell>
          <cell r="CQ88">
            <v>5198.1606099999999</v>
          </cell>
          <cell r="CR88">
            <v>0</v>
          </cell>
          <cell r="CS88">
            <v>1.2526483122945839E-2</v>
          </cell>
          <cell r="CT88">
            <v>0</v>
          </cell>
          <cell r="CU88">
            <v>152.79566110189998</v>
          </cell>
          <cell r="CV88">
            <v>0</v>
          </cell>
          <cell r="CW88">
            <v>2.2157829971117766E-2</v>
          </cell>
          <cell r="CX88">
            <v>0</v>
          </cell>
          <cell r="CY88">
            <v>270.27699999999999</v>
          </cell>
          <cell r="CZ88">
            <v>0</v>
          </cell>
          <cell r="DA88">
            <v>2.9401985510712301E-2</v>
          </cell>
          <cell r="DB88">
            <v>0</v>
          </cell>
          <cell r="DC88">
            <v>6.514841957596313E-4</v>
          </cell>
          <cell r="DD88">
            <v>0</v>
          </cell>
          <cell r="DE88">
            <v>7.9466804378787881</v>
          </cell>
          <cell r="DF88">
            <v>0</v>
          </cell>
          <cell r="DG88">
            <v>0.66843145045021712</v>
          </cell>
          <cell r="DH88">
            <v>0</v>
          </cell>
          <cell r="DI88">
            <v>180.66164713333333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0.82698091546787644</v>
          </cell>
          <cell r="DP88">
            <v>0</v>
          </cell>
          <cell r="DQ88">
            <v>1228.1056479848801</v>
          </cell>
          <cell r="DR88">
            <v>0</v>
          </cell>
          <cell r="DS88">
            <v>1485.0471456043958</v>
          </cell>
          <cell r="DT88">
            <v>0</v>
          </cell>
          <cell r="DU88">
            <v>10415</v>
          </cell>
          <cell r="DV88">
            <v>0</v>
          </cell>
          <cell r="DW88">
            <v>0.85384179619128353</v>
          </cell>
          <cell r="DX88">
            <v>0</v>
          </cell>
          <cell r="DY88">
            <v>8.9449686460110464E-2</v>
          </cell>
          <cell r="DZ88">
            <v>0</v>
          </cell>
          <cell r="EA88">
            <v>0.98068849451364581</v>
          </cell>
          <cell r="EB88">
            <v>0</v>
          </cell>
          <cell r="EC88">
            <v>0.83777580546352337</v>
          </cell>
          <cell r="EN88">
            <v>0</v>
          </cell>
          <cell r="EO88">
            <v>0</v>
          </cell>
          <cell r="ER88">
            <v>0</v>
          </cell>
          <cell r="ES88">
            <v>0.98113057983023044</v>
          </cell>
          <cell r="EV88">
            <v>0</v>
          </cell>
          <cell r="EW88">
            <v>3.811880681486246E-2</v>
          </cell>
          <cell r="EX88">
            <v>0</v>
          </cell>
          <cell r="EY88">
            <v>0.81261251467089612</v>
          </cell>
          <cell r="EZ88">
            <v>0</v>
          </cell>
          <cell r="FA88">
            <v>0.37099476868775871</v>
          </cell>
          <cell r="FB88">
            <v>0</v>
          </cell>
          <cell r="FC88">
            <v>0.45654572381033248</v>
          </cell>
          <cell r="FJ88">
            <v>0</v>
          </cell>
          <cell r="FK88">
            <v>0.88935077394998852</v>
          </cell>
          <cell r="FL88">
            <v>0</v>
          </cell>
          <cell r="FM88" t="e">
            <v>#DIV/0!</v>
          </cell>
          <cell r="FR88">
            <v>0</v>
          </cell>
          <cell r="FS88">
            <v>1.285277337395585E-3</v>
          </cell>
          <cell r="FT88">
            <v>0</v>
          </cell>
          <cell r="FU88">
            <v>0.82826619280527203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IV88">
            <v>84</v>
          </cell>
        </row>
        <row r="89">
          <cell r="B89">
            <v>38939</v>
          </cell>
          <cell r="C89">
            <v>12</v>
          </cell>
          <cell r="D89">
            <v>38930</v>
          </cell>
          <cell r="E89">
            <v>0</v>
          </cell>
          <cell r="F89">
            <v>30</v>
          </cell>
          <cell r="G89">
            <v>5</v>
          </cell>
          <cell r="H89">
            <v>0</v>
          </cell>
          <cell r="I89">
            <v>0</v>
          </cell>
          <cell r="J89">
            <v>0</v>
          </cell>
          <cell r="K89">
            <v>0.16666666666666669</v>
          </cell>
          <cell r="L89">
            <v>1</v>
          </cell>
          <cell r="M89">
            <v>29.833333333333332</v>
          </cell>
          <cell r="N89">
            <v>30</v>
          </cell>
          <cell r="O89">
            <v>30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4.8611111111111216E-3</v>
          </cell>
          <cell r="Z89">
            <v>0</v>
          </cell>
          <cell r="AA89">
            <v>3.5805555555555553</v>
          </cell>
          <cell r="AB89">
            <v>0</v>
          </cell>
          <cell r="AC89">
            <v>3.5805555555555548</v>
          </cell>
          <cell r="AD89">
            <v>0</v>
          </cell>
          <cell r="AE89">
            <v>0.56805555555555554</v>
          </cell>
          <cell r="AF89">
            <v>1</v>
          </cell>
          <cell r="AG89">
            <v>21.709722222222222</v>
          </cell>
          <cell r="AH89">
            <v>0</v>
          </cell>
          <cell r="AI89">
            <v>4.8611111111110938E-3</v>
          </cell>
          <cell r="AJ89">
            <v>1</v>
          </cell>
          <cell r="AK89">
            <v>22.28263888888889</v>
          </cell>
          <cell r="AL89">
            <v>1</v>
          </cell>
          <cell r="AM89">
            <v>25.868055555555557</v>
          </cell>
          <cell r="AN89">
            <v>1</v>
          </cell>
          <cell r="AO89">
            <v>29.833333333333332</v>
          </cell>
          <cell r="AP89">
            <v>0</v>
          </cell>
          <cell r="AQ89">
            <v>3.9652777777777786</v>
          </cell>
          <cell r="AR89">
            <v>1</v>
          </cell>
          <cell r="AS89">
            <v>0.9783580707463555</v>
          </cell>
          <cell r="AT89">
            <v>0</v>
          </cell>
          <cell r="AU89">
            <v>0.17289731989311316</v>
          </cell>
          <cell r="AV89">
            <v>1</v>
          </cell>
          <cell r="AW89">
            <v>0.99981480011641133</v>
          </cell>
          <cell r="AX89">
            <v>0</v>
          </cell>
          <cell r="AY89">
            <v>0.15107019075587999</v>
          </cell>
          <cell r="AZ89">
            <v>0</v>
          </cell>
          <cell r="BA89">
            <v>0.13307728119180623</v>
          </cell>
          <cell r="BB89">
            <v>0</v>
          </cell>
          <cell r="BC89">
            <v>0.13291433891992555</v>
          </cell>
          <cell r="BD89">
            <v>0</v>
          </cell>
          <cell r="BE89">
            <v>0.13291433891992555</v>
          </cell>
          <cell r="BF89">
            <v>0</v>
          </cell>
          <cell r="BG89">
            <v>0.13291433891992555</v>
          </cell>
          <cell r="BH89">
            <v>0</v>
          </cell>
          <cell r="BI89">
            <v>0.13291433891992555</v>
          </cell>
          <cell r="BJ89">
            <v>0</v>
          </cell>
          <cell r="BK89">
            <v>128.17313485113831</v>
          </cell>
          <cell r="BL89">
            <v>0</v>
          </cell>
          <cell r="BM89">
            <v>12184.99</v>
          </cell>
          <cell r="BN89">
            <v>0</v>
          </cell>
          <cell r="BO89">
            <v>406.59366666666665</v>
          </cell>
          <cell r="BP89">
            <v>0</v>
          </cell>
          <cell r="BQ89">
            <v>3415.3506099999995</v>
          </cell>
          <cell r="BR89">
            <v>0</v>
          </cell>
          <cell r="BS89">
            <v>0.27999703307396978</v>
          </cell>
          <cell r="BT89">
            <v>0</v>
          </cell>
          <cell r="BU89">
            <v>1.4263492451478199</v>
          </cell>
          <cell r="BV89">
            <v>0</v>
          </cell>
          <cell r="BW89">
            <v>0.11320895382751331</v>
          </cell>
          <cell r="BX89">
            <v>0</v>
          </cell>
          <cell r="BY89">
            <v>1380.90130908678</v>
          </cell>
          <cell r="BZ89">
            <v>0</v>
          </cell>
          <cell r="CA89">
            <v>0.19650981192636538</v>
          </cell>
          <cell r="CB89">
            <v>0</v>
          </cell>
          <cell r="CC89">
            <v>2394.4700932246428</v>
          </cell>
          <cell r="CD89">
            <v>0</v>
          </cell>
          <cell r="CE89">
            <v>2.9394178549996743E-2</v>
          </cell>
          <cell r="CF89">
            <v>0</v>
          </cell>
          <cell r="CG89">
            <v>0.74388466673251941</v>
          </cell>
          <cell r="CH89">
            <v>0</v>
          </cell>
          <cell r="CI89">
            <v>205.40235326135729</v>
          </cell>
          <cell r="CJ89">
            <v>0</v>
          </cell>
          <cell r="CK89">
            <v>0.47057379466272403</v>
          </cell>
          <cell r="CL89">
            <v>0</v>
          </cell>
          <cell r="CM89">
            <v>2446.1181635140001</v>
          </cell>
          <cell r="CN89">
            <v>0</v>
          </cell>
          <cell r="CO89">
            <v>0.42615523688268631</v>
          </cell>
          <cell r="CP89">
            <v>0</v>
          </cell>
          <cell r="CQ89">
            <v>5198.1606099999999</v>
          </cell>
          <cell r="CR89">
            <v>0</v>
          </cell>
          <cell r="CS89">
            <v>1.2526483122945839E-2</v>
          </cell>
          <cell r="CT89">
            <v>0</v>
          </cell>
          <cell r="CU89">
            <v>152.79566110189998</v>
          </cell>
          <cell r="CV89">
            <v>0</v>
          </cell>
          <cell r="CW89">
            <v>2.2157829971117766E-2</v>
          </cell>
          <cell r="CX89">
            <v>0</v>
          </cell>
          <cell r="CY89">
            <v>270.27699999999999</v>
          </cell>
          <cell r="CZ89">
            <v>0</v>
          </cell>
          <cell r="DA89">
            <v>2.9401985510712301E-2</v>
          </cell>
          <cell r="DB89">
            <v>0</v>
          </cell>
          <cell r="DC89">
            <v>6.514841957596313E-4</v>
          </cell>
          <cell r="DD89">
            <v>0</v>
          </cell>
          <cell r="DE89">
            <v>7.9466804378787881</v>
          </cell>
          <cell r="DF89">
            <v>0</v>
          </cell>
          <cell r="DG89">
            <v>0.66843145045021712</v>
          </cell>
          <cell r="DH89">
            <v>0</v>
          </cell>
          <cell r="DI89">
            <v>180.66164713333333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0.82698091546787644</v>
          </cell>
          <cell r="DP89">
            <v>0</v>
          </cell>
          <cell r="DQ89">
            <v>1228.1056479848801</v>
          </cell>
          <cell r="DR89">
            <v>0</v>
          </cell>
          <cell r="DS89">
            <v>1485.0471456043958</v>
          </cell>
          <cell r="DT89">
            <v>0</v>
          </cell>
          <cell r="DU89">
            <v>10415</v>
          </cell>
          <cell r="DV89">
            <v>0</v>
          </cell>
          <cell r="DW89">
            <v>0.85384179619128353</v>
          </cell>
          <cell r="DX89">
            <v>0</v>
          </cell>
          <cell r="DY89">
            <v>8.9449686460110464E-2</v>
          </cell>
          <cell r="DZ89">
            <v>0</v>
          </cell>
          <cell r="EA89">
            <v>0.98068849451364581</v>
          </cell>
          <cell r="EB89">
            <v>0</v>
          </cell>
          <cell r="EC89">
            <v>0.83777580546352337</v>
          </cell>
          <cell r="EN89">
            <v>0</v>
          </cell>
          <cell r="EO89">
            <v>0</v>
          </cell>
          <cell r="ER89">
            <v>0</v>
          </cell>
          <cell r="ES89">
            <v>0.98113057983023044</v>
          </cell>
          <cell r="EV89">
            <v>0</v>
          </cell>
          <cell r="EW89">
            <v>3.811880681486246E-2</v>
          </cell>
          <cell r="EX89">
            <v>0</v>
          </cell>
          <cell r="EY89">
            <v>0.81261251467089612</v>
          </cell>
          <cell r="EZ89">
            <v>0</v>
          </cell>
          <cell r="FA89">
            <v>0.37099476868775871</v>
          </cell>
          <cell r="FB89">
            <v>0</v>
          </cell>
          <cell r="FC89">
            <v>0.45654572381033248</v>
          </cell>
          <cell r="FJ89">
            <v>0</v>
          </cell>
          <cell r="FK89">
            <v>0.88935077394998852</v>
          </cell>
          <cell r="FL89">
            <v>0</v>
          </cell>
          <cell r="FM89" t="e">
            <v>#DIV/0!</v>
          </cell>
          <cell r="FR89">
            <v>0</v>
          </cell>
          <cell r="FS89">
            <v>1.285277337395585E-3</v>
          </cell>
          <cell r="FT89">
            <v>0</v>
          </cell>
          <cell r="FU89">
            <v>0.82826619280527203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IV89">
            <v>85</v>
          </cell>
        </row>
        <row r="90">
          <cell r="B90">
            <v>38940</v>
          </cell>
          <cell r="C90">
            <v>12</v>
          </cell>
          <cell r="D90">
            <v>38930</v>
          </cell>
          <cell r="E90">
            <v>0</v>
          </cell>
          <cell r="F90">
            <v>31</v>
          </cell>
          <cell r="G90">
            <v>5</v>
          </cell>
          <cell r="H90">
            <v>0</v>
          </cell>
          <cell r="I90">
            <v>0</v>
          </cell>
          <cell r="J90">
            <v>0</v>
          </cell>
          <cell r="K90">
            <v>0.16666666666666669</v>
          </cell>
          <cell r="L90">
            <v>1</v>
          </cell>
          <cell r="M90">
            <v>30.833333333333332</v>
          </cell>
          <cell r="N90">
            <v>31</v>
          </cell>
          <cell r="O90">
            <v>31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4.8611111111111216E-3</v>
          </cell>
          <cell r="Z90">
            <v>0</v>
          </cell>
          <cell r="AA90">
            <v>3.5805555555555553</v>
          </cell>
          <cell r="AB90">
            <v>0</v>
          </cell>
          <cell r="AC90">
            <v>3.5805555555555548</v>
          </cell>
          <cell r="AD90">
            <v>0</v>
          </cell>
          <cell r="AE90">
            <v>0.56805555555555554</v>
          </cell>
          <cell r="AF90">
            <v>1</v>
          </cell>
          <cell r="AG90">
            <v>22.709722222222222</v>
          </cell>
          <cell r="AH90">
            <v>0</v>
          </cell>
          <cell r="AI90">
            <v>4.8611111111110938E-3</v>
          </cell>
          <cell r="AJ90">
            <v>1</v>
          </cell>
          <cell r="AK90">
            <v>23.28263888888889</v>
          </cell>
          <cell r="AL90">
            <v>1</v>
          </cell>
          <cell r="AM90">
            <v>26.868055555555557</v>
          </cell>
          <cell r="AN90">
            <v>1</v>
          </cell>
          <cell r="AO90">
            <v>30.833333333333332</v>
          </cell>
          <cell r="AP90">
            <v>0</v>
          </cell>
          <cell r="AQ90">
            <v>3.9652777777777786</v>
          </cell>
          <cell r="AR90">
            <v>1</v>
          </cell>
          <cell r="AS90">
            <v>0.97915233070826002</v>
          </cell>
          <cell r="AT90">
            <v>0</v>
          </cell>
          <cell r="AU90">
            <v>0.16655197899941376</v>
          </cell>
          <cell r="AV90">
            <v>1</v>
          </cell>
          <cell r="AW90">
            <v>0.99982159696205108</v>
          </cell>
          <cell r="AX90">
            <v>0</v>
          </cell>
          <cell r="AY90">
            <v>0.14552590666972492</v>
          </cell>
          <cell r="AZ90">
            <v>0</v>
          </cell>
          <cell r="BA90">
            <v>0.12876126126126117</v>
          </cell>
          <cell r="BB90">
            <v>0</v>
          </cell>
          <cell r="BC90">
            <v>0.12860360360360362</v>
          </cell>
          <cell r="BD90">
            <v>0</v>
          </cell>
          <cell r="BE90">
            <v>0.12860360360360362</v>
          </cell>
          <cell r="BF90">
            <v>0</v>
          </cell>
          <cell r="BG90">
            <v>0.12860360360360362</v>
          </cell>
          <cell r="BH90">
            <v>0</v>
          </cell>
          <cell r="BI90">
            <v>0.12860360360360362</v>
          </cell>
          <cell r="BJ90">
            <v>0</v>
          </cell>
          <cell r="BK90">
            <v>128.17313485113831</v>
          </cell>
          <cell r="BL90">
            <v>0</v>
          </cell>
          <cell r="BM90">
            <v>12184.99</v>
          </cell>
          <cell r="BN90">
            <v>0</v>
          </cell>
          <cell r="BO90">
            <v>393.47774193548383</v>
          </cell>
          <cell r="BP90">
            <v>0</v>
          </cell>
          <cell r="BQ90">
            <v>3415.3506099999995</v>
          </cell>
          <cell r="BR90">
            <v>0</v>
          </cell>
          <cell r="BS90">
            <v>0.27999703307396978</v>
          </cell>
          <cell r="BT90">
            <v>0</v>
          </cell>
          <cell r="BU90">
            <v>1.4263492451478199</v>
          </cell>
          <cell r="BV90">
            <v>0</v>
          </cell>
          <cell r="BW90">
            <v>0.11320895382751331</v>
          </cell>
          <cell r="BX90">
            <v>0</v>
          </cell>
          <cell r="BY90">
            <v>1380.90130908678</v>
          </cell>
          <cell r="BZ90">
            <v>0</v>
          </cell>
          <cell r="CA90">
            <v>0.19650981192636538</v>
          </cell>
          <cell r="CB90">
            <v>0</v>
          </cell>
          <cell r="CC90">
            <v>2394.4700932246428</v>
          </cell>
          <cell r="CD90">
            <v>0</v>
          </cell>
          <cell r="CE90">
            <v>2.9394178549996743E-2</v>
          </cell>
          <cell r="CF90">
            <v>0</v>
          </cell>
          <cell r="CG90">
            <v>0.74388466673251941</v>
          </cell>
          <cell r="CH90">
            <v>0</v>
          </cell>
          <cell r="CI90">
            <v>205.40235326135729</v>
          </cell>
          <cell r="CJ90">
            <v>0</v>
          </cell>
          <cell r="CK90">
            <v>0.47057379466272403</v>
          </cell>
          <cell r="CL90">
            <v>0</v>
          </cell>
          <cell r="CM90">
            <v>2446.1181635140001</v>
          </cell>
          <cell r="CN90">
            <v>0</v>
          </cell>
          <cell r="CO90">
            <v>0.42615523688268631</v>
          </cell>
          <cell r="CP90">
            <v>0</v>
          </cell>
          <cell r="CQ90">
            <v>5198.1606099999999</v>
          </cell>
          <cell r="CR90">
            <v>0</v>
          </cell>
          <cell r="CS90">
            <v>1.2526483122945839E-2</v>
          </cell>
          <cell r="CT90">
            <v>0</v>
          </cell>
          <cell r="CU90">
            <v>152.79566110189998</v>
          </cell>
          <cell r="CV90">
            <v>0</v>
          </cell>
          <cell r="CW90">
            <v>2.2157829971117766E-2</v>
          </cell>
          <cell r="CX90">
            <v>0</v>
          </cell>
          <cell r="CY90">
            <v>270.27699999999999</v>
          </cell>
          <cell r="CZ90">
            <v>0</v>
          </cell>
          <cell r="DA90">
            <v>2.9401985510712301E-2</v>
          </cell>
          <cell r="DB90">
            <v>0</v>
          </cell>
          <cell r="DC90">
            <v>6.514841957596313E-4</v>
          </cell>
          <cell r="DD90">
            <v>0</v>
          </cell>
          <cell r="DE90">
            <v>7.9466804378787881</v>
          </cell>
          <cell r="DF90">
            <v>0</v>
          </cell>
          <cell r="DG90">
            <v>0.66843145045021712</v>
          </cell>
          <cell r="DH90">
            <v>0</v>
          </cell>
          <cell r="DI90">
            <v>180.66164713333333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0.82698091546787644</v>
          </cell>
          <cell r="DP90">
            <v>0</v>
          </cell>
          <cell r="DQ90">
            <v>1228.1056479848801</v>
          </cell>
          <cell r="DR90">
            <v>0</v>
          </cell>
          <cell r="DS90">
            <v>1485.0471456043958</v>
          </cell>
          <cell r="DT90">
            <v>0</v>
          </cell>
          <cell r="DU90">
            <v>10415</v>
          </cell>
          <cell r="DV90">
            <v>0</v>
          </cell>
          <cell r="DW90">
            <v>0.85384179619128353</v>
          </cell>
          <cell r="DX90">
            <v>0</v>
          </cell>
          <cell r="DY90">
            <v>8.9449686460110464E-2</v>
          </cell>
          <cell r="DZ90">
            <v>0</v>
          </cell>
          <cell r="EA90">
            <v>0.98068849451364581</v>
          </cell>
          <cell r="EB90">
            <v>0</v>
          </cell>
          <cell r="EC90">
            <v>0.83777580546352337</v>
          </cell>
          <cell r="EN90">
            <v>0</v>
          </cell>
          <cell r="EO90">
            <v>0</v>
          </cell>
          <cell r="ER90">
            <v>0</v>
          </cell>
          <cell r="ES90">
            <v>0.98113057983023044</v>
          </cell>
          <cell r="EV90">
            <v>0</v>
          </cell>
          <cell r="EW90">
            <v>3.811880681486246E-2</v>
          </cell>
          <cell r="EX90">
            <v>0</v>
          </cell>
          <cell r="EY90">
            <v>0.81261251467089612</v>
          </cell>
          <cell r="EZ90">
            <v>0</v>
          </cell>
          <cell r="FA90">
            <v>0.37099476868775871</v>
          </cell>
          <cell r="FB90">
            <v>0</v>
          </cell>
          <cell r="FC90">
            <v>0.45654572381033248</v>
          </cell>
          <cell r="FJ90">
            <v>0</v>
          </cell>
          <cell r="FK90">
            <v>0.88935077394998852</v>
          </cell>
          <cell r="FL90">
            <v>0</v>
          </cell>
          <cell r="FM90" t="e">
            <v>#DIV/0!</v>
          </cell>
          <cell r="FR90">
            <v>0</v>
          </cell>
          <cell r="FS90">
            <v>1.285277337395585E-3</v>
          </cell>
          <cell r="FT90">
            <v>0</v>
          </cell>
          <cell r="FU90">
            <v>0.82826619280527203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IV90">
            <v>86</v>
          </cell>
        </row>
        <row r="91">
          <cell r="B91">
            <v>38941</v>
          </cell>
          <cell r="C91">
            <v>12</v>
          </cell>
          <cell r="D91">
            <v>38930</v>
          </cell>
          <cell r="E91">
            <v>0</v>
          </cell>
          <cell r="F91">
            <v>32</v>
          </cell>
          <cell r="G91">
            <v>5</v>
          </cell>
          <cell r="H91">
            <v>0</v>
          </cell>
          <cell r="I91">
            <v>0</v>
          </cell>
          <cell r="J91">
            <v>0</v>
          </cell>
          <cell r="K91">
            <v>0.16666666666666669</v>
          </cell>
          <cell r="L91">
            <v>1</v>
          </cell>
          <cell r="M91">
            <v>31.833333333333332</v>
          </cell>
          <cell r="N91">
            <v>32</v>
          </cell>
          <cell r="O91">
            <v>32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4.8611111111111216E-3</v>
          </cell>
          <cell r="Z91">
            <v>0</v>
          </cell>
          <cell r="AA91">
            <v>3.5805555555555553</v>
          </cell>
          <cell r="AB91">
            <v>0</v>
          </cell>
          <cell r="AC91">
            <v>3.5805555555555548</v>
          </cell>
          <cell r="AD91">
            <v>0</v>
          </cell>
          <cell r="AE91">
            <v>0.56805555555555554</v>
          </cell>
          <cell r="AF91">
            <v>1</v>
          </cell>
          <cell r="AG91">
            <v>23.709722222222222</v>
          </cell>
          <cell r="AH91">
            <v>0</v>
          </cell>
          <cell r="AI91">
            <v>4.8611111111110938E-3</v>
          </cell>
          <cell r="AJ91">
            <v>1</v>
          </cell>
          <cell r="AK91">
            <v>24.28263888888889</v>
          </cell>
          <cell r="AL91">
            <v>1</v>
          </cell>
          <cell r="AM91">
            <v>27.868055555555557</v>
          </cell>
          <cell r="AN91">
            <v>1</v>
          </cell>
          <cell r="AO91">
            <v>31.833333333333332</v>
          </cell>
          <cell r="AP91">
            <v>0</v>
          </cell>
          <cell r="AQ91">
            <v>3.9652777777777786</v>
          </cell>
          <cell r="AR91">
            <v>1</v>
          </cell>
          <cell r="AS91">
            <v>0.97989035572928185</v>
          </cell>
          <cell r="AT91">
            <v>0</v>
          </cell>
          <cell r="AU91">
            <v>0.16065589891093243</v>
          </cell>
          <cell r="AV91">
            <v>1</v>
          </cell>
          <cell r="AW91">
            <v>0.99982791257959047</v>
          </cell>
          <cell r="AX91">
            <v>0</v>
          </cell>
          <cell r="AY91">
            <v>0.14037416721980472</v>
          </cell>
          <cell r="AZ91">
            <v>0</v>
          </cell>
          <cell r="BA91">
            <v>0.12471640488656187</v>
          </cell>
          <cell r="BB91">
            <v>0</v>
          </cell>
          <cell r="BC91">
            <v>0.12456369982547996</v>
          </cell>
          <cell r="BD91">
            <v>0</v>
          </cell>
          <cell r="BE91">
            <v>0.12456369982547996</v>
          </cell>
          <cell r="BF91">
            <v>0</v>
          </cell>
          <cell r="BG91">
            <v>0.12456369982547996</v>
          </cell>
          <cell r="BH91">
            <v>0</v>
          </cell>
          <cell r="BI91">
            <v>0.12456369982547996</v>
          </cell>
          <cell r="BJ91">
            <v>0</v>
          </cell>
          <cell r="BK91">
            <v>128.17313485113831</v>
          </cell>
          <cell r="BL91">
            <v>0</v>
          </cell>
          <cell r="BM91">
            <v>12184.99</v>
          </cell>
          <cell r="BN91">
            <v>0</v>
          </cell>
          <cell r="BO91">
            <v>381.18156249999998</v>
          </cell>
          <cell r="BP91">
            <v>0</v>
          </cell>
          <cell r="BQ91">
            <v>3415.3506099999995</v>
          </cell>
          <cell r="BR91">
            <v>0</v>
          </cell>
          <cell r="BS91">
            <v>0.27999703307396978</v>
          </cell>
          <cell r="BT91">
            <v>0</v>
          </cell>
          <cell r="BU91">
            <v>1.4263492451478199</v>
          </cell>
          <cell r="BV91">
            <v>0</v>
          </cell>
          <cell r="BW91">
            <v>0.11320895382751331</v>
          </cell>
          <cell r="BX91">
            <v>0</v>
          </cell>
          <cell r="BY91">
            <v>1380.90130908678</v>
          </cell>
          <cell r="BZ91">
            <v>0</v>
          </cell>
          <cell r="CA91">
            <v>0.19650981192636538</v>
          </cell>
          <cell r="CB91">
            <v>0</v>
          </cell>
          <cell r="CC91">
            <v>2394.4700932246428</v>
          </cell>
          <cell r="CD91">
            <v>0</v>
          </cell>
          <cell r="CE91">
            <v>2.9394178549996743E-2</v>
          </cell>
          <cell r="CF91">
            <v>0</v>
          </cell>
          <cell r="CG91">
            <v>0.74388466673251941</v>
          </cell>
          <cell r="CH91">
            <v>0</v>
          </cell>
          <cell r="CI91">
            <v>205.40235326135729</v>
          </cell>
          <cell r="CJ91">
            <v>0</v>
          </cell>
          <cell r="CK91">
            <v>0.47057379466272403</v>
          </cell>
          <cell r="CL91">
            <v>0</v>
          </cell>
          <cell r="CM91">
            <v>2446.1181635140001</v>
          </cell>
          <cell r="CN91">
            <v>0</v>
          </cell>
          <cell r="CO91">
            <v>0.42615523688268631</v>
          </cell>
          <cell r="CP91">
            <v>0</v>
          </cell>
          <cell r="CQ91">
            <v>5198.1606099999999</v>
          </cell>
          <cell r="CR91">
            <v>0</v>
          </cell>
          <cell r="CS91">
            <v>1.2526483122945839E-2</v>
          </cell>
          <cell r="CT91">
            <v>0</v>
          </cell>
          <cell r="CU91">
            <v>152.79566110189998</v>
          </cell>
          <cell r="CV91">
            <v>0</v>
          </cell>
          <cell r="CW91">
            <v>2.2157829971117766E-2</v>
          </cell>
          <cell r="CX91">
            <v>0</v>
          </cell>
          <cell r="CY91">
            <v>270.27699999999999</v>
          </cell>
          <cell r="CZ91">
            <v>0</v>
          </cell>
          <cell r="DA91">
            <v>2.9401985510712301E-2</v>
          </cell>
          <cell r="DB91">
            <v>0</v>
          </cell>
          <cell r="DC91">
            <v>6.514841957596313E-4</v>
          </cell>
          <cell r="DD91">
            <v>0</v>
          </cell>
          <cell r="DE91">
            <v>7.9466804378787881</v>
          </cell>
          <cell r="DF91">
            <v>0</v>
          </cell>
          <cell r="DG91">
            <v>0.66843145045021712</v>
          </cell>
          <cell r="DH91">
            <v>0</v>
          </cell>
          <cell r="DI91">
            <v>180.66164713333333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0.82698091546787644</v>
          </cell>
          <cell r="DP91">
            <v>0</v>
          </cell>
          <cell r="DQ91">
            <v>1228.1056479848801</v>
          </cell>
          <cell r="DR91">
            <v>0</v>
          </cell>
          <cell r="DS91">
            <v>1485.0471456043958</v>
          </cell>
          <cell r="DT91">
            <v>0</v>
          </cell>
          <cell r="DU91">
            <v>10415</v>
          </cell>
          <cell r="DV91">
            <v>0</v>
          </cell>
          <cell r="DW91">
            <v>0.85384179619128353</v>
          </cell>
          <cell r="DX91">
            <v>0</v>
          </cell>
          <cell r="DY91">
            <v>8.9449686460110464E-2</v>
          </cell>
          <cell r="DZ91">
            <v>0</v>
          </cell>
          <cell r="EA91">
            <v>0.98068849451364581</v>
          </cell>
          <cell r="EB91">
            <v>0</v>
          </cell>
          <cell r="EC91">
            <v>0.83777580546352337</v>
          </cell>
          <cell r="EN91">
            <v>0</v>
          </cell>
          <cell r="EO91">
            <v>0</v>
          </cell>
          <cell r="ER91">
            <v>0</v>
          </cell>
          <cell r="ES91">
            <v>0.98113057983023044</v>
          </cell>
          <cell r="EV91">
            <v>0</v>
          </cell>
          <cell r="EW91">
            <v>3.811880681486246E-2</v>
          </cell>
          <cell r="EX91">
            <v>0</v>
          </cell>
          <cell r="EY91">
            <v>0.81261251467089612</v>
          </cell>
          <cell r="EZ91">
            <v>0</v>
          </cell>
          <cell r="FA91">
            <v>0.37099476868775871</v>
          </cell>
          <cell r="FB91">
            <v>0</v>
          </cell>
          <cell r="FC91">
            <v>0.45654572381033248</v>
          </cell>
          <cell r="FJ91">
            <v>0</v>
          </cell>
          <cell r="FK91">
            <v>0.88935077394998852</v>
          </cell>
          <cell r="FL91">
            <v>0</v>
          </cell>
          <cell r="FM91" t="e">
            <v>#DIV/0!</v>
          </cell>
          <cell r="FR91">
            <v>0</v>
          </cell>
          <cell r="FS91">
            <v>1.285277337395585E-3</v>
          </cell>
          <cell r="FT91">
            <v>0</v>
          </cell>
          <cell r="FU91">
            <v>0.82826619280527203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IV91">
            <v>87</v>
          </cell>
        </row>
        <row r="92">
          <cell r="B92">
            <v>38942</v>
          </cell>
          <cell r="C92">
            <v>12</v>
          </cell>
          <cell r="D92">
            <v>38930</v>
          </cell>
          <cell r="E92">
            <v>0</v>
          </cell>
          <cell r="F92">
            <v>33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0.16666666666666669</v>
          </cell>
          <cell r="L92">
            <v>1</v>
          </cell>
          <cell r="M92">
            <v>32.833333333333329</v>
          </cell>
          <cell r="N92">
            <v>33</v>
          </cell>
          <cell r="O92">
            <v>33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4.8611111111111216E-3</v>
          </cell>
          <cell r="Z92">
            <v>0</v>
          </cell>
          <cell r="AA92">
            <v>3.5805555555555553</v>
          </cell>
          <cell r="AB92">
            <v>0</v>
          </cell>
          <cell r="AC92">
            <v>3.5805555555555548</v>
          </cell>
          <cell r="AD92">
            <v>0</v>
          </cell>
          <cell r="AE92">
            <v>0.56805555555555554</v>
          </cell>
          <cell r="AF92">
            <v>1</v>
          </cell>
          <cell r="AG92">
            <v>24.709722222222222</v>
          </cell>
          <cell r="AH92">
            <v>0</v>
          </cell>
          <cell r="AI92">
            <v>4.8611111111110938E-3</v>
          </cell>
          <cell r="AJ92">
            <v>1</v>
          </cell>
          <cell r="AK92">
            <v>25.28263888888889</v>
          </cell>
          <cell r="AL92">
            <v>1</v>
          </cell>
          <cell r="AM92">
            <v>28.868055555555557</v>
          </cell>
          <cell r="AN92">
            <v>1</v>
          </cell>
          <cell r="AO92">
            <v>32.833333333333329</v>
          </cell>
          <cell r="AP92">
            <v>0</v>
          </cell>
          <cell r="AQ92">
            <v>3.9652777777777786</v>
          </cell>
          <cell r="AR92">
            <v>1</v>
          </cell>
          <cell r="AS92">
            <v>0.98057791390649851</v>
          </cell>
          <cell r="AT92">
            <v>0</v>
          </cell>
          <cell r="AU92">
            <v>0.15516299831421976</v>
          </cell>
          <cell r="AV92">
            <v>1</v>
          </cell>
          <cell r="AW92">
            <v>0.99983379632927316</v>
          </cell>
          <cell r="AX92">
            <v>0</v>
          </cell>
          <cell r="AY92">
            <v>0.13557470854999149</v>
          </cell>
          <cell r="AZ92">
            <v>0</v>
          </cell>
          <cell r="BA92">
            <v>0.12091793570219948</v>
          </cell>
          <cell r="BB92">
            <v>0</v>
          </cell>
          <cell r="BC92">
            <v>0.12076988155668363</v>
          </cell>
          <cell r="BD92">
            <v>0</v>
          </cell>
          <cell r="BE92">
            <v>0.12076988155668363</v>
          </cell>
          <cell r="BF92">
            <v>0</v>
          </cell>
          <cell r="BG92">
            <v>0.12076988155668363</v>
          </cell>
          <cell r="BH92">
            <v>0</v>
          </cell>
          <cell r="BI92">
            <v>0.12076988155668363</v>
          </cell>
          <cell r="BJ92">
            <v>0</v>
          </cell>
          <cell r="BK92">
            <v>128.17313485113831</v>
          </cell>
          <cell r="BL92">
            <v>0</v>
          </cell>
          <cell r="BM92">
            <v>12184.99</v>
          </cell>
          <cell r="BN92">
            <v>0</v>
          </cell>
          <cell r="BO92">
            <v>369.63060606060606</v>
          </cell>
          <cell r="BP92">
            <v>0</v>
          </cell>
          <cell r="BQ92">
            <v>3415.3506099999995</v>
          </cell>
          <cell r="BR92">
            <v>0</v>
          </cell>
          <cell r="BS92">
            <v>0.27999703307396978</v>
          </cell>
          <cell r="BT92">
            <v>0</v>
          </cell>
          <cell r="BU92">
            <v>1.4263492451478199</v>
          </cell>
          <cell r="BV92">
            <v>0</v>
          </cell>
          <cell r="BW92">
            <v>0.11320895382751331</v>
          </cell>
          <cell r="BX92">
            <v>0</v>
          </cell>
          <cell r="BY92">
            <v>1380.90130908678</v>
          </cell>
          <cell r="BZ92">
            <v>0</v>
          </cell>
          <cell r="CA92">
            <v>0.19650981192636538</v>
          </cell>
          <cell r="CB92">
            <v>0</v>
          </cell>
          <cell r="CC92">
            <v>2394.4700932246428</v>
          </cell>
          <cell r="CD92">
            <v>0</v>
          </cell>
          <cell r="CE92">
            <v>2.9394178549996743E-2</v>
          </cell>
          <cell r="CF92">
            <v>0</v>
          </cell>
          <cell r="CG92">
            <v>0.74388466673251941</v>
          </cell>
          <cell r="CH92">
            <v>0</v>
          </cell>
          <cell r="CI92">
            <v>205.40235326135729</v>
          </cell>
          <cell r="CJ92">
            <v>0</v>
          </cell>
          <cell r="CK92">
            <v>0.47057379466272403</v>
          </cell>
          <cell r="CL92">
            <v>0</v>
          </cell>
          <cell r="CM92">
            <v>2446.1181635140001</v>
          </cell>
          <cell r="CN92">
            <v>0</v>
          </cell>
          <cell r="CO92">
            <v>0.42615523688268631</v>
          </cell>
          <cell r="CP92">
            <v>0</v>
          </cell>
          <cell r="CQ92">
            <v>5198.1606099999999</v>
          </cell>
          <cell r="CR92">
            <v>0</v>
          </cell>
          <cell r="CS92">
            <v>1.2526483122945839E-2</v>
          </cell>
          <cell r="CT92">
            <v>0</v>
          </cell>
          <cell r="CU92">
            <v>152.79566110189998</v>
          </cell>
          <cell r="CV92">
            <v>0</v>
          </cell>
          <cell r="CW92">
            <v>2.2157829971117766E-2</v>
          </cell>
          <cell r="CX92">
            <v>0</v>
          </cell>
          <cell r="CY92">
            <v>270.27699999999999</v>
          </cell>
          <cell r="CZ92">
            <v>0</v>
          </cell>
          <cell r="DA92">
            <v>2.9401985510712301E-2</v>
          </cell>
          <cell r="DB92">
            <v>0</v>
          </cell>
          <cell r="DC92">
            <v>6.514841957596313E-4</v>
          </cell>
          <cell r="DD92">
            <v>0</v>
          </cell>
          <cell r="DE92">
            <v>7.9466804378787881</v>
          </cell>
          <cell r="DF92">
            <v>0</v>
          </cell>
          <cell r="DG92">
            <v>0.66843145045021712</v>
          </cell>
          <cell r="DH92">
            <v>0</v>
          </cell>
          <cell r="DI92">
            <v>180.66164713333333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0.82698091546787644</v>
          </cell>
          <cell r="DP92">
            <v>0</v>
          </cell>
          <cell r="DQ92">
            <v>1228.1056479848801</v>
          </cell>
          <cell r="DR92">
            <v>0</v>
          </cell>
          <cell r="DS92">
            <v>1485.0471456043958</v>
          </cell>
          <cell r="DT92">
            <v>0</v>
          </cell>
          <cell r="DU92">
            <v>10415</v>
          </cell>
          <cell r="DV92">
            <v>0</v>
          </cell>
          <cell r="DW92">
            <v>0.85384179619128353</v>
          </cell>
          <cell r="DX92">
            <v>0</v>
          </cell>
          <cell r="DY92">
            <v>8.9449686460110464E-2</v>
          </cell>
          <cell r="DZ92">
            <v>0</v>
          </cell>
          <cell r="EA92">
            <v>0.98068849451364581</v>
          </cell>
          <cell r="EB92">
            <v>0</v>
          </cell>
          <cell r="EC92">
            <v>0.83777580546352337</v>
          </cell>
          <cell r="EN92">
            <v>0</v>
          </cell>
          <cell r="EO92">
            <v>0</v>
          </cell>
          <cell r="ER92">
            <v>0</v>
          </cell>
          <cell r="ES92">
            <v>0.98113057983023044</v>
          </cell>
          <cell r="EV92">
            <v>0</v>
          </cell>
          <cell r="EW92">
            <v>3.811880681486246E-2</v>
          </cell>
          <cell r="EX92">
            <v>0</v>
          </cell>
          <cell r="EY92">
            <v>0.81261251467089612</v>
          </cell>
          <cell r="EZ92">
            <v>0</v>
          </cell>
          <cell r="FA92">
            <v>0.37099476868775871</v>
          </cell>
          <cell r="FB92">
            <v>0</v>
          </cell>
          <cell r="FC92">
            <v>0.45654572381033248</v>
          </cell>
          <cell r="FJ92">
            <v>0</v>
          </cell>
          <cell r="FK92">
            <v>0.88935077394998852</v>
          </cell>
          <cell r="FL92">
            <v>0</v>
          </cell>
          <cell r="FM92" t="e">
            <v>#DIV/0!</v>
          </cell>
          <cell r="FR92">
            <v>0</v>
          </cell>
          <cell r="FS92">
            <v>1.285277337395585E-3</v>
          </cell>
          <cell r="FT92">
            <v>0</v>
          </cell>
          <cell r="FU92">
            <v>0.82826619280527203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IV92">
            <v>88</v>
          </cell>
        </row>
        <row r="93">
          <cell r="B93" t="str">
            <v>from  7/8/2006  to  13/8/2006</v>
          </cell>
          <cell r="C93">
            <v>12</v>
          </cell>
          <cell r="F93">
            <v>7</v>
          </cell>
          <cell r="G93">
            <v>5</v>
          </cell>
          <cell r="H93">
            <v>0</v>
          </cell>
          <cell r="I93">
            <v>0</v>
          </cell>
          <cell r="J93">
            <v>0</v>
          </cell>
          <cell r="K93">
            <v>0.16666666666666669</v>
          </cell>
          <cell r="L93">
            <v>7</v>
          </cell>
          <cell r="M93">
            <v>32.833333333333329</v>
          </cell>
          <cell r="N93">
            <v>7</v>
          </cell>
          <cell r="O93">
            <v>33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4.8611111111111216E-3</v>
          </cell>
          <cell r="Z93">
            <v>0</v>
          </cell>
          <cell r="AA93">
            <v>3.5805555555555553</v>
          </cell>
          <cell r="AB93">
            <v>0</v>
          </cell>
          <cell r="AC93">
            <v>3.5805555555555548</v>
          </cell>
          <cell r="AD93">
            <v>0</v>
          </cell>
          <cell r="AE93">
            <v>0.56805555555555554</v>
          </cell>
          <cell r="AF93">
            <v>7</v>
          </cell>
          <cell r="AG93">
            <v>24.709722222222222</v>
          </cell>
          <cell r="AH93">
            <v>0</v>
          </cell>
          <cell r="AI93">
            <v>4.8611111111110938E-3</v>
          </cell>
          <cell r="AJ93">
            <v>7</v>
          </cell>
          <cell r="AK93">
            <v>25.28263888888889</v>
          </cell>
          <cell r="AL93">
            <v>7</v>
          </cell>
          <cell r="AM93">
            <v>28.868055555555557</v>
          </cell>
          <cell r="AN93">
            <v>7</v>
          </cell>
          <cell r="AO93">
            <v>32.833333333333329</v>
          </cell>
          <cell r="AP93">
            <v>0</v>
          </cell>
          <cell r="AQ93">
            <v>3.9652777777777786</v>
          </cell>
          <cell r="AR93">
            <v>1</v>
          </cell>
          <cell r="AS93">
            <v>0.98057791390649851</v>
          </cell>
          <cell r="AT93">
            <v>0</v>
          </cell>
          <cell r="AU93">
            <v>0.15516299831421976</v>
          </cell>
          <cell r="AV93">
            <v>1</v>
          </cell>
          <cell r="AW93">
            <v>0.99983379632927316</v>
          </cell>
          <cell r="AX93">
            <v>0</v>
          </cell>
          <cell r="AY93">
            <v>0.13557470854999149</v>
          </cell>
          <cell r="AZ93">
            <v>0</v>
          </cell>
          <cell r="BA93">
            <v>0.12091793570219948</v>
          </cell>
          <cell r="BB93">
            <v>0</v>
          </cell>
          <cell r="BC93">
            <v>0.12076988155668363</v>
          </cell>
          <cell r="BD93">
            <v>0</v>
          </cell>
          <cell r="BE93">
            <v>0.12076988155668363</v>
          </cell>
          <cell r="BF93">
            <v>0</v>
          </cell>
          <cell r="BG93">
            <v>0.12076988155668363</v>
          </cell>
          <cell r="BH93">
            <v>0</v>
          </cell>
          <cell r="BI93">
            <v>0.12076988155668363</v>
          </cell>
          <cell r="BJ93">
            <v>0</v>
          </cell>
          <cell r="BK93">
            <v>128.17313485113831</v>
          </cell>
          <cell r="BL93">
            <v>0</v>
          </cell>
          <cell r="BM93">
            <v>12184.99</v>
          </cell>
          <cell r="BN93">
            <v>0</v>
          </cell>
          <cell r="BO93">
            <v>369.63060606060606</v>
          </cell>
          <cell r="BP93">
            <v>0</v>
          </cell>
          <cell r="BQ93">
            <v>3415.3506099999995</v>
          </cell>
          <cell r="BR93">
            <v>0</v>
          </cell>
          <cell r="BS93">
            <v>0.27999703307396978</v>
          </cell>
          <cell r="BT93">
            <v>0</v>
          </cell>
          <cell r="BU93">
            <v>1.4263492451478199</v>
          </cell>
          <cell r="BV93">
            <v>0</v>
          </cell>
          <cell r="BW93">
            <v>0.11320895382751331</v>
          </cell>
          <cell r="BX93">
            <v>0</v>
          </cell>
          <cell r="BY93">
            <v>1380.90130908678</v>
          </cell>
          <cell r="BZ93">
            <v>0</v>
          </cell>
          <cell r="CA93">
            <v>0.19650981192636538</v>
          </cell>
          <cell r="CB93">
            <v>0</v>
          </cell>
          <cell r="CC93">
            <v>2394.4700932246428</v>
          </cell>
          <cell r="CD93">
            <v>0</v>
          </cell>
          <cell r="CE93">
            <v>2.9394178549996743E-2</v>
          </cell>
          <cell r="CF93">
            <v>0</v>
          </cell>
          <cell r="CG93">
            <v>0.74388466673251941</v>
          </cell>
          <cell r="CH93">
            <v>0</v>
          </cell>
          <cell r="CI93">
            <v>205.40235326135729</v>
          </cell>
          <cell r="CJ93">
            <v>0</v>
          </cell>
          <cell r="CK93">
            <v>0.47057379466272403</v>
          </cell>
          <cell r="CL93">
            <v>0</v>
          </cell>
          <cell r="CM93">
            <v>2446.1181635140001</v>
          </cell>
          <cell r="CN93">
            <v>0</v>
          </cell>
          <cell r="CO93">
            <v>0.42615523688268631</v>
          </cell>
          <cell r="CP93">
            <v>0</v>
          </cell>
          <cell r="CQ93">
            <v>5198.1606099999999</v>
          </cell>
          <cell r="CR93">
            <v>0</v>
          </cell>
          <cell r="CS93">
            <v>1.2526483122945839E-2</v>
          </cell>
          <cell r="CT93">
            <v>0</v>
          </cell>
          <cell r="CU93">
            <v>152.79566110189998</v>
          </cell>
          <cell r="CV93">
            <v>0</v>
          </cell>
          <cell r="CW93">
            <v>2.2157829971117766E-2</v>
          </cell>
          <cell r="CX93">
            <v>0</v>
          </cell>
          <cell r="CY93">
            <v>270.27699999999999</v>
          </cell>
          <cell r="CZ93">
            <v>0</v>
          </cell>
          <cell r="DA93">
            <v>2.9401985510712301E-2</v>
          </cell>
          <cell r="DB93">
            <v>0</v>
          </cell>
          <cell r="DC93">
            <v>6.514841957596313E-4</v>
          </cell>
          <cell r="DD93">
            <v>0</v>
          </cell>
          <cell r="DE93">
            <v>7.9466804378787881</v>
          </cell>
          <cell r="DF93">
            <v>0</v>
          </cell>
          <cell r="DG93">
            <v>0.66843145045021712</v>
          </cell>
          <cell r="DH93">
            <v>0</v>
          </cell>
          <cell r="DI93">
            <v>180.66164713333333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0.82698091546787644</v>
          </cell>
          <cell r="DP93">
            <v>0</v>
          </cell>
          <cell r="DQ93">
            <v>1228.1056479848801</v>
          </cell>
          <cell r="DR93">
            <v>0</v>
          </cell>
          <cell r="DS93">
            <v>1485.0471456043958</v>
          </cell>
          <cell r="DT93">
            <v>0</v>
          </cell>
          <cell r="DU93">
            <v>10415</v>
          </cell>
          <cell r="DV93">
            <v>0</v>
          </cell>
          <cell r="DW93">
            <v>0.85384179619128353</v>
          </cell>
          <cell r="DX93">
            <v>0</v>
          </cell>
          <cell r="DY93">
            <v>8.9449686460110464E-2</v>
          </cell>
          <cell r="DZ93">
            <v>0</v>
          </cell>
          <cell r="EA93">
            <v>0.98068849451364581</v>
          </cell>
          <cell r="EB93">
            <v>0</v>
          </cell>
          <cell r="EC93">
            <v>0.83777580546352337</v>
          </cell>
          <cell r="ED93">
            <v>0</v>
          </cell>
          <cell r="EE93">
            <v>0.74172086444465668</v>
          </cell>
          <cell r="EF93">
            <v>0</v>
          </cell>
          <cell r="EG93">
            <v>6.256366388970501E-2</v>
          </cell>
          <cell r="EH93">
            <v>0</v>
          </cell>
          <cell r="EI93">
            <v>763.13968503048261</v>
          </cell>
          <cell r="EJ93">
            <v>0</v>
          </cell>
          <cell r="EK93">
            <v>778.16726646614484</v>
          </cell>
          <cell r="EL93">
            <v>0</v>
          </cell>
          <cell r="EM93">
            <v>6.3795654012166511E-2</v>
          </cell>
          <cell r="EN93">
            <v>0</v>
          </cell>
          <cell r="EO93">
            <v>4.5058764416568804E-4</v>
          </cell>
          <cell r="EP93">
            <v>0</v>
          </cell>
          <cell r="EQ93">
            <v>0.35063255536383342</v>
          </cell>
          <cell r="ER93">
            <v>0</v>
          </cell>
          <cell r="ES93">
            <v>0.98113057983023044</v>
          </cell>
          <cell r="ET93">
            <v>0</v>
          </cell>
          <cell r="EU93">
            <v>777.81663391078098</v>
          </cell>
          <cell r="EV93">
            <v>0</v>
          </cell>
          <cell r="EW93">
            <v>3.811880681486246E-2</v>
          </cell>
          <cell r="EX93">
            <v>0</v>
          </cell>
          <cell r="EY93">
            <v>0.81261251467089612</v>
          </cell>
          <cell r="EZ93">
            <v>0</v>
          </cell>
          <cell r="FA93">
            <v>0.37099476868775871</v>
          </cell>
          <cell r="FB93">
            <v>0</v>
          </cell>
          <cell r="FC93">
            <v>0.45654572381033248</v>
          </cell>
          <cell r="FD93">
            <v>0</v>
          </cell>
          <cell r="FE93">
            <v>681.75473811923825</v>
          </cell>
          <cell r="FF93">
            <v>0</v>
          </cell>
          <cell r="FG93">
            <v>0.62139579463922312</v>
          </cell>
          <cell r="FH93">
            <v>0</v>
          </cell>
          <cell r="FI93">
            <v>0.6806744282270033</v>
          </cell>
          <cell r="FJ93">
            <v>0</v>
          </cell>
          <cell r="FK93">
            <v>0.88935077394998852</v>
          </cell>
          <cell r="FL93">
            <v>0</v>
          </cell>
          <cell r="FM93">
            <v>0.93620000000000003</v>
          </cell>
          <cell r="FN93">
            <v>0</v>
          </cell>
          <cell r="FO93">
            <v>0.55263883089166121</v>
          </cell>
          <cell r="FP93">
            <v>0</v>
          </cell>
          <cell r="FQ93">
            <v>0.73540587839038174</v>
          </cell>
          <cell r="FR93">
            <v>0</v>
          </cell>
          <cell r="FS93">
            <v>1.285277337395474E-3</v>
          </cell>
          <cell r="FT93">
            <v>0</v>
          </cell>
          <cell r="FU93">
            <v>0.82826619280527192</v>
          </cell>
          <cell r="FV93">
            <v>0</v>
          </cell>
          <cell r="FW93">
            <v>0</v>
          </cell>
          <cell r="FX93">
            <v>0</v>
          </cell>
          <cell r="FY93">
            <v>1220.1589675470013</v>
          </cell>
          <cell r="FZ93">
            <v>0</v>
          </cell>
          <cell r="GA93">
            <v>1473.1483406493021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531.93197527889572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838.96657485683124</v>
          </cell>
          <cell r="GV93">
            <v>0</v>
          </cell>
          <cell r="GW93">
            <v>311.25221037577131</v>
          </cell>
          <cell r="GX93">
            <v>0</v>
          </cell>
          <cell r="GY93">
            <v>2.5517056781157541E-2</v>
          </cell>
          <cell r="GZ93">
            <v>0</v>
          </cell>
          <cell r="HA93">
            <v>6.5754786948422628E-2</v>
          </cell>
          <cell r="HB93">
            <v>0</v>
          </cell>
          <cell r="HC93">
            <v>145.76707214074742</v>
          </cell>
          <cell r="HD93">
            <v>0</v>
          </cell>
          <cell r="HE93">
            <v>1.1950265837945288E-2</v>
          </cell>
          <cell r="IV93">
            <v>89</v>
          </cell>
        </row>
        <row r="94">
          <cell r="B94">
            <v>38943</v>
          </cell>
          <cell r="C94">
            <v>13</v>
          </cell>
          <cell r="D94">
            <v>38930</v>
          </cell>
          <cell r="E94">
            <v>0</v>
          </cell>
          <cell r="F94">
            <v>34</v>
          </cell>
          <cell r="G94">
            <v>6</v>
          </cell>
          <cell r="H94">
            <v>0</v>
          </cell>
          <cell r="I94">
            <v>0</v>
          </cell>
          <cell r="J94">
            <v>0</v>
          </cell>
          <cell r="K94">
            <v>0.16666666666666669</v>
          </cell>
          <cell r="L94">
            <v>1</v>
          </cell>
          <cell r="M94">
            <v>33.833333333333329</v>
          </cell>
          <cell r="N94">
            <v>34</v>
          </cell>
          <cell r="O94">
            <v>34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4.8611111111111216E-3</v>
          </cell>
          <cell r="Z94">
            <v>0</v>
          </cell>
          <cell r="AA94">
            <v>3.5805555555555553</v>
          </cell>
          <cell r="AB94">
            <v>0</v>
          </cell>
          <cell r="AC94">
            <v>3.5805555555555548</v>
          </cell>
          <cell r="AD94">
            <v>0</v>
          </cell>
          <cell r="AE94">
            <v>0.56805555555555554</v>
          </cell>
          <cell r="AF94">
            <v>1</v>
          </cell>
          <cell r="AG94">
            <v>25.709722222222222</v>
          </cell>
          <cell r="AH94">
            <v>0</v>
          </cell>
          <cell r="AI94">
            <v>4.8611111111110938E-3</v>
          </cell>
          <cell r="AJ94">
            <v>1</v>
          </cell>
          <cell r="AK94">
            <v>26.28263888888889</v>
          </cell>
          <cell r="AL94">
            <v>1</v>
          </cell>
          <cell r="AM94">
            <v>29.868055555555557</v>
          </cell>
          <cell r="AN94">
            <v>1</v>
          </cell>
          <cell r="AO94">
            <v>33.833333333333329</v>
          </cell>
          <cell r="AP94">
            <v>0</v>
          </cell>
          <cell r="AQ94">
            <v>3.9652777777777786</v>
          </cell>
          <cell r="AR94">
            <v>1</v>
          </cell>
          <cell r="AS94">
            <v>0.98122001056087427</v>
          </cell>
          <cell r="AT94">
            <v>0</v>
          </cell>
          <cell r="AU94">
            <v>0.15003328971233082</v>
          </cell>
          <cell r="AV94">
            <v>1</v>
          </cell>
          <cell r="AW94">
            <v>0.99983929104391944</v>
          </cell>
          <cell r="AX94">
            <v>0</v>
          </cell>
          <cell r="AY94">
            <v>0.1310925913171245</v>
          </cell>
          <cell r="AZ94">
            <v>0</v>
          </cell>
          <cell r="BA94">
            <v>0.11734400656814432</v>
          </cell>
          <cell r="BB94">
            <v>0</v>
          </cell>
          <cell r="BC94">
            <v>0.117200328407225</v>
          </cell>
          <cell r="BD94">
            <v>0</v>
          </cell>
          <cell r="BE94">
            <v>0.117200328407225</v>
          </cell>
          <cell r="BF94">
            <v>0</v>
          </cell>
          <cell r="BG94">
            <v>0.117200328407225</v>
          </cell>
          <cell r="BH94">
            <v>0</v>
          </cell>
          <cell r="BI94">
            <v>0.117200328407225</v>
          </cell>
          <cell r="BJ94">
            <v>0</v>
          </cell>
          <cell r="BK94">
            <v>128.17313485113831</v>
          </cell>
          <cell r="BL94">
            <v>0</v>
          </cell>
          <cell r="BM94">
            <v>12184.99</v>
          </cell>
          <cell r="BN94">
            <v>0</v>
          </cell>
          <cell r="BO94">
            <v>358.75911764705882</v>
          </cell>
          <cell r="BP94">
            <v>0</v>
          </cell>
          <cell r="BQ94">
            <v>3415.3506099999995</v>
          </cell>
          <cell r="BR94">
            <v>0</v>
          </cell>
          <cell r="BS94">
            <v>0.27999703307396978</v>
          </cell>
          <cell r="BT94">
            <v>0</v>
          </cell>
          <cell r="BU94">
            <v>1.4263492451478199</v>
          </cell>
          <cell r="BV94">
            <v>0</v>
          </cell>
          <cell r="BW94">
            <v>0.11320895382751331</v>
          </cell>
          <cell r="BX94">
            <v>0</v>
          </cell>
          <cell r="BY94">
            <v>1380.90130908678</v>
          </cell>
          <cell r="BZ94">
            <v>0</v>
          </cell>
          <cell r="CA94">
            <v>0.19630327847577908</v>
          </cell>
          <cell r="CB94">
            <v>0</v>
          </cell>
          <cell r="CC94">
            <v>2394.4700932246428</v>
          </cell>
          <cell r="CD94">
            <v>0</v>
          </cell>
          <cell r="CE94">
            <v>2.9394178549996743E-2</v>
          </cell>
          <cell r="CF94">
            <v>0</v>
          </cell>
          <cell r="CG94">
            <v>0.74388466673251941</v>
          </cell>
          <cell r="CH94">
            <v>0</v>
          </cell>
          <cell r="CI94">
            <v>205.40235326135729</v>
          </cell>
          <cell r="CJ94">
            <v>0</v>
          </cell>
          <cell r="CK94">
            <v>0.47057379466272403</v>
          </cell>
          <cell r="CL94">
            <v>0</v>
          </cell>
          <cell r="CM94">
            <v>2446.1181635140001</v>
          </cell>
          <cell r="CN94">
            <v>0</v>
          </cell>
          <cell r="CO94">
            <v>0.42615523688268631</v>
          </cell>
          <cell r="CP94">
            <v>0</v>
          </cell>
          <cell r="CQ94">
            <v>5198.1606099999999</v>
          </cell>
          <cell r="CR94">
            <v>0</v>
          </cell>
          <cell r="CS94">
            <v>1.2526483122945839E-2</v>
          </cell>
          <cell r="CT94">
            <v>0</v>
          </cell>
          <cell r="CU94">
            <v>152.79566110189998</v>
          </cell>
          <cell r="CV94">
            <v>0</v>
          </cell>
          <cell r="CW94">
            <v>2.2157829971117766E-2</v>
          </cell>
          <cell r="CX94">
            <v>0</v>
          </cell>
          <cell r="CY94">
            <v>270.27699999999999</v>
          </cell>
          <cell r="CZ94">
            <v>0</v>
          </cell>
          <cell r="DA94">
            <v>2.9401985510712301E-2</v>
          </cell>
          <cell r="DB94">
            <v>0</v>
          </cell>
          <cell r="DC94">
            <v>6.514841957596313E-4</v>
          </cell>
          <cell r="DD94">
            <v>0</v>
          </cell>
          <cell r="DE94">
            <v>7.9466804378787881</v>
          </cell>
          <cell r="DF94">
            <v>0</v>
          </cell>
          <cell r="DG94">
            <v>0.66843145045021712</v>
          </cell>
          <cell r="DH94">
            <v>0</v>
          </cell>
          <cell r="DI94">
            <v>180.66164713333333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0.82698091546787644</v>
          </cell>
          <cell r="DP94">
            <v>0</v>
          </cell>
          <cell r="DQ94">
            <v>1228.1056479848801</v>
          </cell>
          <cell r="DR94">
            <v>0</v>
          </cell>
          <cell r="DS94">
            <v>1485.0471456043958</v>
          </cell>
          <cell r="DT94">
            <v>0</v>
          </cell>
          <cell r="DU94">
            <v>10415</v>
          </cell>
          <cell r="DV94">
            <v>0</v>
          </cell>
          <cell r="DW94">
            <v>0.85384179619128353</v>
          </cell>
          <cell r="DX94">
            <v>0</v>
          </cell>
          <cell r="DY94">
            <v>8.9449686460110464E-2</v>
          </cell>
          <cell r="DZ94">
            <v>0</v>
          </cell>
          <cell r="EA94">
            <v>0.98068849451364581</v>
          </cell>
          <cell r="EB94">
            <v>0</v>
          </cell>
          <cell r="EC94">
            <v>0.83777580546352337</v>
          </cell>
          <cell r="EN94">
            <v>0</v>
          </cell>
          <cell r="EO94">
            <v>0</v>
          </cell>
          <cell r="ER94">
            <v>0</v>
          </cell>
          <cell r="ES94">
            <v>0.98113057983023044</v>
          </cell>
          <cell r="EV94">
            <v>0</v>
          </cell>
          <cell r="EW94">
            <v>3.811880681486246E-2</v>
          </cell>
          <cell r="EX94">
            <v>0</v>
          </cell>
          <cell r="EY94">
            <v>0.81261251467089612</v>
          </cell>
          <cell r="EZ94">
            <v>0</v>
          </cell>
          <cell r="FA94">
            <v>0.37099476868775871</v>
          </cell>
          <cell r="FB94">
            <v>0</v>
          </cell>
          <cell r="FC94">
            <v>0.45654572381033248</v>
          </cell>
          <cell r="FJ94">
            <v>0</v>
          </cell>
          <cell r="FK94">
            <v>0.88935077394998852</v>
          </cell>
          <cell r="FL94">
            <v>0</v>
          </cell>
          <cell r="FM94">
            <v>0.93528350555609496</v>
          </cell>
          <cell r="FR94">
            <v>0</v>
          </cell>
          <cell r="FS94">
            <v>1.285277337395474E-3</v>
          </cell>
          <cell r="FT94">
            <v>0</v>
          </cell>
          <cell r="FU94">
            <v>0.82826619280527192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IV94">
            <v>90</v>
          </cell>
        </row>
        <row r="95">
          <cell r="B95">
            <v>38944</v>
          </cell>
          <cell r="C95">
            <v>13</v>
          </cell>
          <cell r="D95">
            <v>38930</v>
          </cell>
          <cell r="E95">
            <v>0</v>
          </cell>
          <cell r="F95">
            <v>35</v>
          </cell>
          <cell r="G95">
            <v>6</v>
          </cell>
          <cell r="H95">
            <v>0</v>
          </cell>
          <cell r="I95">
            <v>0</v>
          </cell>
          <cell r="J95">
            <v>0</v>
          </cell>
          <cell r="K95">
            <v>0.16666666666666669</v>
          </cell>
          <cell r="L95">
            <v>1</v>
          </cell>
          <cell r="M95">
            <v>34.833333333333329</v>
          </cell>
          <cell r="N95">
            <v>35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4.8611111111111216E-3</v>
          </cell>
          <cell r="Z95">
            <v>0</v>
          </cell>
          <cell r="AA95">
            <v>3.5805555555555553</v>
          </cell>
          <cell r="AB95">
            <v>0</v>
          </cell>
          <cell r="AC95">
            <v>3.5805555555555548</v>
          </cell>
          <cell r="AD95">
            <v>0</v>
          </cell>
          <cell r="AE95">
            <v>0.56805555555555554</v>
          </cell>
          <cell r="AF95">
            <v>1</v>
          </cell>
          <cell r="AG95">
            <v>26.709722222222222</v>
          </cell>
          <cell r="AH95">
            <v>0</v>
          </cell>
          <cell r="AI95">
            <v>4.8611111111110938E-3</v>
          </cell>
          <cell r="AJ95">
            <v>1</v>
          </cell>
          <cell r="AK95">
            <v>27.28263888888889</v>
          </cell>
          <cell r="AL95">
            <v>1</v>
          </cell>
          <cell r="AM95">
            <v>30.868055555555557</v>
          </cell>
          <cell r="AN95">
            <v>1</v>
          </cell>
          <cell r="AO95">
            <v>34.833333333333329</v>
          </cell>
          <cell r="AP95">
            <v>0</v>
          </cell>
          <cell r="AQ95">
            <v>3.9652777777777786</v>
          </cell>
          <cell r="AR95">
            <v>1</v>
          </cell>
          <cell r="AS95">
            <v>0.9818210102895748</v>
          </cell>
          <cell r="AT95">
            <v>0</v>
          </cell>
          <cell r="AU95">
            <v>0.14523190434917868</v>
          </cell>
          <cell r="AV95">
            <v>1</v>
          </cell>
          <cell r="AW95">
            <v>0.99984443407338264</v>
          </cell>
          <cell r="AX95">
            <v>0</v>
          </cell>
          <cell r="AY95">
            <v>0.12689734871213618</v>
          </cell>
          <cell r="AZ95">
            <v>0</v>
          </cell>
          <cell r="BA95">
            <v>0.11397527910685788</v>
          </cell>
          <cell r="BB95">
            <v>0</v>
          </cell>
          <cell r="BC95">
            <v>0.11383572567783098</v>
          </cell>
          <cell r="BD95">
            <v>0</v>
          </cell>
          <cell r="BE95">
            <v>0.11383572567783098</v>
          </cell>
          <cell r="BF95">
            <v>0</v>
          </cell>
          <cell r="BG95">
            <v>0.11383572567783098</v>
          </cell>
          <cell r="BH95">
            <v>0</v>
          </cell>
          <cell r="BI95">
            <v>0.11383572567783098</v>
          </cell>
          <cell r="BJ95">
            <v>0</v>
          </cell>
          <cell r="BK95">
            <v>128.17313485113831</v>
          </cell>
          <cell r="BL95">
            <v>0</v>
          </cell>
          <cell r="BM95">
            <v>12184.99</v>
          </cell>
          <cell r="BN95">
            <v>0</v>
          </cell>
          <cell r="BO95">
            <v>348.50885714285715</v>
          </cell>
          <cell r="BP95">
            <v>0</v>
          </cell>
          <cell r="BQ95">
            <v>3415.3506099999995</v>
          </cell>
          <cell r="BR95">
            <v>0</v>
          </cell>
          <cell r="BS95">
            <v>0.27999703307396978</v>
          </cell>
          <cell r="BT95">
            <v>0</v>
          </cell>
          <cell r="BU95">
            <v>1.4263492451478199</v>
          </cell>
          <cell r="BV95">
            <v>0</v>
          </cell>
          <cell r="BW95">
            <v>0.11320895382751331</v>
          </cell>
          <cell r="BX95">
            <v>0</v>
          </cell>
          <cell r="BY95">
            <v>1380.90130908678</v>
          </cell>
          <cell r="BZ95">
            <v>0</v>
          </cell>
          <cell r="CA95">
            <v>0.19630327847577908</v>
          </cell>
          <cell r="CB95">
            <v>0</v>
          </cell>
          <cell r="CC95">
            <v>2394.4700932246428</v>
          </cell>
          <cell r="CD95">
            <v>0</v>
          </cell>
          <cell r="CE95">
            <v>2.9394178549996743E-2</v>
          </cell>
          <cell r="CF95">
            <v>0</v>
          </cell>
          <cell r="CG95">
            <v>0.74388466673251941</v>
          </cell>
          <cell r="CH95">
            <v>0</v>
          </cell>
          <cell r="CI95">
            <v>205.40235326135729</v>
          </cell>
          <cell r="CJ95">
            <v>0</v>
          </cell>
          <cell r="CK95">
            <v>0.47057379466272403</v>
          </cell>
          <cell r="CL95">
            <v>0</v>
          </cell>
          <cell r="CM95">
            <v>2446.1181635140001</v>
          </cell>
          <cell r="CN95">
            <v>0</v>
          </cell>
          <cell r="CO95">
            <v>0.42615523688268631</v>
          </cell>
          <cell r="CP95">
            <v>0</v>
          </cell>
          <cell r="CQ95">
            <v>5198.1606099999999</v>
          </cell>
          <cell r="CR95">
            <v>0</v>
          </cell>
          <cell r="CS95">
            <v>1.2526483122945839E-2</v>
          </cell>
          <cell r="CT95">
            <v>0</v>
          </cell>
          <cell r="CU95">
            <v>152.79566110189998</v>
          </cell>
          <cell r="CV95">
            <v>0</v>
          </cell>
          <cell r="CW95">
            <v>2.2157829971117766E-2</v>
          </cell>
          <cell r="CX95">
            <v>0</v>
          </cell>
          <cell r="CY95">
            <v>270.27699999999999</v>
          </cell>
          <cell r="CZ95">
            <v>0</v>
          </cell>
          <cell r="DA95">
            <v>2.9401985510712301E-2</v>
          </cell>
          <cell r="DB95">
            <v>0</v>
          </cell>
          <cell r="DC95">
            <v>6.514841957596313E-4</v>
          </cell>
          <cell r="DD95">
            <v>0</v>
          </cell>
          <cell r="DE95">
            <v>7.9466804378787881</v>
          </cell>
          <cell r="DF95">
            <v>0</v>
          </cell>
          <cell r="DG95">
            <v>0.66843145045021712</v>
          </cell>
          <cell r="DH95">
            <v>0</v>
          </cell>
          <cell r="DI95">
            <v>180.66164713333333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0.82698091546787644</v>
          </cell>
          <cell r="DP95">
            <v>0</v>
          </cell>
          <cell r="DQ95">
            <v>1228.1056479848801</v>
          </cell>
          <cell r="DR95">
            <v>0</v>
          </cell>
          <cell r="DS95">
            <v>1485.0471456043958</v>
          </cell>
          <cell r="DT95">
            <v>0</v>
          </cell>
          <cell r="DU95">
            <v>10415</v>
          </cell>
          <cell r="DV95">
            <v>0</v>
          </cell>
          <cell r="DW95">
            <v>0.85384179619128353</v>
          </cell>
          <cell r="DX95">
            <v>0</v>
          </cell>
          <cell r="DY95">
            <v>8.9449686460110464E-2</v>
          </cell>
          <cell r="DZ95">
            <v>0</v>
          </cell>
          <cell r="EA95">
            <v>0.98068849451364581</v>
          </cell>
          <cell r="EB95">
            <v>0</v>
          </cell>
          <cell r="EC95">
            <v>0.83777580546352337</v>
          </cell>
          <cell r="EN95">
            <v>0</v>
          </cell>
          <cell r="EO95">
            <v>0</v>
          </cell>
          <cell r="ER95">
            <v>0</v>
          </cell>
          <cell r="ES95">
            <v>0.98113057983023044</v>
          </cell>
          <cell r="EV95">
            <v>0</v>
          </cell>
          <cell r="EW95">
            <v>3.811880681486246E-2</v>
          </cell>
          <cell r="EX95">
            <v>0</v>
          </cell>
          <cell r="EY95">
            <v>0.81261251467089612</v>
          </cell>
          <cell r="EZ95">
            <v>0</v>
          </cell>
          <cell r="FA95">
            <v>0.37099476868775871</v>
          </cell>
          <cell r="FB95">
            <v>0</v>
          </cell>
          <cell r="FC95">
            <v>0.45654572381033248</v>
          </cell>
          <cell r="FJ95">
            <v>0</v>
          </cell>
          <cell r="FK95">
            <v>0.88935077394998852</v>
          </cell>
          <cell r="FL95">
            <v>0</v>
          </cell>
          <cell r="FM95">
            <v>0.93528350555609496</v>
          </cell>
          <cell r="FR95">
            <v>0</v>
          </cell>
          <cell r="FS95">
            <v>1.285277337395474E-3</v>
          </cell>
          <cell r="FT95">
            <v>0</v>
          </cell>
          <cell r="FU95">
            <v>0.82826619280527192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IV95">
            <v>91</v>
          </cell>
        </row>
        <row r="96">
          <cell r="B96">
            <v>38945</v>
          </cell>
          <cell r="C96">
            <v>13</v>
          </cell>
          <cell r="D96">
            <v>38930</v>
          </cell>
          <cell r="E96">
            <v>0</v>
          </cell>
          <cell r="F96">
            <v>36</v>
          </cell>
          <cell r="G96">
            <v>6</v>
          </cell>
          <cell r="H96">
            <v>0</v>
          </cell>
          <cell r="I96">
            <v>0</v>
          </cell>
          <cell r="J96">
            <v>0</v>
          </cell>
          <cell r="K96">
            <v>0.16666666666666669</v>
          </cell>
          <cell r="L96">
            <v>1</v>
          </cell>
          <cell r="M96">
            <v>35.833333333333329</v>
          </cell>
          <cell r="N96">
            <v>36</v>
          </cell>
          <cell r="O96">
            <v>36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4.8611111111111216E-3</v>
          </cell>
          <cell r="Z96">
            <v>0.31458333333333377</v>
          </cell>
          <cell r="AA96">
            <v>3.8951388888888889</v>
          </cell>
          <cell r="AB96">
            <v>0.31458333333333377</v>
          </cell>
          <cell r="AC96">
            <v>3.8951388888888885</v>
          </cell>
          <cell r="AD96">
            <v>0</v>
          </cell>
          <cell r="AE96">
            <v>0.56805555555555554</v>
          </cell>
          <cell r="AF96">
            <v>0.44444444444444453</v>
          </cell>
          <cell r="AG96">
            <v>27.154166666666665</v>
          </cell>
          <cell r="AH96">
            <v>0</v>
          </cell>
          <cell r="AI96">
            <v>4.8611111111110938E-3</v>
          </cell>
          <cell r="AJ96">
            <v>0.44444444444444453</v>
          </cell>
          <cell r="AK96">
            <v>27.727083333333333</v>
          </cell>
          <cell r="AL96">
            <v>0.7590277777777783</v>
          </cell>
          <cell r="AM96">
            <v>31.627083333333331</v>
          </cell>
          <cell r="AN96">
            <v>1</v>
          </cell>
          <cell r="AO96">
            <v>35.833333333333329</v>
          </cell>
          <cell r="AP96">
            <v>0.2409722222222217</v>
          </cell>
          <cell r="AQ96">
            <v>4.2062499999999998</v>
          </cell>
          <cell r="AR96">
            <v>1</v>
          </cell>
          <cell r="AS96">
            <v>0.98221120389700767</v>
          </cell>
          <cell r="AT96">
            <v>0.35157041540020212</v>
          </cell>
          <cell r="AU96">
            <v>0.14966075156576197</v>
          </cell>
          <cell r="AV96">
            <v>1</v>
          </cell>
          <cell r="AW96">
            <v>0.99984777313848294</v>
          </cell>
          <cell r="AX96">
            <v>0.35157041540020212</v>
          </cell>
          <cell r="AY96">
            <v>0.13171972860125253</v>
          </cell>
          <cell r="AZ96">
            <v>0.2409722222222217</v>
          </cell>
          <cell r="BA96">
            <v>0.11751937984496119</v>
          </cell>
          <cell r="BB96">
            <v>0.2409722222222217</v>
          </cell>
          <cell r="BC96">
            <v>0.1173837209302326</v>
          </cell>
          <cell r="BD96">
            <v>0.2409722222222217</v>
          </cell>
          <cell r="BE96">
            <v>0.1173837209302326</v>
          </cell>
          <cell r="BF96">
            <v>0.2409722222222217</v>
          </cell>
          <cell r="BG96">
            <v>0.1173837209302326</v>
          </cell>
          <cell r="BH96">
            <v>0.2409722222222217</v>
          </cell>
          <cell r="BI96">
            <v>0.1173837209302326</v>
          </cell>
          <cell r="BJ96">
            <v>143.43804034582163</v>
          </cell>
          <cell r="BK96">
            <v>129.04764735017332</v>
          </cell>
          <cell r="BL96">
            <v>829.55</v>
          </cell>
          <cell r="BM96">
            <v>13014.54</v>
          </cell>
          <cell r="BN96">
            <v>23.043055555555554</v>
          </cell>
          <cell r="BO96">
            <v>361.87111111111108</v>
          </cell>
          <cell r="BP96">
            <v>261.06459000000001</v>
          </cell>
          <cell r="BQ96">
            <v>3676.4151999999995</v>
          </cell>
          <cell r="BR96">
            <v>0.31470627448616723</v>
          </cell>
          <cell r="BS96">
            <v>0.2822072315496002</v>
          </cell>
          <cell r="BT96">
            <v>1.6872155214591202</v>
          </cell>
          <cell r="BU96">
            <v>1.4421832672122836</v>
          </cell>
          <cell r="BV96">
            <v>0.11072697878001522</v>
          </cell>
          <cell r="BW96">
            <v>0.11305090780739473</v>
          </cell>
          <cell r="BX96">
            <v>91.853565246961622</v>
          </cell>
          <cell r="BY96">
            <v>1472.7548743337416</v>
          </cell>
          <cell r="BZ96">
            <v>0.18652405130436817</v>
          </cell>
          <cell r="CA96">
            <v>0.19568056152468202</v>
          </cell>
          <cell r="CB96">
            <v>154.73102675953859</v>
          </cell>
          <cell r="CC96">
            <v>2549.2011199841813</v>
          </cell>
          <cell r="CD96">
            <v>2.8066666666666663E-2</v>
          </cell>
          <cell r="CE96">
            <v>2.9315924598313361E-2</v>
          </cell>
          <cell r="CF96">
            <v>0.71714836604873478</v>
          </cell>
          <cell r="CG96">
            <v>0.7423228135296297</v>
          </cell>
          <cell r="CH96">
            <v>12.743410697128022</v>
          </cell>
          <cell r="CI96">
            <v>218.1457639584853</v>
          </cell>
          <cell r="CJ96">
            <v>0.48566666666666664</v>
          </cell>
          <cell r="CK96">
            <v>0.47146348679383865</v>
          </cell>
          <cell r="CL96">
            <v>158.14015254333327</v>
          </cell>
          <cell r="CM96">
            <v>2604.2583160573336</v>
          </cell>
          <cell r="CN96">
            <v>0.39251954674220957</v>
          </cell>
          <cell r="CO96">
            <v>0.42401339949153172</v>
          </cell>
          <cell r="CP96">
            <v>325.61458999999991</v>
          </cell>
          <cell r="CQ96">
            <v>5523.7752</v>
          </cell>
          <cell r="CR96">
            <v>1.101671527856468E-2</v>
          </cell>
          <cell r="CS96">
            <v>1.2430344848168264E-2</v>
          </cell>
          <cell r="CT96">
            <v>9.1389161593333288</v>
          </cell>
          <cell r="CU96">
            <v>161.9345772612333</v>
          </cell>
          <cell r="CV96">
            <v>0</v>
          </cell>
          <cell r="CW96">
            <v>2.074687427076553E-2</v>
          </cell>
          <cell r="CX96">
            <v>0</v>
          </cell>
          <cell r="CY96">
            <v>270.27699999999999</v>
          </cell>
          <cell r="CZ96">
            <v>3.5000000000000003E-2</v>
          </cell>
          <cell r="DA96">
            <v>2.9401985510712301E-2</v>
          </cell>
          <cell r="DB96">
            <v>0</v>
          </cell>
          <cell r="DC96">
            <v>6.0999929670161788E-4</v>
          </cell>
          <cell r="DD96">
            <v>0</v>
          </cell>
          <cell r="DE96">
            <v>7.9466804378787881</v>
          </cell>
          <cell r="DF96">
            <v>0.71450000000000002</v>
          </cell>
          <cell r="DG96">
            <v>0.66843145045021712</v>
          </cell>
          <cell r="DH96">
            <v>0</v>
          </cell>
          <cell r="DI96">
            <v>180.66164713333333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0.79786292680521442</v>
          </cell>
          <cell r="DO96">
            <v>0.82508084867657216</v>
          </cell>
          <cell r="DP96">
            <v>82.714649087628288</v>
          </cell>
          <cell r="DQ96">
            <v>1310.8202970725083</v>
          </cell>
          <cell r="DR96">
            <v>103.67025000000001</v>
          </cell>
          <cell r="DS96">
            <v>1588.7173956043957</v>
          </cell>
          <cell r="DT96">
            <v>765</v>
          </cell>
          <cell r="DU96">
            <v>11180</v>
          </cell>
          <cell r="DV96">
            <v>0.9221867277439576</v>
          </cell>
          <cell r="DW96">
            <v>0.85819383205806865</v>
          </cell>
          <cell r="DX96">
            <v>0</v>
          </cell>
          <cell r="DY96">
            <v>8.3753752103265744E-2</v>
          </cell>
          <cell r="DZ96">
            <v>0.98730000000000007</v>
          </cell>
          <cell r="EA96">
            <v>0.98111401790308983</v>
          </cell>
          <cell r="EB96">
            <v>0.79866463564217738</v>
          </cell>
          <cell r="EC96">
            <v>0.83506647316088889</v>
          </cell>
          <cell r="EN96">
            <v>8.0000000000000004E-4</v>
          </cell>
          <cell r="EO96">
            <v>5.1488834465583356E-5</v>
          </cell>
          <cell r="ER96">
            <v>0.98809047237790237</v>
          </cell>
          <cell r="ES96">
            <v>0.98157837926082936</v>
          </cell>
          <cell r="EV96">
            <v>3.6002214486113349E-2</v>
          </cell>
          <cell r="EW96">
            <v>3.798402746077123E-2</v>
          </cell>
          <cell r="EX96">
            <v>0.81059999999999999</v>
          </cell>
          <cell r="EY96">
            <v>0.81261251467089612</v>
          </cell>
          <cell r="EZ96">
            <v>0.36670000000000003</v>
          </cell>
          <cell r="FA96">
            <v>0.37099476868775871</v>
          </cell>
          <cell r="FB96">
            <v>0.45238095238095244</v>
          </cell>
          <cell r="FC96">
            <v>0.45654572381033248</v>
          </cell>
          <cell r="FJ96">
            <v>0.90050559132068486</v>
          </cell>
          <cell r="FK96">
            <v>0.89004648357759419</v>
          </cell>
          <cell r="FL96">
            <v>0.93801158776321203</v>
          </cell>
          <cell r="FM96">
            <v>0.93543577210138762</v>
          </cell>
          <cell r="FR96">
            <v>-1.5929870097053933E-2</v>
          </cell>
          <cell r="FS96">
            <v>2.1244746909743206E-4</v>
          </cell>
          <cell r="FT96">
            <v>0.78193305670816049</v>
          </cell>
          <cell r="FU96">
            <v>0.8252932961456696</v>
          </cell>
          <cell r="FV96">
            <v>0.77735941516252061</v>
          </cell>
          <cell r="FW96">
            <v>0.83533277225240332</v>
          </cell>
          <cell r="FX96">
            <v>82.714649087628288</v>
          </cell>
          <cell r="FY96">
            <v>82.714649087628288</v>
          </cell>
          <cell r="FZ96">
            <v>105.7822640672675</v>
          </cell>
          <cell r="GA96">
            <v>105.7822640672675</v>
          </cell>
          <cell r="GB96">
            <v>18.415637847496445</v>
          </cell>
          <cell r="GC96">
            <v>18.415637847496445</v>
          </cell>
          <cell r="GD96">
            <v>2.2199551380262125E-2</v>
          </cell>
          <cell r="GE96">
            <v>1.413612416291286E-3</v>
          </cell>
          <cell r="GF96">
            <v>6.0538727516395212E-2</v>
          </cell>
          <cell r="GG96">
            <v>3.8103297825232366E-3</v>
          </cell>
          <cell r="GH96">
            <v>50.219901411225642</v>
          </cell>
          <cell r="GI96">
            <v>50.219901411225642</v>
          </cell>
          <cell r="IV96">
            <v>92</v>
          </cell>
        </row>
        <row r="97">
          <cell r="B97">
            <v>38946</v>
          </cell>
          <cell r="C97">
            <v>13</v>
          </cell>
          <cell r="D97">
            <v>38930</v>
          </cell>
          <cell r="E97">
            <v>0</v>
          </cell>
          <cell r="F97">
            <v>37</v>
          </cell>
          <cell r="G97">
            <v>6</v>
          </cell>
          <cell r="H97">
            <v>0</v>
          </cell>
          <cell r="I97">
            <v>0</v>
          </cell>
          <cell r="J97">
            <v>0</v>
          </cell>
          <cell r="K97">
            <v>0.16666666666666669</v>
          </cell>
          <cell r="L97">
            <v>1</v>
          </cell>
          <cell r="M97">
            <v>36.833333333333329</v>
          </cell>
          <cell r="N97">
            <v>37</v>
          </cell>
          <cell r="O97">
            <v>37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4.8611111111111216E-3</v>
          </cell>
          <cell r="Z97">
            <v>0.52083333333333337</v>
          </cell>
          <cell r="AA97">
            <v>4.415972222222222</v>
          </cell>
          <cell r="AB97">
            <v>0.52083333333333337</v>
          </cell>
          <cell r="AC97">
            <v>4.415972222222222</v>
          </cell>
          <cell r="AD97">
            <v>0</v>
          </cell>
          <cell r="AE97">
            <v>0.56805555555555554</v>
          </cell>
          <cell r="AF97">
            <v>3.125E-2</v>
          </cell>
          <cell r="AG97">
            <v>27.185416666666665</v>
          </cell>
          <cell r="AH97">
            <v>2.7777777777777752E-2</v>
          </cell>
          <cell r="AI97">
            <v>3.2638888888888842E-2</v>
          </cell>
          <cell r="AJ97">
            <v>5.9027777777777748E-2</v>
          </cell>
          <cell r="AK97">
            <v>27.786111111111111</v>
          </cell>
          <cell r="AL97">
            <v>0.57986111111111116</v>
          </cell>
          <cell r="AM97">
            <v>32.206944444444446</v>
          </cell>
          <cell r="AN97">
            <v>1</v>
          </cell>
          <cell r="AO97">
            <v>36.833333333333329</v>
          </cell>
          <cell r="AP97">
            <v>0.42013888888888884</v>
          </cell>
          <cell r="AQ97">
            <v>4.62638888888889</v>
          </cell>
          <cell r="AR97">
            <v>1</v>
          </cell>
          <cell r="AS97">
            <v>0.9824741826284441</v>
          </cell>
          <cell r="AT97">
            <v>0.93478260869565222</v>
          </cell>
          <cell r="AU97">
            <v>0.16126751510476917</v>
          </cell>
          <cell r="AV97">
            <v>0.94202898550724645</v>
          </cell>
          <cell r="AW97">
            <v>0.99899301538329688</v>
          </cell>
          <cell r="AX97">
            <v>0.87681159420289867</v>
          </cell>
          <cell r="AY97">
            <v>0.14273471311651009</v>
          </cell>
          <cell r="AZ97">
            <v>0.42013888888888884</v>
          </cell>
          <cell r="BA97">
            <v>0.12573529411764692</v>
          </cell>
          <cell r="BB97">
            <v>0.42013888888888884</v>
          </cell>
          <cell r="BC97">
            <v>0.12560331825037713</v>
          </cell>
          <cell r="BD97">
            <v>0.42013888888888884</v>
          </cell>
          <cell r="BE97">
            <v>0.12560331825037713</v>
          </cell>
          <cell r="BF97">
            <v>0.42013888888888884</v>
          </cell>
          <cell r="BG97">
            <v>0.12560331825037713</v>
          </cell>
          <cell r="BH97">
            <v>0.42013888888888884</v>
          </cell>
          <cell r="BI97">
            <v>0.12560331825037713</v>
          </cell>
          <cell r="BJ97">
            <v>145.33388429752068</v>
          </cell>
          <cell r="BK97">
            <v>130.52665866106273</v>
          </cell>
          <cell r="BL97">
            <v>1465.46</v>
          </cell>
          <cell r="BM97">
            <v>14480</v>
          </cell>
          <cell r="BN97">
            <v>39.606756756756759</v>
          </cell>
          <cell r="BO97">
            <v>391.69756756756755</v>
          </cell>
          <cell r="BP97">
            <v>417.50779</v>
          </cell>
          <cell r="BQ97">
            <v>4093.9229899999996</v>
          </cell>
          <cell r="BR97">
            <v>0.28490074038691188</v>
          </cell>
          <cell r="BS97">
            <v>0.28247958746440477</v>
          </cell>
          <cell r="BT97">
            <v>1.5487792228828916</v>
          </cell>
          <cell r="BU97">
            <v>1.4523775258492375</v>
          </cell>
          <cell r="BV97">
            <v>0.12807211345594643</v>
          </cell>
          <cell r="BW97">
            <v>0.11456978688037435</v>
          </cell>
          <cell r="BX97">
            <v>187.68327866401671</v>
          </cell>
          <cell r="BY97">
            <v>1660.4381529977582</v>
          </cell>
          <cell r="BZ97">
            <v>0.18395180938481262</v>
          </cell>
          <cell r="CA97">
            <v>0.19449460105025562</v>
          </cell>
          <cell r="CB97">
            <v>269.57217906297365</v>
          </cell>
          <cell r="CC97">
            <v>2818.773299047155</v>
          </cell>
          <cell r="CD97">
            <v>2.8933333333333332E-2</v>
          </cell>
          <cell r="CE97">
            <v>2.9279685450788621E-2</v>
          </cell>
          <cell r="CF97">
            <v>0.75653081512672993</v>
          </cell>
          <cell r="CG97">
            <v>0.7436300021676262</v>
          </cell>
          <cell r="CH97">
            <v>22.103852290359704</v>
          </cell>
          <cell r="CI97">
            <v>240.249616248845</v>
          </cell>
          <cell r="CJ97">
            <v>0.49533333333333329</v>
          </cell>
          <cell r="CK97">
            <v>0.47372444507834816</v>
          </cell>
          <cell r="CL97">
            <v>286.28175864666662</v>
          </cell>
          <cell r="CM97">
            <v>2890.5400747040003</v>
          </cell>
          <cell r="CN97">
            <v>0.39438929339110845</v>
          </cell>
          <cell r="CO97">
            <v>0.42101793855021907</v>
          </cell>
          <cell r="CP97">
            <v>577.95778999999993</v>
          </cell>
          <cell r="CQ97">
            <v>6101.7329900000004</v>
          </cell>
          <cell r="CR97">
            <v>1.1410996888782738E-2</v>
          </cell>
          <cell r="CS97">
            <v>1.2327272809889867E-2</v>
          </cell>
          <cell r="CT97">
            <v>16.722245390666664</v>
          </cell>
          <cell r="CU97">
            <v>178.65682265189997</v>
          </cell>
          <cell r="CV97">
            <v>0</v>
          </cell>
          <cell r="CW97">
            <v>1.8649040455232628E-2</v>
          </cell>
          <cell r="CX97">
            <v>0</v>
          </cell>
          <cell r="CY97">
            <v>270.27699999999999</v>
          </cell>
          <cell r="CZ97">
            <v>3.0666666666666665E-2</v>
          </cell>
          <cell r="DA97">
            <v>2.9401985510712301E-2</v>
          </cell>
          <cell r="DB97">
            <v>0</v>
          </cell>
          <cell r="DC97">
            <v>5.4831881725343724E-4</v>
          </cell>
          <cell r="DD97">
            <v>0</v>
          </cell>
          <cell r="DE97">
            <v>7.9466804378787881</v>
          </cell>
          <cell r="DF97">
            <v>0.68466666666666653</v>
          </cell>
          <cell r="DG97">
            <v>0.66843145045021712</v>
          </cell>
          <cell r="DH97">
            <v>0</v>
          </cell>
          <cell r="DI97">
            <v>180.66164713333333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0.86078347312287173</v>
          </cell>
          <cell r="DO97">
            <v>0.82904818492029486</v>
          </cell>
          <cell r="DP97">
            <v>170.96103327335004</v>
          </cell>
          <cell r="DQ97">
            <v>1481.7813303458584</v>
          </cell>
          <cell r="DR97">
            <v>198.61096153846157</v>
          </cell>
          <cell r="DS97">
            <v>1787.3283571428574</v>
          </cell>
          <cell r="DT97">
            <v>1305</v>
          </cell>
          <cell r="DU97">
            <v>12485</v>
          </cell>
          <cell r="DV97">
            <v>0.89051144699580331</v>
          </cell>
          <cell r="DW97">
            <v>0.86146164891418575</v>
          </cell>
          <cell r="DX97">
            <v>0</v>
          </cell>
          <cell r="DY97">
            <v>7.528493646159716E-2</v>
          </cell>
          <cell r="DZ97">
            <v>0.98730000000000007</v>
          </cell>
          <cell r="EA97">
            <v>0.98189727183334274</v>
          </cell>
          <cell r="EB97">
            <v>0.87039451197077788</v>
          </cell>
          <cell r="EC97">
            <v>0.83895023485333231</v>
          </cell>
          <cell r="EN97">
            <v>8.0000000000000004E-4</v>
          </cell>
          <cell r="EO97">
            <v>1.4626348836183119E-4</v>
          </cell>
          <cell r="ER97">
            <v>0.98809047237790237</v>
          </cell>
          <cell r="ES97">
            <v>0.98240268901800187</v>
          </cell>
          <cell r="EV97">
            <v>3.5428160070809719E-2</v>
          </cell>
          <cell r="EW97">
            <v>3.7725589251299138E-2</v>
          </cell>
          <cell r="EX97">
            <v>0.80220000000000002</v>
          </cell>
          <cell r="EY97">
            <v>0.81113980421894394</v>
          </cell>
          <cell r="EZ97">
            <v>0.37020000000000003</v>
          </cell>
          <cell r="FA97">
            <v>0.37088235932360986</v>
          </cell>
          <cell r="FB97">
            <v>0.46148092744951386</v>
          </cell>
          <cell r="FC97">
            <v>0.45723604906892323</v>
          </cell>
          <cell r="FJ97">
            <v>0.91090178352754492</v>
          </cell>
          <cell r="FK97">
            <v>0.89240380779654305</v>
          </cell>
          <cell r="FL97">
            <v>0.94353456050524087</v>
          </cell>
          <cell r="FM97">
            <v>0.93634100656021779</v>
          </cell>
          <cell r="FR97">
            <v>5.3857407862119011E-3</v>
          </cell>
          <cell r="FS97">
            <v>8.5644522230932107E-4</v>
          </cell>
          <cell r="FT97">
            <v>0.86616921390908364</v>
          </cell>
          <cell r="FU97">
            <v>0.82990463014260418</v>
          </cell>
          <cell r="FV97">
            <v>0.87664927017393712</v>
          </cell>
          <cell r="FW97">
            <v>0.84001492811591905</v>
          </cell>
          <cell r="FX97">
            <v>170.96103327335004</v>
          </cell>
          <cell r="FY97">
            <v>253.67568236097833</v>
          </cell>
          <cell r="FZ97">
            <v>197.37602136860841</v>
          </cell>
          <cell r="GA97">
            <v>303.15828543587588</v>
          </cell>
          <cell r="GB97">
            <v>21.088168226085546</v>
          </cell>
          <cell r="GC97">
            <v>39.503806073581991</v>
          </cell>
          <cell r="GD97">
            <v>1.4390233870883036E-2</v>
          </cell>
          <cell r="GE97">
            <v>2.7257520159018156E-3</v>
          </cell>
          <cell r="GF97">
            <v>3.887151234706384E-2</v>
          </cell>
          <cell r="GG97">
            <v>7.3493708918182521E-3</v>
          </cell>
          <cell r="GH97">
            <v>56.964257769004703</v>
          </cell>
          <cell r="GI97">
            <v>107.18415918023035</v>
          </cell>
          <cell r="IV97">
            <v>93</v>
          </cell>
        </row>
        <row r="98">
          <cell r="B98">
            <v>38947</v>
          </cell>
          <cell r="C98">
            <v>13</v>
          </cell>
          <cell r="D98">
            <v>38930</v>
          </cell>
          <cell r="E98">
            <v>0</v>
          </cell>
          <cell r="F98">
            <v>38</v>
          </cell>
          <cell r="G98">
            <v>6</v>
          </cell>
          <cell r="H98">
            <v>0</v>
          </cell>
          <cell r="I98">
            <v>0</v>
          </cell>
          <cell r="J98">
            <v>0</v>
          </cell>
          <cell r="K98">
            <v>0.16666666666666669</v>
          </cell>
          <cell r="L98">
            <v>1</v>
          </cell>
          <cell r="M98">
            <v>37.833333333333329</v>
          </cell>
          <cell r="N98">
            <v>38</v>
          </cell>
          <cell r="O98">
            <v>38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4.8611111111111216E-3</v>
          </cell>
          <cell r="Z98">
            <v>0.13541666666666663</v>
          </cell>
          <cell r="AA98">
            <v>4.5513888888888889</v>
          </cell>
          <cell r="AB98">
            <v>0.13541666666666663</v>
          </cell>
          <cell r="AC98">
            <v>4.5513888888888889</v>
          </cell>
          <cell r="AD98">
            <v>1.0416666666666671E-2</v>
          </cell>
          <cell r="AE98">
            <v>0.57847222222222217</v>
          </cell>
          <cell r="AF98">
            <v>2.291666666666661E-2</v>
          </cell>
          <cell r="AG98">
            <v>27.208333333333332</v>
          </cell>
          <cell r="AH98">
            <v>1.5277777777777807E-2</v>
          </cell>
          <cell r="AI98">
            <v>4.7916666666666649E-2</v>
          </cell>
          <cell r="AJ98">
            <v>4.8611111111111091E-2</v>
          </cell>
          <cell r="AK98">
            <v>27.834722222222219</v>
          </cell>
          <cell r="AL98">
            <v>0.18402777777777773</v>
          </cell>
          <cell r="AM98">
            <v>32.390972222222217</v>
          </cell>
          <cell r="AN98">
            <v>1</v>
          </cell>
          <cell r="AO98">
            <v>37.833333333333329</v>
          </cell>
          <cell r="AP98">
            <v>0.81597222222222232</v>
          </cell>
          <cell r="AQ98">
            <v>5.4423611111111123</v>
          </cell>
          <cell r="AR98">
            <v>0.98795180722891573</v>
          </cell>
          <cell r="AS98">
            <v>0.98261649867484713</v>
          </cell>
          <cell r="AT98">
            <v>0.97349397590361453</v>
          </cell>
          <cell r="AU98">
            <v>0.1823702497965316</v>
          </cell>
          <cell r="AV98">
            <v>0.98232931726907624</v>
          </cell>
          <cell r="AW98">
            <v>0.99856007011832471</v>
          </cell>
          <cell r="AX98">
            <v>0.9437751004016065</v>
          </cell>
          <cell r="AY98">
            <v>0.16354681858970349</v>
          </cell>
          <cell r="AZ98">
            <v>0.81597222222222232</v>
          </cell>
          <cell r="BA98">
            <v>0.14397944199706317</v>
          </cell>
          <cell r="BB98">
            <v>0.81597222222222232</v>
          </cell>
          <cell r="BC98">
            <v>0.14385095447870783</v>
          </cell>
          <cell r="BD98">
            <v>0.81597222222222232</v>
          </cell>
          <cell r="BE98">
            <v>0.14385095447870783</v>
          </cell>
          <cell r="BF98">
            <v>0.81597222222222232</v>
          </cell>
          <cell r="BG98">
            <v>0.14385095447870783</v>
          </cell>
          <cell r="BH98">
            <v>0.81597222222222232</v>
          </cell>
          <cell r="BI98">
            <v>0.14385095447870783</v>
          </cell>
          <cell r="BJ98">
            <v>165.10468085106382</v>
          </cell>
          <cell r="BK98">
            <v>135.71093530687759</v>
          </cell>
          <cell r="BL98">
            <v>3159.13</v>
          </cell>
          <cell r="BM98">
            <v>17639.13</v>
          </cell>
          <cell r="BN98">
            <v>85.086842105263159</v>
          </cell>
          <cell r="BO98">
            <v>466.47657894736841</v>
          </cell>
          <cell r="BP98">
            <v>1013.94749</v>
          </cell>
          <cell r="BQ98">
            <v>5107.8704799999996</v>
          </cell>
          <cell r="BR98">
            <v>0.31359524015711499</v>
          </cell>
          <cell r="BS98">
            <v>0.28815518351178004</v>
          </cell>
          <cell r="BT98">
            <v>1.6916737587145663</v>
          </cell>
          <cell r="BU98">
            <v>1.4943383271228998</v>
          </cell>
          <cell r="BV98">
            <v>0.13556695116599138</v>
          </cell>
          <cell r="BW98">
            <v>0.11839973779936817</v>
          </cell>
          <cell r="BX98">
            <v>438.32862320499999</v>
          </cell>
          <cell r="BY98">
            <v>2098.7667762027581</v>
          </cell>
          <cell r="BZ98">
            <v>0.18537571948589143</v>
          </cell>
          <cell r="CA98">
            <v>0.19283128745454517</v>
          </cell>
          <cell r="CB98">
            <v>599.37531381373276</v>
          </cell>
          <cell r="CC98">
            <v>3418.1486128608876</v>
          </cell>
          <cell r="CD98">
            <v>2.9499999999999998E-2</v>
          </cell>
          <cell r="CE98">
            <v>2.9318189869889939E-2</v>
          </cell>
          <cell r="CF98">
            <v>0.74539999999999995</v>
          </cell>
          <cell r="CG98">
            <v>0.74394065398504416</v>
          </cell>
          <cell r="CH98">
            <v>51.142072652267238</v>
          </cell>
          <cell r="CI98">
            <v>291.39168890111222</v>
          </cell>
          <cell r="CJ98">
            <v>0.49659999999999999</v>
          </cell>
          <cell r="CK98">
            <v>0.47772241051926606</v>
          </cell>
          <cell r="CL98">
            <v>641.73010353399991</v>
          </cell>
          <cell r="CM98">
            <v>3532.270178238</v>
          </cell>
          <cell r="CN98">
            <v>0.39966829245662316</v>
          </cell>
          <cell r="CO98">
            <v>0.41712369380535269</v>
          </cell>
          <cell r="CP98">
            <v>1292.2474899999997</v>
          </cell>
          <cell r="CQ98">
            <v>7393.9804800000002</v>
          </cell>
          <cell r="CR98">
            <v>1.1790214627470383E-2</v>
          </cell>
          <cell r="CS98">
            <v>1.2229311654215163E-2</v>
          </cell>
          <cell r="CT98">
            <v>38.121300954999995</v>
          </cell>
          <cell r="CU98">
            <v>216.77812360689995</v>
          </cell>
          <cell r="CV98">
            <v>0</v>
          </cell>
          <cell r="CW98">
            <v>1.5247394944519693E-2</v>
          </cell>
          <cell r="CX98">
            <v>0</v>
          </cell>
          <cell r="CY98">
            <v>270.27699999999999</v>
          </cell>
          <cell r="CZ98">
            <v>2.6100000000000002E-2</v>
          </cell>
          <cell r="DA98">
            <v>2.9401985510712301E-2</v>
          </cell>
          <cell r="DB98">
            <v>0</v>
          </cell>
          <cell r="DC98">
            <v>4.48303685234876E-4</v>
          </cell>
          <cell r="DD98">
            <v>0</v>
          </cell>
          <cell r="DE98">
            <v>7.9466804378787881</v>
          </cell>
          <cell r="DF98">
            <v>0.68120000000000003</v>
          </cell>
          <cell r="DG98">
            <v>0.66843145045021712</v>
          </cell>
          <cell r="DH98">
            <v>0</v>
          </cell>
          <cell r="DI98">
            <v>180.66164713333333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0.86650000000000005</v>
          </cell>
          <cell r="DO98">
            <v>0.83673882083588813</v>
          </cell>
          <cell r="DP98">
            <v>400.20732225</v>
          </cell>
          <cell r="DQ98">
            <v>1881.9886525958584</v>
          </cell>
          <cell r="DR98">
            <v>461.86649999999997</v>
          </cell>
          <cell r="DS98">
            <v>2249.1948571428575</v>
          </cell>
          <cell r="DT98">
            <v>2955</v>
          </cell>
          <cell r="DU98">
            <v>15440</v>
          </cell>
          <cell r="DV98">
            <v>0.91392694770049165</v>
          </cell>
          <cell r="DW98">
            <v>0.87103148970642741</v>
          </cell>
          <cell r="DX98">
            <v>0</v>
          </cell>
          <cell r="DY98">
            <v>6.1552719688640081E-2</v>
          </cell>
          <cell r="DZ98">
            <v>0.98370000000000002</v>
          </cell>
          <cell r="EA98">
            <v>0.98231435163261838</v>
          </cell>
          <cell r="EB98">
            <v>0.88067157601777446</v>
          </cell>
          <cell r="EC98">
            <v>0.84773638009182128</v>
          </cell>
          <cell r="EN98">
            <v>5.9999999999999995E-4</v>
          </cell>
          <cell r="EO98">
            <v>2.5124012138855319E-4</v>
          </cell>
          <cell r="ER98">
            <v>0.98429057434460687</v>
          </cell>
          <cell r="ES98">
            <v>0.98283944207666163</v>
          </cell>
          <cell r="EV98">
            <v>3.6571413625148069E-2</v>
          </cell>
          <cell r="EW98">
            <v>3.7515063870827384E-2</v>
          </cell>
          <cell r="EX98">
            <v>0.82</v>
          </cell>
          <cell r="EY98">
            <v>0.81294227783705952</v>
          </cell>
          <cell r="EZ98">
            <v>0.37730000000000002</v>
          </cell>
          <cell r="FA98">
            <v>0.37218793182963411</v>
          </cell>
          <cell r="FB98">
            <v>0.46012195121951227</v>
          </cell>
          <cell r="FC98">
            <v>0.45782823944141438</v>
          </cell>
          <cell r="FJ98">
            <v>0.91303031803795487</v>
          </cell>
          <cell r="FK98">
            <v>0.8967116660770138</v>
          </cell>
          <cell r="FL98">
            <v>0.94540230065007136</v>
          </cell>
          <cell r="FM98">
            <v>0.93823534061887104</v>
          </cell>
          <cell r="FR98">
            <v>8.999999999999897E-3</v>
          </cell>
          <cell r="FS98">
            <v>2.6442068357540593E-3</v>
          </cell>
          <cell r="FT98">
            <v>0.87549999999999994</v>
          </cell>
          <cell r="FU98">
            <v>0.83938302767164219</v>
          </cell>
          <cell r="FV98">
            <v>0.89092202882896321</v>
          </cell>
          <cell r="FW98">
            <v>0.85096310472594061</v>
          </cell>
          <cell r="FX98">
            <v>400.20732225</v>
          </cell>
          <cell r="FY98">
            <v>653.88300461097833</v>
          </cell>
          <cell r="FZ98">
            <v>457.11858623643633</v>
          </cell>
          <cell r="GA98">
            <v>760.27687167231215</v>
          </cell>
          <cell r="GB98">
            <v>43.653802758823332</v>
          </cell>
          <cell r="GC98">
            <v>83.157608832405316</v>
          </cell>
          <cell r="GD98">
            <v>1.3501315299793811E-2</v>
          </cell>
          <cell r="GE98">
            <v>4.6912497345669929E-3</v>
          </cell>
          <cell r="GF98">
            <v>3.5784032069424355E-2</v>
          </cell>
          <cell r="GG98">
            <v>1.2604518667505784E-2</v>
          </cell>
          <cell r="GH98">
            <v>115.70051089006978</v>
          </cell>
          <cell r="GI98">
            <v>222.88467007030013</v>
          </cell>
          <cell r="IV98">
            <v>94</v>
          </cell>
        </row>
        <row r="99">
          <cell r="B99">
            <v>38948</v>
          </cell>
          <cell r="C99">
            <v>13</v>
          </cell>
          <cell r="D99">
            <v>38930</v>
          </cell>
          <cell r="E99">
            <v>0</v>
          </cell>
          <cell r="F99">
            <v>39</v>
          </cell>
          <cell r="G99">
            <v>6</v>
          </cell>
          <cell r="H99">
            <v>0</v>
          </cell>
          <cell r="I99">
            <v>0</v>
          </cell>
          <cell r="J99">
            <v>0</v>
          </cell>
          <cell r="K99">
            <v>0.16666666666666669</v>
          </cell>
          <cell r="L99">
            <v>1</v>
          </cell>
          <cell r="M99">
            <v>38.833333333333329</v>
          </cell>
          <cell r="N99">
            <v>39</v>
          </cell>
          <cell r="O99">
            <v>39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4.8611111111111216E-3</v>
          </cell>
          <cell r="Z99">
            <v>0</v>
          </cell>
          <cell r="AA99">
            <v>4.5513888888888889</v>
          </cell>
          <cell r="AB99">
            <v>0</v>
          </cell>
          <cell r="AC99">
            <v>4.5513888888888889</v>
          </cell>
          <cell r="AD99">
            <v>0</v>
          </cell>
          <cell r="AE99">
            <v>0.57847222222222217</v>
          </cell>
          <cell r="AF99">
            <v>0</v>
          </cell>
          <cell r="AG99">
            <v>27.208333333333332</v>
          </cell>
          <cell r="AH99">
            <v>0</v>
          </cell>
          <cell r="AI99">
            <v>4.7916666666666649E-2</v>
          </cell>
          <cell r="AJ99">
            <v>0</v>
          </cell>
          <cell r="AK99">
            <v>27.834722222222219</v>
          </cell>
          <cell r="AL99">
            <v>0</v>
          </cell>
          <cell r="AM99">
            <v>32.390972222222217</v>
          </cell>
          <cell r="AN99">
            <v>1</v>
          </cell>
          <cell r="AO99">
            <v>38.833333333333329</v>
          </cell>
          <cell r="AP99">
            <v>1</v>
          </cell>
          <cell r="AQ99">
            <v>6.4423611111111123</v>
          </cell>
          <cell r="AR99">
            <v>1</v>
          </cell>
          <cell r="AS99">
            <v>0.98312364513057393</v>
          </cell>
          <cell r="AT99">
            <v>1</v>
          </cell>
          <cell r="AU99">
            <v>0.20622378897465504</v>
          </cell>
          <cell r="AV99">
            <v>1</v>
          </cell>
          <cell r="AW99">
            <v>0.99860207864827089</v>
          </cell>
          <cell r="AX99">
            <v>1</v>
          </cell>
          <cell r="AY99">
            <v>0.18794951275349989</v>
          </cell>
          <cell r="AZ99">
            <v>1</v>
          </cell>
          <cell r="BA99">
            <v>0.16602288984263236</v>
          </cell>
          <cell r="BB99">
            <v>1</v>
          </cell>
          <cell r="BC99">
            <v>0.16589771101573683</v>
          </cell>
          <cell r="BD99">
            <v>1</v>
          </cell>
          <cell r="BE99">
            <v>0.16589771101573683</v>
          </cell>
          <cell r="BF99">
            <v>1</v>
          </cell>
          <cell r="BG99">
            <v>0.16589771101573683</v>
          </cell>
          <cell r="BH99">
            <v>1</v>
          </cell>
          <cell r="BI99">
            <v>0.16589771101573683</v>
          </cell>
          <cell r="BJ99">
            <v>111.5925</v>
          </cell>
          <cell r="BK99">
            <v>131.96720922712083</v>
          </cell>
          <cell r="BL99">
            <v>2670.32</v>
          </cell>
          <cell r="BM99">
            <v>20309.45</v>
          </cell>
          <cell r="BN99">
            <v>68.672307692307683</v>
          </cell>
          <cell r="BO99">
            <v>523.18794871794876</v>
          </cell>
          <cell r="BP99">
            <v>1003.1920200000001</v>
          </cell>
          <cell r="BQ99">
            <v>6111.0625</v>
          </cell>
          <cell r="BR99">
            <v>0.37457416493043894</v>
          </cell>
          <cell r="BS99">
            <v>0.29949831726893261</v>
          </cell>
          <cell r="BT99">
            <v>2.1989123256363299</v>
          </cell>
          <cell r="BU99">
            <v>1.5773046062722895</v>
          </cell>
          <cell r="BV99">
            <v>0.14337956581087438</v>
          </cell>
          <cell r="BW99">
            <v>0.12167852592801419</v>
          </cell>
          <cell r="BX99">
            <v>384.00202074599997</v>
          </cell>
          <cell r="BY99">
            <v>2482.7687969487579</v>
          </cell>
          <cell r="BZ99">
            <v>0.17034520229088404</v>
          </cell>
          <cell r="CA99">
            <v>0.18987982161337219</v>
          </cell>
          <cell r="CB99">
            <v>456.22192767949144</v>
          </cell>
          <cell r="CC99">
            <v>3874.3705405403789</v>
          </cell>
          <cell r="CD99">
            <v>2.7300000000000001E-2</v>
          </cell>
          <cell r="CE99">
            <v>2.9082766638828458E-2</v>
          </cell>
          <cell r="CF99">
            <v>0.72689999999999999</v>
          </cell>
          <cell r="CG99">
            <v>0.74203584821267832</v>
          </cell>
          <cell r="CH99">
            <v>36.670860016508456</v>
          </cell>
          <cell r="CI99">
            <v>328.06254891762069</v>
          </cell>
          <cell r="CJ99">
            <v>0.49519999999999997</v>
          </cell>
          <cell r="CK99">
            <v>0.47976118330675654</v>
          </cell>
          <cell r="CL99">
            <v>483.51923230399984</v>
          </cell>
          <cell r="CM99">
            <v>4015.789410542</v>
          </cell>
          <cell r="CN99">
            <v>0.36457498637154523</v>
          </cell>
          <cell r="CO99">
            <v>0.41022628530316846</v>
          </cell>
          <cell r="CP99">
            <v>976.41201999999976</v>
          </cell>
          <cell r="CQ99">
            <v>8370.3924999999999</v>
          </cell>
          <cell r="CR99">
            <v>9.952897127943186E-3</v>
          </cell>
          <cell r="CS99">
            <v>1.1930515324585514E-2</v>
          </cell>
          <cell r="CT99">
            <v>26.656048145999996</v>
          </cell>
          <cell r="CU99">
            <v>243.43417175289994</v>
          </cell>
          <cell r="CV99">
            <v>6.2728229943768629E-2</v>
          </cell>
          <cell r="CW99">
            <v>2.1479607514679481E-2</v>
          </cell>
          <cell r="CX99">
            <v>168</v>
          </cell>
          <cell r="CY99">
            <v>438.27699999999999</v>
          </cell>
          <cell r="CZ99">
            <v>2.7300000000000001E-2</v>
          </cell>
          <cell r="DA99">
            <v>2.8596254053666489E-2</v>
          </cell>
          <cell r="DB99">
            <v>1.7124806774648836E-3</v>
          </cell>
          <cell r="DC99">
            <v>6.142363134628183E-4</v>
          </cell>
          <cell r="DD99">
            <v>4.5864000000000003</v>
          </cell>
          <cell r="DE99">
            <v>12.533080437878787</v>
          </cell>
          <cell r="DF99">
            <v>0.68069999999999997</v>
          </cell>
          <cell r="DG99">
            <v>0.67313422135620482</v>
          </cell>
          <cell r="DH99">
            <v>114.35759999999999</v>
          </cell>
          <cell r="DI99">
            <v>295.01924713333335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0.83189999999999997</v>
          </cell>
          <cell r="DO99">
            <v>0.83596288589155887</v>
          </cell>
          <cell r="DP99">
            <v>357.34597259999998</v>
          </cell>
          <cell r="DQ99">
            <v>2239.3346251958583</v>
          </cell>
          <cell r="DR99">
            <v>429.55399999999997</v>
          </cell>
          <cell r="DS99">
            <v>2678.7488571428576</v>
          </cell>
          <cell r="DT99">
            <v>2705</v>
          </cell>
          <cell r="DU99">
            <v>18145</v>
          </cell>
          <cell r="DV99">
            <v>1.0099991785588938</v>
          </cell>
          <cell r="DW99">
            <v>0.8892720319657641</v>
          </cell>
          <cell r="DX99">
            <v>0</v>
          </cell>
          <cell r="DY99">
            <v>5.3473467641427082E-2</v>
          </cell>
          <cell r="DZ99">
            <v>0.98980000000000001</v>
          </cell>
          <cell r="EA99">
            <v>0.98354405654735044</v>
          </cell>
          <cell r="EB99">
            <v>0.8431679284384388</v>
          </cell>
          <cell r="EC99">
            <v>0.8472993795997934</v>
          </cell>
          <cell r="EN99">
            <v>5.0000000000000001E-4</v>
          </cell>
          <cell r="EO99">
            <v>2.9210515141716052E-4</v>
          </cell>
          <cell r="ER99">
            <v>0.99029514757378689</v>
          </cell>
          <cell r="ES99">
            <v>0.98406426321139895</v>
          </cell>
          <cell r="EV99">
            <v>4.3425798417467965E-2</v>
          </cell>
          <cell r="EW99">
            <v>3.8290891720970152E-2</v>
          </cell>
          <cell r="EX99">
            <v>0.81559999999999999</v>
          </cell>
          <cell r="EY99">
            <v>0.8135162353656552</v>
          </cell>
          <cell r="EZ99">
            <v>0.36480000000000001</v>
          </cell>
          <cell r="FA99">
            <v>0.37059244560707139</v>
          </cell>
          <cell r="FB99">
            <v>0.4472780774889652</v>
          </cell>
          <cell r="FC99">
            <v>0.45554400698653463</v>
          </cell>
          <cell r="FJ99">
            <v>0.93058357324730911</v>
          </cell>
          <cell r="FK99">
            <v>0.90195052714853174</v>
          </cell>
          <cell r="FL99">
            <v>0.95170171198528219</v>
          </cell>
          <cell r="FM99">
            <v>0.94023899977347392</v>
          </cell>
          <cell r="FR99">
            <v>5.0000000000005596E-4</v>
          </cell>
          <cell r="FS99">
            <v>2.3133596820072988E-3</v>
          </cell>
          <cell r="FT99">
            <v>0.83240000000000003</v>
          </cell>
          <cell r="FU99">
            <v>0.83827624557356617</v>
          </cell>
          <cell r="FV99">
            <v>0.84375690171489282</v>
          </cell>
          <cell r="FW99">
            <v>0.85009939981780158</v>
          </cell>
          <cell r="FX99">
            <v>352.75957259999996</v>
          </cell>
          <cell r="FY99">
            <v>1006.6425772109783</v>
          </cell>
          <cell r="FZ99">
            <v>423.78612758289279</v>
          </cell>
          <cell r="GA99">
            <v>1184.0629992552049</v>
          </cell>
          <cell r="GB99">
            <v>55.116248572754195</v>
          </cell>
          <cell r="GC99">
            <v>138.2738574051595</v>
          </cell>
          <cell r="GD99">
            <v>2.0579432822081158E-2</v>
          </cell>
          <cell r="GE99">
            <v>6.7766918788884269E-3</v>
          </cell>
          <cell r="GF99">
            <v>5.6412918920178613E-2</v>
          </cell>
          <cell r="GG99">
            <v>1.8286103667837741E-2</v>
          </cell>
          <cell r="GH99">
            <v>151.08620771040074</v>
          </cell>
          <cell r="GI99">
            <v>373.9708777807009</v>
          </cell>
          <cell r="IV99">
            <v>95</v>
          </cell>
        </row>
        <row r="100">
          <cell r="B100">
            <v>38949</v>
          </cell>
          <cell r="C100">
            <v>13</v>
          </cell>
          <cell r="D100">
            <v>38930</v>
          </cell>
          <cell r="E100">
            <v>0</v>
          </cell>
          <cell r="F100">
            <v>40</v>
          </cell>
          <cell r="G100">
            <v>6</v>
          </cell>
          <cell r="H100">
            <v>0</v>
          </cell>
          <cell r="I100">
            <v>0</v>
          </cell>
          <cell r="J100">
            <v>0</v>
          </cell>
          <cell r="K100">
            <v>0.16666666666666669</v>
          </cell>
          <cell r="L100">
            <v>1</v>
          </cell>
          <cell r="M100">
            <v>39.833333333333329</v>
          </cell>
          <cell r="N100">
            <v>40</v>
          </cell>
          <cell r="O100">
            <v>40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4.8611111111111216E-3</v>
          </cell>
          <cell r="Z100">
            <v>1.736111111111114E-2</v>
          </cell>
          <cell r="AA100">
            <v>4.5687499999999996</v>
          </cell>
          <cell r="AB100">
            <v>1.736111111111114E-2</v>
          </cell>
          <cell r="AC100">
            <v>4.5687499999999996</v>
          </cell>
          <cell r="AD100">
            <v>0.10902777777777761</v>
          </cell>
          <cell r="AE100">
            <v>0.6875</v>
          </cell>
          <cell r="AF100">
            <v>2.013888888888915E-2</v>
          </cell>
          <cell r="AG100">
            <v>27.228472222222223</v>
          </cell>
          <cell r="AH100">
            <v>0</v>
          </cell>
          <cell r="AI100">
            <v>4.7916666666666649E-2</v>
          </cell>
          <cell r="AJ100">
            <v>0.12916666666666676</v>
          </cell>
          <cell r="AK100">
            <v>27.963888888888889</v>
          </cell>
          <cell r="AL100">
            <v>0.1465277777777779</v>
          </cell>
          <cell r="AM100">
            <v>32.537500000000001</v>
          </cell>
          <cell r="AN100">
            <v>1</v>
          </cell>
          <cell r="AO100">
            <v>39.833333333333329</v>
          </cell>
          <cell r="AP100">
            <v>0.85347222222222208</v>
          </cell>
          <cell r="AQ100">
            <v>7.2958333333333343</v>
          </cell>
          <cell r="AR100">
            <v>0.88904593639575991</v>
          </cell>
          <cell r="AS100">
            <v>0.98050183164611804</v>
          </cell>
          <cell r="AT100">
            <v>0.97950530035335659</v>
          </cell>
          <cell r="AU100">
            <v>0.22777405758852939</v>
          </cell>
          <cell r="AV100">
            <v>1</v>
          </cell>
          <cell r="AW100">
            <v>0.99864103675109306</v>
          </cell>
          <cell r="AX100">
            <v>0.8685512367491165</v>
          </cell>
          <cell r="AY100">
            <v>0.2069169259857406</v>
          </cell>
          <cell r="AZ100">
            <v>0.85347222222222208</v>
          </cell>
          <cell r="BA100">
            <v>0.18328103207810309</v>
          </cell>
          <cell r="BB100">
            <v>0.85347222222222208</v>
          </cell>
          <cell r="BC100">
            <v>0.18315899581589962</v>
          </cell>
          <cell r="BD100">
            <v>0.85347222222222208</v>
          </cell>
          <cell r="BE100">
            <v>0.18315899581589962</v>
          </cell>
          <cell r="BF100">
            <v>0.85347222222222208</v>
          </cell>
          <cell r="BG100">
            <v>0.18315899581589962</v>
          </cell>
          <cell r="BH100">
            <v>0.85347222222222208</v>
          </cell>
          <cell r="BI100">
            <v>0.18315899581589962</v>
          </cell>
          <cell r="BJ100">
            <v>126.37864930838082</v>
          </cell>
          <cell r="BK100">
            <v>131.31345516847514</v>
          </cell>
          <cell r="BL100">
            <v>2588.6559999999999</v>
          </cell>
          <cell r="BM100">
            <v>22898.106</v>
          </cell>
          <cell r="BN100">
            <v>64.716399999999993</v>
          </cell>
          <cell r="BO100">
            <v>574.82465000000002</v>
          </cell>
          <cell r="BP100">
            <v>956.25905999999998</v>
          </cell>
          <cell r="BQ100">
            <v>7067.3215600000003</v>
          </cell>
          <cell r="BR100">
            <v>0.36940368283773511</v>
          </cell>
          <cell r="BS100">
            <v>0.30736858448920029</v>
          </cell>
          <cell r="BT100">
            <v>2.1848620923209841</v>
          </cell>
          <cell r="BU100">
            <v>1.638971999672975</v>
          </cell>
          <cell r="BV100">
            <v>0.13888740601506216</v>
          </cell>
          <cell r="BW100">
            <v>0.12361598071055602</v>
          </cell>
          <cell r="BX100">
            <v>359.53171690532673</v>
          </cell>
          <cell r="BY100">
            <v>2842.3005138540848</v>
          </cell>
          <cell r="BZ100">
            <v>0.16907414162937703</v>
          </cell>
          <cell r="CA100">
            <v>0.1875374225737412</v>
          </cell>
          <cell r="CB100">
            <v>437.67479117373659</v>
          </cell>
          <cell r="CC100">
            <v>4312.0453317141155</v>
          </cell>
          <cell r="CD100">
            <v>2.8963636363636365E-2</v>
          </cell>
          <cell r="CE100">
            <v>2.9070855093292103E-2</v>
          </cell>
          <cell r="CF100">
            <v>0.7590620406241716</v>
          </cell>
          <cell r="CG100">
            <v>0.74369764501862945</v>
          </cell>
          <cell r="CH100">
            <v>35.482898900808777</v>
          </cell>
          <cell r="CI100">
            <v>363.54544781842947</v>
          </cell>
          <cell r="CJ100">
            <v>0.49118181818181816</v>
          </cell>
          <cell r="CK100">
            <v>0.48090310472135128</v>
          </cell>
          <cell r="CL100">
            <v>456.75736992545444</v>
          </cell>
          <cell r="CM100">
            <v>4472.5467804674545</v>
          </cell>
          <cell r="CN100">
            <v>0.35922697337923609</v>
          </cell>
          <cell r="CO100">
            <v>0.40448454846186566</v>
          </cell>
          <cell r="CP100">
            <v>929.91505999999981</v>
          </cell>
          <cell r="CQ100">
            <v>9300.3075599999993</v>
          </cell>
          <cell r="CR100">
            <v>1.0404519428965874E-2</v>
          </cell>
          <cell r="CS100">
            <v>1.1758711695810584E-2</v>
          </cell>
          <cell r="CT100">
            <v>26.933721646909085</v>
          </cell>
          <cell r="CU100">
            <v>270.36789339980902</v>
          </cell>
          <cell r="CV100">
            <v>5.5627321668077954E-2</v>
          </cell>
          <cell r="CW100">
            <v>2.5324114058087106E-2</v>
          </cell>
          <cell r="CX100">
            <v>144</v>
          </cell>
          <cell r="CY100">
            <v>582.27700000000004</v>
          </cell>
          <cell r="CZ100">
            <v>2.6581818181818182E-2</v>
          </cell>
          <cell r="DA100">
            <v>2.8098074037031524E-2</v>
          </cell>
          <cell r="DB100">
            <v>1.4786753505223631E-3</v>
          </cell>
          <cell r="DC100">
            <v>7.1155883172636242E-4</v>
          </cell>
          <cell r="DD100">
            <v>3.8277818181818182</v>
          </cell>
          <cell r="DE100">
            <v>16.360862256060607</v>
          </cell>
          <cell r="DF100">
            <v>0.68220000000000003</v>
          </cell>
          <cell r="DG100">
            <v>0.67537623353375342</v>
          </cell>
          <cell r="DH100">
            <v>98.236800000000002</v>
          </cell>
          <cell r="DI100">
            <v>393.25604713333337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0.86348934058929505</v>
          </cell>
          <cell r="DO100">
            <v>0.83942335028596071</v>
          </cell>
          <cell r="DP100">
            <v>332.59799525841765</v>
          </cell>
          <cell r="DQ100">
            <v>2571.9326204542758</v>
          </cell>
          <cell r="DR100">
            <v>385.17903999999993</v>
          </cell>
          <cell r="DS100">
            <v>3063.9278971428575</v>
          </cell>
          <cell r="DT100">
            <v>2615</v>
          </cell>
          <cell r="DU100">
            <v>20760</v>
          </cell>
          <cell r="DV100">
            <v>1.010176709458499</v>
          </cell>
          <cell r="DW100">
            <v>0.90288403602733458</v>
          </cell>
          <cell r="DX100">
            <v>0</v>
          </cell>
          <cell r="DY100">
            <v>4.7453178982494917E-2</v>
          </cell>
          <cell r="DZ100">
            <v>0.99156666666666682</v>
          </cell>
          <cell r="EA100">
            <v>0.98464157028944843</v>
          </cell>
          <cell r="EB100">
            <v>0.87552887070834806</v>
          </cell>
          <cell r="EC100">
            <v>0.85107935064823559</v>
          </cell>
          <cell r="EN100">
            <v>2.0000000000000001E-4</v>
          </cell>
          <cell r="EO100">
            <v>2.79504929308031E-4</v>
          </cell>
          <cell r="ER100">
            <v>0.99176501967060093</v>
          </cell>
          <cell r="ES100">
            <v>0.98511804553288584</v>
          </cell>
          <cell r="EV100">
            <v>3.8490505307637382E-2</v>
          </cell>
          <cell r="EW100">
            <v>3.8313365135637018E-2</v>
          </cell>
          <cell r="EX100">
            <v>0.81801428571428569</v>
          </cell>
          <cell r="EY100">
            <v>0.81434062506007809</v>
          </cell>
          <cell r="EZ100">
            <v>0.36985718099889087</v>
          </cell>
          <cell r="FA100">
            <v>0.37045768843036653</v>
          </cell>
          <cell r="FB100">
            <v>0.45214024676345788</v>
          </cell>
          <cell r="FC100">
            <v>0.45491736139657279</v>
          </cell>
          <cell r="FJ100">
            <v>0.92508666028482445</v>
          </cell>
          <cell r="FK100">
            <v>0.90487709090507207</v>
          </cell>
          <cell r="FL100">
            <v>0.94740478897401348</v>
          </cell>
          <cell r="FM100">
            <v>0.9411288517132701</v>
          </cell>
          <cell r="FR100">
            <v>7.8601520886787402E-3</v>
          </cell>
          <cell r="FS100">
            <v>2.9790830027340842E-3</v>
          </cell>
          <cell r="FT100">
            <v>0.87134949267797379</v>
          </cell>
          <cell r="FU100">
            <v>0.8424024332886948</v>
          </cell>
          <cell r="FV100">
            <v>0.88420990877089922</v>
          </cell>
          <cell r="FW100">
            <v>0.85464027253892005</v>
          </cell>
          <cell r="FX100">
            <v>328.77021344023586</v>
          </cell>
          <cell r="FY100">
            <v>1335.4127906512142</v>
          </cell>
          <cell r="FZ100">
            <v>377.31153366464412</v>
          </cell>
          <cell r="GA100">
            <v>1561.3745329198491</v>
          </cell>
          <cell r="GB100">
            <v>38.068333007655845</v>
          </cell>
          <cell r="GC100">
            <v>176.34219041281534</v>
          </cell>
          <cell r="GD100">
            <v>1.4705829205447092E-2</v>
          </cell>
          <cell r="GE100">
            <v>7.6693905877564285E-3</v>
          </cell>
          <cell r="GF100">
            <v>3.9760831912822023E-2</v>
          </cell>
          <cell r="GG100">
            <v>2.0702473797349772E-2</v>
          </cell>
          <cell r="GH100">
            <v>102.9271160961182</v>
          </cell>
          <cell r="GI100">
            <v>476.8979938768191</v>
          </cell>
          <cell r="IV100">
            <v>96</v>
          </cell>
        </row>
        <row r="101">
          <cell r="B101" t="str">
            <v>from  14/8/2006  to  20/8/2006</v>
          </cell>
          <cell r="C101">
            <v>13</v>
          </cell>
          <cell r="F101">
            <v>7</v>
          </cell>
          <cell r="G101">
            <v>6</v>
          </cell>
          <cell r="H101">
            <v>0</v>
          </cell>
          <cell r="I101">
            <v>0</v>
          </cell>
          <cell r="J101">
            <v>0</v>
          </cell>
          <cell r="K101">
            <v>0.16666666666666669</v>
          </cell>
          <cell r="L101">
            <v>7</v>
          </cell>
          <cell r="M101">
            <v>39.833333333333329</v>
          </cell>
          <cell r="N101">
            <v>7</v>
          </cell>
          <cell r="O101">
            <v>40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4.8611111111111216E-3</v>
          </cell>
          <cell r="Z101">
            <v>0.98819444444444493</v>
          </cell>
          <cell r="AA101">
            <v>4.5687499999999996</v>
          </cell>
          <cell r="AB101">
            <v>0.98819444444444493</v>
          </cell>
          <cell r="AC101">
            <v>4.5687499999999996</v>
          </cell>
          <cell r="AD101">
            <v>0.11944444444444428</v>
          </cell>
          <cell r="AE101">
            <v>0.6875</v>
          </cell>
          <cell r="AF101">
            <v>2.5187499999999998</v>
          </cell>
          <cell r="AG101">
            <v>27.228472222222223</v>
          </cell>
          <cell r="AH101">
            <v>4.3055555555555555E-2</v>
          </cell>
          <cell r="AI101">
            <v>4.7916666666666649E-2</v>
          </cell>
          <cell r="AJ101">
            <v>2.6812499999999999</v>
          </cell>
          <cell r="AK101">
            <v>27.963888888888889</v>
          </cell>
          <cell r="AL101">
            <v>3.6694444444444452</v>
          </cell>
          <cell r="AM101">
            <v>32.537500000000001</v>
          </cell>
          <cell r="AN101">
            <v>7</v>
          </cell>
          <cell r="AO101">
            <v>39.833333333333329</v>
          </cell>
          <cell r="AP101">
            <v>3.3305555555555548</v>
          </cell>
          <cell r="AQ101">
            <v>7.2958333333333334</v>
          </cell>
          <cell r="AR101">
            <v>0.98013168534134221</v>
          </cell>
          <cell r="AS101">
            <v>0.98050183164611804</v>
          </cell>
          <cell r="AT101">
            <v>0.58103269030842075</v>
          </cell>
          <cell r="AU101">
            <v>0.22777405758852939</v>
          </cell>
          <cell r="AV101">
            <v>0.9928381656462979</v>
          </cell>
          <cell r="AW101">
            <v>0.99864103675109306</v>
          </cell>
          <cell r="AX101">
            <v>0.55400254129606086</v>
          </cell>
          <cell r="AY101">
            <v>0.2069169259857406</v>
          </cell>
          <cell r="AZ101">
            <v>0.47579365079365071</v>
          </cell>
          <cell r="BA101">
            <v>0.18328103207810309</v>
          </cell>
          <cell r="BB101">
            <v>0.47579365079365071</v>
          </cell>
          <cell r="BC101">
            <v>0.18315899581589962</v>
          </cell>
          <cell r="BD101">
            <v>0.47579365079365071</v>
          </cell>
          <cell r="BE101">
            <v>0.18315899581589962</v>
          </cell>
          <cell r="BF101">
            <v>0.47579365079365071</v>
          </cell>
          <cell r="BG101">
            <v>0.18315899581589962</v>
          </cell>
          <cell r="BH101">
            <v>0.47579365079365071</v>
          </cell>
          <cell r="BI101">
            <v>0.18315899581589962</v>
          </cell>
          <cell r="BJ101">
            <v>135.05224353628026</v>
          </cell>
          <cell r="BK101">
            <v>131.31345516847514</v>
          </cell>
          <cell r="BL101">
            <v>10713.116000000002</v>
          </cell>
          <cell r="BM101">
            <v>22898.106</v>
          </cell>
          <cell r="BN101">
            <v>1542.1679999999999</v>
          </cell>
          <cell r="BO101">
            <v>574.82464999999991</v>
          </cell>
          <cell r="BP101">
            <v>3651.9709499999999</v>
          </cell>
          <cell r="BQ101">
            <v>7067.3215599999994</v>
          </cell>
          <cell r="BR101">
            <v>0.33829656413197895</v>
          </cell>
          <cell r="BS101">
            <v>0.30736858448920035</v>
          </cell>
          <cell r="BT101">
            <v>1.9044733560894112</v>
          </cell>
          <cell r="BU101">
            <v>1.6389719996729744</v>
          </cell>
          <cell r="BV101">
            <v>0.1353752087754109</v>
          </cell>
          <cell r="BW101">
            <v>0.12361598071055604</v>
          </cell>
          <cell r="BX101">
            <v>1461.399204767305</v>
          </cell>
          <cell r="BY101">
            <v>2842.3005138540848</v>
          </cell>
          <cell r="BZ101">
            <v>0.17763260538683884</v>
          </cell>
          <cell r="CA101">
            <v>0.18753742257374126</v>
          </cell>
          <cell r="CB101">
            <v>1917.5752384894731</v>
          </cell>
          <cell r="CC101">
            <v>4312.0453317141164</v>
          </cell>
          <cell r="CD101">
            <v>2.8661145914801789E-2</v>
          </cell>
          <cell r="CE101">
            <v>2.9070855093292113E-2</v>
          </cell>
          <cell r="CF101">
            <v>0.74345473400027906</v>
          </cell>
          <cell r="CG101">
            <v>0.74369764501862956</v>
          </cell>
          <cell r="CH101">
            <v>158.14309455707217</v>
          </cell>
          <cell r="CI101">
            <v>363.54544781842947</v>
          </cell>
          <cell r="CJ101">
            <v>0.49399220497292395</v>
          </cell>
          <cell r="CK101">
            <v>0.48090310472135134</v>
          </cell>
          <cell r="CL101">
            <v>2026.4286169534541</v>
          </cell>
          <cell r="CM101">
            <v>4472.5467804674545</v>
          </cell>
          <cell r="CN101">
            <v>0.37999815380499574</v>
          </cell>
          <cell r="CO101">
            <v>0.40448454846186566</v>
          </cell>
          <cell r="CP101">
            <v>4102.1469499999985</v>
          </cell>
          <cell r="CQ101">
            <v>9300.3075599999975</v>
          </cell>
          <cell r="CR101">
            <v>1.0891182533560275E-2</v>
          </cell>
          <cell r="CS101">
            <v>1.1758711695810588E-2</v>
          </cell>
          <cell r="CT101">
            <v>117.57223229790907</v>
          </cell>
          <cell r="CU101">
            <v>270.36789339980908</v>
          </cell>
          <cell r="CV101">
            <v>2.8901798358822499E-2</v>
          </cell>
          <cell r="CW101">
            <v>2.532411405808711E-2</v>
          </cell>
          <cell r="CX101">
            <v>312</v>
          </cell>
          <cell r="CY101">
            <v>582.27700000000004</v>
          </cell>
          <cell r="CZ101">
            <v>2.6968531468531471E-2</v>
          </cell>
          <cell r="DA101">
            <v>2.8098074037031524E-2</v>
          </cell>
          <cell r="DB101">
            <v>7.7943905853705567E-4</v>
          </cell>
          <cell r="DC101">
            <v>7.1155883172636253E-4</v>
          </cell>
          <cell r="DD101">
            <v>8.4141818181818184</v>
          </cell>
          <cell r="DE101">
            <v>16.360862256060607</v>
          </cell>
          <cell r="DF101">
            <v>0.68139230769230774</v>
          </cell>
          <cell r="DG101">
            <v>0.67537623353375342</v>
          </cell>
          <cell r="DH101">
            <v>212.59440000000001</v>
          </cell>
          <cell r="DI101">
            <v>393.25604713333337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0.8511263255061986</v>
          </cell>
          <cell r="DO101">
            <v>0.83942335028596071</v>
          </cell>
          <cell r="DP101">
            <v>1343.826972469396</v>
          </cell>
          <cell r="DQ101">
            <v>2571.9326204542758</v>
          </cell>
          <cell r="DR101">
            <v>1578.8807515384615</v>
          </cell>
          <cell r="DS101">
            <v>3063.9278971428575</v>
          </cell>
          <cell r="DT101">
            <v>10345</v>
          </cell>
          <cell r="DU101">
            <v>20760</v>
          </cell>
          <cell r="DV101">
            <v>0.95829841032698315</v>
          </cell>
          <cell r="DW101">
            <v>0.90288403602733469</v>
          </cell>
          <cell r="DX101">
            <v>0</v>
          </cell>
          <cell r="DY101">
            <v>4.7453178982494924E-2</v>
          </cell>
          <cell r="DZ101">
            <v>0.98791685246811622</v>
          </cell>
          <cell r="EA101">
            <v>0.98464157028944821</v>
          </cell>
          <cell r="EB101">
            <v>0.86315744598058586</v>
          </cell>
          <cell r="EC101">
            <v>0.85107935064823581</v>
          </cell>
          <cell r="ED101">
            <v>0.87912787127741254</v>
          </cell>
          <cell r="EE101">
            <v>0.81435897187659179</v>
          </cell>
          <cell r="EF101">
            <v>9.4461686824442462E-2</v>
          </cell>
          <cell r="EG101">
            <v>7.752649518051305E-2</v>
          </cell>
          <cell r="EH101">
            <v>1019.7305345267374</v>
          </cell>
          <cell r="EI101">
            <v>1782.5656183146039</v>
          </cell>
          <cell r="EJ101">
            <v>1032.2027931593038</v>
          </cell>
          <cell r="EK101">
            <v>1810.3700596254487</v>
          </cell>
          <cell r="EL101">
            <v>9.5617041645203737E-2</v>
          </cell>
          <cell r="EM101">
            <v>7.8735752704126763E-2</v>
          </cell>
          <cell r="EN101">
            <v>5.1108599826099762E-4</v>
          </cell>
          <cell r="EO101">
            <v>4.8367324667132828E-4</v>
          </cell>
          <cell r="EP101">
            <v>0.5275443949496128</v>
          </cell>
          <cell r="EQ101">
            <v>0.87562756441560696</v>
          </cell>
          <cell r="ER101">
            <v>0.98842202112348521</v>
          </cell>
          <cell r="ES101">
            <v>0.98511804553288562</v>
          </cell>
          <cell r="ET101">
            <v>1031.6752487643541</v>
          </cell>
          <cell r="EU101">
            <v>1809.4944320610332</v>
          </cell>
          <cell r="EV101">
            <v>3.8533202721492743E-2</v>
          </cell>
          <cell r="EW101">
            <v>3.8313365135637045E-2</v>
          </cell>
          <cell r="EX101">
            <v>0.81568707631368442</v>
          </cell>
          <cell r="EY101">
            <v>0.81434062506007798</v>
          </cell>
          <cell r="EZ101">
            <v>0.37003922419892626</v>
          </cell>
          <cell r="FA101">
            <v>0.37045768843036647</v>
          </cell>
          <cell r="FB101">
            <v>0.45365341065747405</v>
          </cell>
          <cell r="FC101">
            <v>0.45491736139657279</v>
          </cell>
          <cell r="FD101">
            <v>537.60329450702886</v>
          </cell>
          <cell r="FE101">
            <v>1219.9204399652356</v>
          </cell>
          <cell r="FF101">
            <v>0.75882576806216062</v>
          </cell>
          <cell r="FG101">
            <v>0.69308410497929462</v>
          </cell>
          <cell r="FH101">
            <v>0.75669344628190438</v>
          </cell>
          <cell r="FI101">
            <v>0.71688373412955442</v>
          </cell>
          <cell r="FJ101">
            <v>0.9195481755331667</v>
          </cell>
          <cell r="FK101">
            <v>0.90487709090507207</v>
          </cell>
          <cell r="FL101">
            <v>0.94679149526101658</v>
          </cell>
          <cell r="FM101">
            <v>0.94112885171327021</v>
          </cell>
          <cell r="FN101">
            <v>0.69777685056911376</v>
          </cell>
          <cell r="FO101">
            <v>0.62715592866620973</v>
          </cell>
          <cell r="FP101">
            <v>0.71643091945945603</v>
          </cell>
          <cell r="FQ101">
            <v>0.67467996551326881</v>
          </cell>
          <cell r="FR101">
            <v>4.4816083672963858E-3</v>
          </cell>
          <cell r="FS101">
            <v>2.9790830027340842E-3</v>
          </cell>
          <cell r="FT101">
            <v>0.85560793387349499</v>
          </cell>
          <cell r="FU101">
            <v>0.8424024332886948</v>
          </cell>
          <cell r="FV101">
            <v>0.86831763679359741</v>
          </cell>
          <cell r="FW101">
            <v>0.85464027253892005</v>
          </cell>
          <cell r="FX101">
            <v>1335.4127906512142</v>
          </cell>
          <cell r="FY101">
            <v>2555.5717581982153</v>
          </cell>
          <cell r="FZ101">
            <v>1560.7765400275732</v>
          </cell>
          <cell r="GA101">
            <v>3033.6709121570289</v>
          </cell>
          <cell r="GB101">
            <v>176.34219041281534</v>
          </cell>
          <cell r="GC101">
            <v>176.34219041281534</v>
          </cell>
          <cell r="GD101">
            <v>1.6335277017513687E-2</v>
          </cell>
          <cell r="GE101">
            <v>7.6693905877564302E-3</v>
          </cell>
          <cell r="GF101">
            <v>4.4144717503602118E-2</v>
          </cell>
          <cell r="GG101">
            <v>2.0702473797349775E-2</v>
          </cell>
          <cell r="GH101">
            <v>476.8979938768191</v>
          </cell>
          <cell r="GI101">
            <v>1008.8299691557148</v>
          </cell>
          <cell r="GJ101">
            <v>6.0913183759018857E-2</v>
          </cell>
          <cell r="GK101">
            <v>0.17751956443270051</v>
          </cell>
          <cell r="GL101">
            <v>81.344244711081586</v>
          </cell>
          <cell r="GM101">
            <v>453.66398539185781</v>
          </cell>
          <cell r="GN101">
            <v>67.543377720992794</v>
          </cell>
          <cell r="GO101">
            <v>378.62079724991571</v>
          </cell>
          <cell r="GP101">
            <v>182.53031923092217</v>
          </cell>
          <cell r="GQ101">
            <v>1022.0351988215886</v>
          </cell>
          <cell r="GR101">
            <v>1.6908507951229529E-2</v>
          </cell>
          <cell r="GS101">
            <v>4.4449868269462206E-2</v>
          </cell>
          <cell r="GT101">
            <v>659.08031415258768</v>
          </cell>
          <cell r="GU101">
            <v>1498.0468890094189</v>
          </cell>
          <cell r="GV101">
            <v>243.88556813380814</v>
          </cell>
          <cell r="GW101">
            <v>554.96298766273105</v>
          </cell>
          <cell r="GX101">
            <v>2.2592088182148039E-2</v>
          </cell>
          <cell r="GY101">
            <v>2.4136186037895694E-2</v>
          </cell>
          <cell r="GZ101">
            <v>5.8588619965613938E-2</v>
          </cell>
          <cell r="HA101">
            <v>6.241905760331258E-2</v>
          </cell>
          <cell r="HB101">
            <v>71.796687990668659</v>
          </cell>
          <cell r="HC101">
            <v>218.04315222088042</v>
          </cell>
          <cell r="HD101">
            <v>6.6508121767230718E-3</v>
          </cell>
          <cell r="HE101">
            <v>9.4830289646103579E-3</v>
          </cell>
          <cell r="IV101">
            <v>97</v>
          </cell>
        </row>
        <row r="102">
          <cell r="B102">
            <v>38950</v>
          </cell>
          <cell r="C102">
            <v>14</v>
          </cell>
          <cell r="D102">
            <v>38930</v>
          </cell>
          <cell r="E102">
            <v>0</v>
          </cell>
          <cell r="F102">
            <v>41</v>
          </cell>
          <cell r="G102">
            <v>7</v>
          </cell>
          <cell r="H102">
            <v>0</v>
          </cell>
          <cell r="I102">
            <v>0</v>
          </cell>
          <cell r="J102">
            <v>0</v>
          </cell>
          <cell r="K102">
            <v>0.16666666666666669</v>
          </cell>
          <cell r="L102">
            <v>1</v>
          </cell>
          <cell r="M102">
            <v>40.833333333333329</v>
          </cell>
          <cell r="N102">
            <v>41</v>
          </cell>
          <cell r="O102">
            <v>41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4.8611111111111216E-3</v>
          </cell>
          <cell r="Z102">
            <v>0.15902777777777796</v>
          </cell>
          <cell r="AA102">
            <v>4.7277777777777779</v>
          </cell>
          <cell r="AB102">
            <v>0.15902777777777796</v>
          </cell>
          <cell r="AC102">
            <v>4.7326388888888893</v>
          </cell>
          <cell r="AD102">
            <v>0</v>
          </cell>
          <cell r="AE102">
            <v>0.6875</v>
          </cell>
          <cell r="AF102">
            <v>3.4722222222222099E-3</v>
          </cell>
          <cell r="AG102">
            <v>27.231944444444444</v>
          </cell>
          <cell r="AH102">
            <v>0</v>
          </cell>
          <cell r="AI102">
            <v>4.7916666666666649E-2</v>
          </cell>
          <cell r="AJ102">
            <v>3.4722222222222099E-3</v>
          </cell>
          <cell r="AK102">
            <v>27.96736111111111</v>
          </cell>
          <cell r="AL102">
            <v>0.16250000000000001</v>
          </cell>
          <cell r="AM102">
            <v>32.700000000000003</v>
          </cell>
          <cell r="AN102">
            <v>1</v>
          </cell>
          <cell r="AO102">
            <v>40.833333333333329</v>
          </cell>
          <cell r="AP102">
            <v>0.83750000000000002</v>
          </cell>
          <cell r="AQ102">
            <v>8.1333333333333329</v>
          </cell>
          <cell r="AR102">
            <v>1</v>
          </cell>
          <cell r="AS102">
            <v>0.9809560450129845</v>
          </cell>
          <cell r="AT102">
            <v>0.9958711808422791</v>
          </cell>
          <cell r="AU102">
            <v>0.24566701933249974</v>
          </cell>
          <cell r="AV102">
            <v>1</v>
          </cell>
          <cell r="AW102">
            <v>0.9986726940463595</v>
          </cell>
          <cell r="AX102">
            <v>0.9958711808422791</v>
          </cell>
          <cell r="AY102">
            <v>0.22529575839184379</v>
          </cell>
          <cell r="AZ102">
            <v>0.83750000000000002</v>
          </cell>
          <cell r="BA102">
            <v>0.19930272108843522</v>
          </cell>
          <cell r="BB102">
            <v>0.83750000000000002</v>
          </cell>
          <cell r="BC102">
            <v>0.19918367346938776</v>
          </cell>
          <cell r="BD102">
            <v>0.83750000000000002</v>
          </cell>
          <cell r="BE102">
            <v>0.19918367346938776</v>
          </cell>
          <cell r="BF102">
            <v>0.83750000000000002</v>
          </cell>
          <cell r="BG102">
            <v>0.19918367346938776</v>
          </cell>
          <cell r="BH102">
            <v>0.83750000000000002</v>
          </cell>
          <cell r="BI102">
            <v>0.19918367346938776</v>
          </cell>
          <cell r="BJ102">
            <v>127.18109452736321</v>
          </cell>
          <cell r="BK102">
            <v>130.88794057377049</v>
          </cell>
          <cell r="BL102">
            <v>2556.34</v>
          </cell>
          <cell r="BM102">
            <v>25454.446</v>
          </cell>
          <cell r="BN102">
            <v>62.349756097560977</v>
          </cell>
          <cell r="BO102">
            <v>623.15429268292678</v>
          </cell>
          <cell r="BP102">
            <v>912.25941</v>
          </cell>
          <cell r="BQ102">
            <v>7979.5809699999991</v>
          </cell>
          <cell r="BR102">
            <v>0.35686153250350106</v>
          </cell>
          <cell r="BS102">
            <v>0.3123206056394599</v>
          </cell>
          <cell r="BT102">
            <v>2.0115052823606892</v>
          </cell>
          <cell r="BU102">
            <v>1.6744245723950213</v>
          </cell>
          <cell r="BV102">
            <v>0.13977922145671029</v>
          </cell>
          <cell r="BW102">
            <v>0.12523319514701609</v>
          </cell>
          <cell r="BX102">
            <v>357.32321497864677</v>
          </cell>
          <cell r="BY102">
            <v>3199.6237288327316</v>
          </cell>
          <cell r="BZ102">
            <v>0.17741018909216622</v>
          </cell>
          <cell r="CA102">
            <v>0.18652414136083217</v>
          </cell>
          <cell r="CB102">
            <v>453.52076278386824</v>
          </cell>
          <cell r="CC102">
            <v>4765.5660944979845</v>
          </cell>
          <cell r="CD102">
            <v>3.0308333333333333E-2</v>
          </cell>
          <cell r="CE102">
            <v>2.9187578391759363E-2</v>
          </cell>
          <cell r="CF102">
            <v>0.74940089448068947</v>
          </cell>
          <cell r="CG102">
            <v>0.74425241427347411</v>
          </cell>
          <cell r="CH102">
            <v>39.173470436131794</v>
          </cell>
          <cell r="CI102">
            <v>402.71891825456123</v>
          </cell>
          <cell r="CJ102">
            <v>0.49133333333333334</v>
          </cell>
          <cell r="CK102">
            <v>0.48188692055581606</v>
          </cell>
          <cell r="CL102">
            <v>475.90517678000015</v>
          </cell>
          <cell r="CM102">
            <v>4948.4519572474546</v>
          </cell>
          <cell r="CN102">
            <v>0.37890085434644855</v>
          </cell>
          <cell r="CO102">
            <v>0.40192476975713565</v>
          </cell>
          <cell r="CP102">
            <v>968.59941000000026</v>
          </cell>
          <cell r="CQ102">
            <v>10268.906969999998</v>
          </cell>
          <cell r="CR102">
            <v>1.1483853393816945E-2</v>
          </cell>
          <cell r="CS102">
            <v>1.1731210724876229E-2</v>
          </cell>
          <cell r="CT102">
            <v>29.356633784750009</v>
          </cell>
          <cell r="CU102">
            <v>299.72452718455907</v>
          </cell>
          <cell r="CV102">
            <v>7.041316882730779E-2</v>
          </cell>
          <cell r="CW102">
            <v>2.9835503292728743E-2</v>
          </cell>
          <cell r="CX102">
            <v>180</v>
          </cell>
          <cell r="CY102">
            <v>762.27700000000004</v>
          </cell>
          <cell r="CZ102">
            <v>1.7172727272727274E-2</v>
          </cell>
          <cell r="DA102">
            <v>2.551822128327565E-2</v>
          </cell>
          <cell r="DB102">
            <v>1.2091861446798583E-3</v>
          </cell>
          <cell r="DC102">
            <v>7.6134897512175148E-4</v>
          </cell>
          <cell r="DD102">
            <v>3.0910909090909091</v>
          </cell>
          <cell r="DE102">
            <v>19.451953165151515</v>
          </cell>
          <cell r="DF102">
            <v>0.66820000000000013</v>
          </cell>
          <cell r="DG102">
            <v>0.67368167625854303</v>
          </cell>
          <cell r="DH102">
            <v>120.27600000000002</v>
          </cell>
          <cell r="DI102">
            <v>513.53204713333344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0.86978259452161821</v>
          </cell>
          <cell r="DO102">
            <v>0.84275014320663288</v>
          </cell>
          <cell r="DP102">
            <v>327.96658119389679</v>
          </cell>
          <cell r="DQ102">
            <v>2899.8992016481725</v>
          </cell>
          <cell r="DR102">
            <v>377.06730769230779</v>
          </cell>
          <cell r="DS102">
            <v>3440.9952048351652</v>
          </cell>
          <cell r="DT102">
            <v>2500</v>
          </cell>
          <cell r="DU102">
            <v>23260</v>
          </cell>
          <cell r="DV102">
            <v>0.97796067815705257</v>
          </cell>
          <cell r="DW102">
            <v>0.91039583588232431</v>
          </cell>
          <cell r="DX102">
            <v>0</v>
          </cell>
          <cell r="DY102">
            <v>4.2705247097320688E-2</v>
          </cell>
          <cell r="DZ102">
            <v>0.99186666666666667</v>
          </cell>
          <cell r="EA102">
            <v>0.9855103478117444</v>
          </cell>
          <cell r="EB102">
            <v>0.88038986968839761</v>
          </cell>
          <cell r="EC102">
            <v>0.82252519292467674</v>
          </cell>
          <cell r="EN102">
            <v>9.0000000000000008E-4</v>
          </cell>
          <cell r="EO102">
            <v>1.0821997787212948E-4</v>
          </cell>
          <cell r="ER102">
            <v>0.99276015080238889</v>
          </cell>
          <cell r="ES102">
            <v>1.0327109667109777</v>
          </cell>
          <cell r="EV102">
            <v>3.2287917047955014E-2</v>
          </cell>
          <cell r="EW102">
            <v>3.4126375623609054E-2</v>
          </cell>
          <cell r="EX102">
            <v>0.81435000000000002</v>
          </cell>
          <cell r="EY102">
            <v>0.81434212529905925</v>
          </cell>
          <cell r="EZ102">
            <v>0.37049691712789495</v>
          </cell>
          <cell r="FA102">
            <v>0.37046396606219217</v>
          </cell>
          <cell r="FB102">
            <v>0.45496029609860006</v>
          </cell>
          <cell r="FC102">
            <v>0.45492423215382954</v>
          </cell>
          <cell r="FJ102">
            <v>0.91784291489008263</v>
          </cell>
          <cell r="FK102">
            <v>0.90632507051261846</v>
          </cell>
          <cell r="FL102">
            <v>0.94558085059332952</v>
          </cell>
          <cell r="FM102">
            <v>0.94163735655130687</v>
          </cell>
          <cell r="FR102">
            <v>9.9499800333485711E-3</v>
          </cell>
          <cell r="FS102">
            <v>3.658384042746321E-3</v>
          </cell>
          <cell r="FT102">
            <v>0.87973257455496678</v>
          </cell>
          <cell r="FU102">
            <v>0.84640852724937921</v>
          </cell>
          <cell r="FV102">
            <v>0.89131075828909623</v>
          </cell>
          <cell r="FW102">
            <v>0.82669542977939192</v>
          </cell>
          <cell r="FX102">
            <v>324.87549028480589</v>
          </cell>
          <cell r="FY102">
            <v>324.87549028480589</v>
          </cell>
          <cell r="FZ102">
            <v>369.28891765676826</v>
          </cell>
          <cell r="GA102">
            <v>369.28891765676826</v>
          </cell>
          <cell r="GB102">
            <v>35.310470689513636</v>
          </cell>
          <cell r="GC102">
            <v>35.310470689513636</v>
          </cell>
          <cell r="GD102">
            <v>1.3812900744624594E-2</v>
          </cell>
          <cell r="GE102">
            <v>1.3820509664135029E-3</v>
          </cell>
          <cell r="GF102">
            <v>3.7282093604726008E-2</v>
          </cell>
          <cell r="GG102">
            <v>3.7305948567788348E-3</v>
          </cell>
          <cell r="GH102">
            <v>95.305707165505282</v>
          </cell>
          <cell r="GI102">
            <v>95.305707165505282</v>
          </cell>
          <cell r="IV102">
            <v>98</v>
          </cell>
        </row>
        <row r="103">
          <cell r="B103">
            <v>38951</v>
          </cell>
          <cell r="C103">
            <v>14</v>
          </cell>
          <cell r="D103">
            <v>38930</v>
          </cell>
          <cell r="E103">
            <v>0</v>
          </cell>
          <cell r="F103">
            <v>42</v>
          </cell>
          <cell r="G103">
            <v>7</v>
          </cell>
          <cell r="H103">
            <v>0</v>
          </cell>
          <cell r="I103">
            <v>0</v>
          </cell>
          <cell r="J103">
            <v>0</v>
          </cell>
          <cell r="K103">
            <v>0.16666666666666669</v>
          </cell>
          <cell r="L103">
            <v>1</v>
          </cell>
          <cell r="M103">
            <v>41.833333333333329</v>
          </cell>
          <cell r="N103">
            <v>42</v>
          </cell>
          <cell r="O103">
            <v>42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4.8611111111111216E-3</v>
          </cell>
          <cell r="Z103">
            <v>7.9166666666666635E-2</v>
          </cell>
          <cell r="AA103">
            <v>4.8069444444444445</v>
          </cell>
          <cell r="AB103">
            <v>7.9166666666666635E-2</v>
          </cell>
          <cell r="AC103">
            <v>4.8118055555555559</v>
          </cell>
          <cell r="AD103">
            <v>2.083333333333337E-2</v>
          </cell>
          <cell r="AE103">
            <v>0.70833333333333337</v>
          </cell>
          <cell r="AF103">
            <v>0</v>
          </cell>
          <cell r="AG103">
            <v>27.231944444444444</v>
          </cell>
          <cell r="AH103">
            <v>0</v>
          </cell>
          <cell r="AI103">
            <v>4.7916666666666649E-2</v>
          </cell>
          <cell r="AJ103">
            <v>2.083333333333337E-2</v>
          </cell>
          <cell r="AK103">
            <v>27.988194444444442</v>
          </cell>
          <cell r="AL103">
            <v>0.1</v>
          </cell>
          <cell r="AM103">
            <v>32.799999999999997</v>
          </cell>
          <cell r="AN103">
            <v>1</v>
          </cell>
          <cell r="AO103">
            <v>41.833333333333329</v>
          </cell>
          <cell r="AP103">
            <v>0.9</v>
          </cell>
          <cell r="AQ103">
            <v>9.0333333333333332</v>
          </cell>
          <cell r="AR103">
            <v>0.9773755656108597</v>
          </cell>
          <cell r="AS103">
            <v>0.98086698805124639</v>
          </cell>
          <cell r="AT103">
            <v>1</v>
          </cell>
          <cell r="AU103">
            <v>0.26442947984468479</v>
          </cell>
          <cell r="AV103">
            <v>1</v>
          </cell>
          <cell r="AW103">
            <v>0.9987057080152314</v>
          </cell>
          <cell r="AX103">
            <v>0.9773755656108597</v>
          </cell>
          <cell r="AY103">
            <v>0.24400217591116272</v>
          </cell>
          <cell r="AZ103">
            <v>0.9</v>
          </cell>
          <cell r="BA103">
            <v>0.2160524568393094</v>
          </cell>
          <cell r="BB103">
            <v>0.9</v>
          </cell>
          <cell r="BC103">
            <v>0.21593625498007971</v>
          </cell>
          <cell r="BD103">
            <v>0.9</v>
          </cell>
          <cell r="BE103">
            <v>0.21593625498007971</v>
          </cell>
          <cell r="BF103">
            <v>0.9</v>
          </cell>
          <cell r="BG103">
            <v>0.21593625498007971</v>
          </cell>
          <cell r="BH103">
            <v>0.9</v>
          </cell>
          <cell r="BI103">
            <v>0.21593625498007971</v>
          </cell>
          <cell r="BJ103">
            <v>126.28657407407407</v>
          </cell>
          <cell r="BK103">
            <v>130.42950184501845</v>
          </cell>
          <cell r="BL103">
            <v>2727.78</v>
          </cell>
          <cell r="BM103">
            <v>28182.225999999999</v>
          </cell>
          <cell r="BN103">
            <v>64.947380952380954</v>
          </cell>
          <cell r="BO103">
            <v>673.26466666666659</v>
          </cell>
          <cell r="BP103">
            <v>1009.0586400000001</v>
          </cell>
          <cell r="BQ103">
            <v>8988.6396099999984</v>
          </cell>
          <cell r="BR103">
            <v>0.36991800688469423</v>
          </cell>
          <cell r="BS103">
            <v>0.31787681636274362</v>
          </cell>
          <cell r="BT103">
            <v>1.9282468048685899</v>
          </cell>
          <cell r="BU103">
            <v>1.6995388431036342</v>
          </cell>
          <cell r="BV103">
            <v>0.13712833656898632</v>
          </cell>
          <cell r="BW103">
            <v>0.12638067595161567</v>
          </cell>
          <cell r="BX103">
            <v>374.05730520951522</v>
          </cell>
          <cell r="BY103">
            <v>3573.6810340422467</v>
          </cell>
          <cell r="BZ103">
            <v>0.19184162833860066</v>
          </cell>
          <cell r="CA103">
            <v>0.18703709988896097</v>
          </cell>
          <cell r="CB103">
            <v>523.30367536575147</v>
          </cell>
          <cell r="CC103">
            <v>5288.8697698637361</v>
          </cell>
          <cell r="CD103">
            <v>2.9866666666666663E-2</v>
          </cell>
          <cell r="CE103">
            <v>2.9253652941819173E-2</v>
          </cell>
          <cell r="CF103">
            <v>0.78329260841544668</v>
          </cell>
          <cell r="CG103">
            <v>0.74795562482790467</v>
          </cell>
          <cell r="CH103">
            <v>42.203742287581925</v>
          </cell>
          <cell r="CI103">
            <v>444.92266054214315</v>
          </cell>
          <cell r="CJ103">
            <v>0.48908333333333337</v>
          </cell>
          <cell r="CK103">
            <v>0.48258712368682138</v>
          </cell>
          <cell r="CL103">
            <v>541.34122234666677</v>
          </cell>
          <cell r="CM103">
            <v>5489.7931795941213</v>
          </cell>
          <cell r="CN103">
            <v>0.40576754075643662</v>
          </cell>
          <cell r="CO103">
            <v>0.40229546782635112</v>
          </cell>
          <cell r="CP103">
            <v>1106.8486400000002</v>
          </cell>
          <cell r="CQ103">
            <v>11375.755609999998</v>
          </cell>
          <cell r="CR103">
            <v>1.2118923883925572E-2</v>
          </cell>
          <cell r="CS103">
            <v>1.1768611995858857E-2</v>
          </cell>
          <cell r="CT103">
            <v>33.057879381333336</v>
          </cell>
          <cell r="CU103">
            <v>332.78240656589242</v>
          </cell>
          <cell r="CV103">
            <v>6.1588318748877297E-2</v>
          </cell>
          <cell r="CW103">
            <v>3.2898581312181908E-2</v>
          </cell>
          <cell r="CX103">
            <v>168</v>
          </cell>
          <cell r="CY103">
            <v>930.27700000000004</v>
          </cell>
          <cell r="CZ103">
            <v>2.2599999999999999E-2</v>
          </cell>
          <cell r="DA103">
            <v>2.4991215697207945E-2</v>
          </cell>
          <cell r="DB103">
            <v>1.3918960037246268E-3</v>
          </cell>
          <cell r="DC103">
            <v>8.2217554170487255E-4</v>
          </cell>
          <cell r="DD103">
            <v>3.7967999999999997</v>
          </cell>
          <cell r="DE103">
            <v>23.248753165151516</v>
          </cell>
          <cell r="DF103">
            <v>0.67044999999999999</v>
          </cell>
          <cell r="DG103">
            <v>0.67309806340835399</v>
          </cell>
          <cell r="DH103">
            <v>112.6356</v>
          </cell>
          <cell r="DI103">
            <v>626.16764713333339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0.87068285665038092</v>
          </cell>
          <cell r="DO103">
            <v>0.84560450237460316</v>
          </cell>
          <cell r="DP103">
            <v>340.99942582818187</v>
          </cell>
          <cell r="DQ103">
            <v>3240.8986274763542</v>
          </cell>
          <cell r="DR103">
            <v>391.64596296296298</v>
          </cell>
          <cell r="DS103">
            <v>3832.6411677981282</v>
          </cell>
          <cell r="DT103">
            <v>2630</v>
          </cell>
          <cell r="DU103">
            <v>25890</v>
          </cell>
          <cell r="DV103">
            <v>0.96415046612825772</v>
          </cell>
          <cell r="DW103">
            <v>0.9155813485363925</v>
          </cell>
          <cell r="DX103">
            <v>0</v>
          </cell>
          <cell r="DY103">
            <v>3.8585628039295092E-2</v>
          </cell>
          <cell r="DZ103">
            <v>0.99176666666666657</v>
          </cell>
          <cell r="EA103">
            <v>0.98620650880586436</v>
          </cell>
          <cell r="EB103">
            <v>0.88158628787234827</v>
          </cell>
          <cell r="EC103">
            <v>0.82870634578535707</v>
          </cell>
          <cell r="EN103">
            <v>3.3333333333333332E-4</v>
          </cell>
          <cell r="EO103">
            <v>1.3326907478704308E-4</v>
          </cell>
          <cell r="ER103">
            <v>0.99209736578859609</v>
          </cell>
          <cell r="ES103">
            <v>1.0280018057754334</v>
          </cell>
          <cell r="EV103">
            <v>3.1333816218654373E-2</v>
          </cell>
          <cell r="EW103">
            <v>3.3856987627349427E-2</v>
          </cell>
          <cell r="EX103">
            <v>0.83861249999999998</v>
          </cell>
          <cell r="EY103">
            <v>0.8177775823035679</v>
          </cell>
          <cell r="EZ103">
            <v>0.38206009438987304</v>
          </cell>
          <cell r="FA103">
            <v>0.37210539108258828</v>
          </cell>
          <cell r="FB103">
            <v>0.45558597610919588</v>
          </cell>
          <cell r="FC103">
            <v>0.45502028807688533</v>
          </cell>
          <cell r="FJ103">
            <v>0.91162348944684524</v>
          </cell>
          <cell r="FK103">
            <v>0.90687965618759292</v>
          </cell>
          <cell r="FL103">
            <v>0.94681459949148883</v>
          </cell>
          <cell r="FM103">
            <v>0.94217848085447475</v>
          </cell>
          <cell r="FR103">
            <v>2.90567738183789E-3</v>
          </cell>
          <cell r="FS103">
            <v>3.6090133775852351E-3</v>
          </cell>
          <cell r="FT103">
            <v>0.87358853403221881</v>
          </cell>
          <cell r="FU103">
            <v>0.8492135157521884</v>
          </cell>
          <cell r="FV103">
            <v>0.88480458525180128</v>
          </cell>
          <cell r="FW103">
            <v>0.83280922122917367</v>
          </cell>
          <cell r="FX103">
            <v>337.20262582818185</v>
          </cell>
          <cell r="FY103">
            <v>662.0781161129878</v>
          </cell>
          <cell r="FZ103">
            <v>385.99708294219153</v>
          </cell>
          <cell r="GA103">
            <v>755.28600059895984</v>
          </cell>
          <cell r="GB103">
            <v>38.844196336459078</v>
          </cell>
          <cell r="GC103">
            <v>74.154667025972714</v>
          </cell>
          <cell r="GD103">
            <v>1.424017110424889E-2</v>
          </cell>
          <cell r="GE103">
            <v>2.622426807103409E-3</v>
          </cell>
          <cell r="GF103">
            <v>3.7272071366127854E-2</v>
          </cell>
          <cell r="GG103">
            <v>7.0475377942626075E-3</v>
          </cell>
          <cell r="GH103">
            <v>101.67038355180989</v>
          </cell>
          <cell r="GI103">
            <v>196.97609071731517</v>
          </cell>
          <cell r="IV103">
            <v>99</v>
          </cell>
        </row>
        <row r="104">
          <cell r="B104">
            <v>38952</v>
          </cell>
          <cell r="C104">
            <v>14</v>
          </cell>
          <cell r="D104">
            <v>38930</v>
          </cell>
          <cell r="E104">
            <v>0</v>
          </cell>
          <cell r="F104">
            <v>43</v>
          </cell>
          <cell r="G104">
            <v>7</v>
          </cell>
          <cell r="H104">
            <v>0</v>
          </cell>
          <cell r="I104">
            <v>0</v>
          </cell>
          <cell r="J104">
            <v>0</v>
          </cell>
          <cell r="K104">
            <v>0.16666666666666669</v>
          </cell>
          <cell r="L104">
            <v>1</v>
          </cell>
          <cell r="M104">
            <v>42.833333333333329</v>
          </cell>
          <cell r="N104">
            <v>43</v>
          </cell>
          <cell r="O104">
            <v>43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4.8611111111111216E-3</v>
          </cell>
          <cell r="Z104">
            <v>8.0555555555555269E-2</v>
          </cell>
          <cell r="AA104">
            <v>4.8875000000000002</v>
          </cell>
          <cell r="AB104">
            <v>8.0555555555555269E-2</v>
          </cell>
          <cell r="AC104">
            <v>4.8923611111111107</v>
          </cell>
          <cell r="AD104">
            <v>1.3888888888888867E-2</v>
          </cell>
          <cell r="AE104">
            <v>0.72222222222222221</v>
          </cell>
          <cell r="AF104">
            <v>0</v>
          </cell>
          <cell r="AG104">
            <v>27.231944444444444</v>
          </cell>
          <cell r="AH104">
            <v>0</v>
          </cell>
          <cell r="AI104">
            <v>4.7916666666666649E-2</v>
          </cell>
          <cell r="AJ104">
            <v>1.3888888888888867E-2</v>
          </cell>
          <cell r="AK104">
            <v>28.002083333333331</v>
          </cell>
          <cell r="AL104">
            <v>9.4444444444444137E-2</v>
          </cell>
          <cell r="AM104">
            <v>32.894444444444446</v>
          </cell>
          <cell r="AN104">
            <v>1</v>
          </cell>
          <cell r="AO104">
            <v>42.833333333333329</v>
          </cell>
          <cell r="AP104">
            <v>0.90555555555555589</v>
          </cell>
          <cell r="AQ104">
            <v>9.93888888888889</v>
          </cell>
          <cell r="AR104">
            <v>0.98489425981873113</v>
          </cell>
          <cell r="AS104">
            <v>0.9809645831426741</v>
          </cell>
          <cell r="AT104">
            <v>1</v>
          </cell>
          <cell r="AU104">
            <v>0.2822549647661754</v>
          </cell>
          <cell r="AV104">
            <v>1</v>
          </cell>
          <cell r="AW104">
            <v>0.99873707330465822</v>
          </cell>
          <cell r="AX104">
            <v>0.98489425981873113</v>
          </cell>
          <cell r="AY104">
            <v>0.26195662121350771</v>
          </cell>
          <cell r="AZ104">
            <v>0.90555555555555589</v>
          </cell>
          <cell r="BA104">
            <v>0.23214980544747071</v>
          </cell>
          <cell r="BB104">
            <v>0.90555555555555589</v>
          </cell>
          <cell r="BC104">
            <v>0.2320363164721142</v>
          </cell>
          <cell r="BD104">
            <v>0.90555555555555589</v>
          </cell>
          <cell r="BE104">
            <v>0.2320363164721142</v>
          </cell>
          <cell r="BF104">
            <v>0.90555555555555589</v>
          </cell>
          <cell r="BG104">
            <v>0.2320363164721142</v>
          </cell>
          <cell r="BH104">
            <v>0.90555555555555589</v>
          </cell>
          <cell r="BI104">
            <v>0.2320363164721142</v>
          </cell>
          <cell r="BJ104">
            <v>131.15107361963183</v>
          </cell>
          <cell r="BK104">
            <v>130.49524594745665</v>
          </cell>
          <cell r="BL104">
            <v>2850.35</v>
          </cell>
          <cell r="BM104">
            <v>31032.575999999997</v>
          </cell>
          <cell r="BN104">
            <v>66.287209302325579</v>
          </cell>
          <cell r="BO104">
            <v>723.89455813953475</v>
          </cell>
          <cell r="BP104">
            <v>1035.4584300000001</v>
          </cell>
          <cell r="BQ104">
            <v>10024.098039999999</v>
          </cell>
          <cell r="BR104">
            <v>0.36327413475538095</v>
          </cell>
          <cell r="BS104">
            <v>0.32203386038555148</v>
          </cell>
          <cell r="BT104">
            <v>2.0295511090830178</v>
          </cell>
          <cell r="BU104">
            <v>1.7285727251694187</v>
          </cell>
          <cell r="BV104">
            <v>0.14324334285207449</v>
          </cell>
          <cell r="BW104">
            <v>0.12792479466014539</v>
          </cell>
          <cell r="BX104">
            <v>408.29366229841048</v>
          </cell>
          <cell r="BY104">
            <v>3981.9746963406569</v>
          </cell>
          <cell r="BZ104">
            <v>0.17899235605823877</v>
          </cell>
          <cell r="CA104">
            <v>0.18630044064474563</v>
          </cell>
          <cell r="CB104">
            <v>510.19086209060089</v>
          </cell>
          <cell r="CC104">
            <v>5799.0606319543367</v>
          </cell>
          <cell r="CD104">
            <v>2.9645454545454544E-2</v>
          </cell>
          <cell r="CE104">
            <v>2.9287648068784908E-2</v>
          </cell>
          <cell r="CF104">
            <v>0.77921441575411099</v>
          </cell>
          <cell r="CG104">
            <v>0.75060015130459845</v>
          </cell>
          <cell r="CH104">
            <v>41.119692521217381</v>
          </cell>
          <cell r="CI104">
            <v>486.04235306336051</v>
          </cell>
          <cell r="CJ104">
            <v>0.48990909090909091</v>
          </cell>
          <cell r="CK104">
            <v>0.48322242278475885</v>
          </cell>
          <cell r="CL104">
            <v>529.4978753881818</v>
          </cell>
          <cell r="CM104">
            <v>6019.2910549823027</v>
          </cell>
          <cell r="CN104">
            <v>0.37918446155735264</v>
          </cell>
          <cell r="CO104">
            <v>0.40017918708834183</v>
          </cell>
          <cell r="CP104">
            <v>1080.80843</v>
          </cell>
          <cell r="CQ104">
            <v>12456.564039999997</v>
          </cell>
          <cell r="CR104">
            <v>1.1241095719441154E-2</v>
          </cell>
          <cell r="CS104">
            <v>1.1720307195895788E-2</v>
          </cell>
          <cell r="CT104">
            <v>32.041057183909089</v>
          </cell>
          <cell r="CU104">
            <v>364.82346374980148</v>
          </cell>
          <cell r="CV104">
            <v>6.1045134808006038E-2</v>
          </cell>
          <cell r="CW104">
            <v>3.5475968393957932E-2</v>
          </cell>
          <cell r="CX104">
            <v>174</v>
          </cell>
          <cell r="CY104">
            <v>1104.277</v>
          </cell>
          <cell r="CZ104">
            <v>1.9416666666666665E-2</v>
          </cell>
          <cell r="DA104">
            <v>2.4112838685539512E-2</v>
          </cell>
          <cell r="DB104">
            <v>1.1852930341887838E-3</v>
          </cell>
          <cell r="DC104">
            <v>8.5542630309680585E-4</v>
          </cell>
          <cell r="DD104">
            <v>3.3784999999999998</v>
          </cell>
          <cell r="DE104">
            <v>26.627253165151515</v>
          </cell>
          <cell r="DF104">
            <v>0.67133333333333323</v>
          </cell>
          <cell r="DG104">
            <v>0.67281999637168333</v>
          </cell>
          <cell r="DH104">
            <v>116.81199999999998</v>
          </cell>
          <cell r="DI104">
            <v>742.9796471333334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0.87602990420859117</v>
          </cell>
          <cell r="DO104">
            <v>0.84867048251339017</v>
          </cell>
          <cell r="DP104">
            <v>376.25260511450142</v>
          </cell>
          <cell r="DQ104">
            <v>3617.1512325908557</v>
          </cell>
          <cell r="DR104">
            <v>429.49744444444451</v>
          </cell>
          <cell r="DS104">
            <v>4262.1386122425729</v>
          </cell>
          <cell r="DT104">
            <v>2805</v>
          </cell>
          <cell r="DU104">
            <v>28695</v>
          </cell>
          <cell r="DV104">
            <v>0.98408967319802831</v>
          </cell>
          <cell r="DW104">
            <v>0.92185467329720971</v>
          </cell>
          <cell r="DX104">
            <v>0</v>
          </cell>
          <cell r="DY104">
            <v>3.5052332239315594E-2</v>
          </cell>
          <cell r="DZ104">
            <v>0.98993333333333344</v>
          </cell>
          <cell r="EA104">
            <v>0.98661741092502742</v>
          </cell>
          <cell r="EB104">
            <v>0.88813423103367961</v>
          </cell>
          <cell r="EC104">
            <v>0.83479310599646073</v>
          </cell>
          <cell r="EN104">
            <v>3.6666666666666672E-4</v>
          </cell>
          <cell r="EO104">
            <v>1.5900239397178168E-4</v>
          </cell>
          <cell r="ER104">
            <v>0.9902964420287439</v>
          </cell>
          <cell r="ES104">
            <v>1.0236899624695006</v>
          </cell>
          <cell r="EV104">
            <v>3.2351890018553167E-2</v>
          </cell>
          <cell r="EW104">
            <v>3.3719165455469685E-2</v>
          </cell>
          <cell r="EX104">
            <v>0.84523749999999997</v>
          </cell>
          <cell r="EY104">
            <v>0.82141636858146183</v>
          </cell>
          <cell r="EZ104">
            <v>0.3864409742390047</v>
          </cell>
          <cell r="FA104">
            <v>0.37400503709944261</v>
          </cell>
          <cell r="FB104">
            <v>0.45719809430959313</v>
          </cell>
          <cell r="FC104">
            <v>0.45531724397619139</v>
          </cell>
          <cell r="FJ104">
            <v>0.92152448068005732</v>
          </cell>
          <cell r="FK104">
            <v>0.90838127020619552</v>
          </cell>
          <cell r="FL104">
            <v>0.94857801062185421</v>
          </cell>
          <cell r="FM104">
            <v>0.94283418163240218</v>
          </cell>
          <cell r="FR104">
            <v>6.4883274319774698E-3</v>
          </cell>
          <cell r="FS104">
            <v>3.8490493208928056E-3</v>
          </cell>
          <cell r="FT104">
            <v>0.88251823164056864</v>
          </cell>
          <cell r="FU104">
            <v>0.85251953183428297</v>
          </cell>
          <cell r="FV104">
            <v>0.89526198063437601</v>
          </cell>
          <cell r="FW104">
            <v>0.83915584628495876</v>
          </cell>
          <cell r="FX104">
            <v>372.87410511450145</v>
          </cell>
          <cell r="FY104">
            <v>1034.9522212274892</v>
          </cell>
          <cell r="FZ104">
            <v>422.51150372422597</v>
          </cell>
          <cell r="GA104">
            <v>1177.7975043231859</v>
          </cell>
          <cell r="GB104">
            <v>39.05409524242237</v>
          </cell>
          <cell r="GC104">
            <v>113.20876226839508</v>
          </cell>
          <cell r="GD104">
            <v>1.3701508671714832E-2</v>
          </cell>
          <cell r="GE104">
            <v>3.6369411589236042E-3</v>
          </cell>
          <cell r="GF104">
            <v>3.5455631222068004E-2</v>
          </cell>
          <cell r="GG104">
            <v>9.7243106326308486E-3</v>
          </cell>
          <cell r="GH104">
            <v>101.06095845382153</v>
          </cell>
          <cell r="GI104">
            <v>298.03704917113669</v>
          </cell>
          <cell r="IV104">
            <v>100</v>
          </cell>
        </row>
        <row r="105">
          <cell r="B105">
            <v>38953</v>
          </cell>
          <cell r="C105">
            <v>14</v>
          </cell>
          <cell r="D105">
            <v>38930</v>
          </cell>
          <cell r="E105">
            <v>0</v>
          </cell>
          <cell r="F105">
            <v>44</v>
          </cell>
          <cell r="G105">
            <v>7</v>
          </cell>
          <cell r="H105">
            <v>0</v>
          </cell>
          <cell r="I105">
            <v>0</v>
          </cell>
          <cell r="J105">
            <v>0</v>
          </cell>
          <cell r="K105">
            <v>0.16666666666666669</v>
          </cell>
          <cell r="L105">
            <v>1</v>
          </cell>
          <cell r="M105">
            <v>43.833333333333329</v>
          </cell>
          <cell r="N105">
            <v>44</v>
          </cell>
          <cell r="O105">
            <v>44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4.8611111111111216E-3</v>
          </cell>
          <cell r="Z105">
            <v>0.21180555555555552</v>
          </cell>
          <cell r="AA105">
            <v>5.0993055555555546</v>
          </cell>
          <cell r="AB105">
            <v>0.21180555555555552</v>
          </cell>
          <cell r="AC105">
            <v>5.1041666666666661</v>
          </cell>
          <cell r="AD105">
            <v>1.736111111111116E-2</v>
          </cell>
          <cell r="AE105">
            <v>0.73958333333333337</v>
          </cell>
          <cell r="AF105">
            <v>0.63888888888888895</v>
          </cell>
          <cell r="AG105">
            <v>27.870833333333334</v>
          </cell>
          <cell r="AH105">
            <v>0</v>
          </cell>
          <cell r="AI105">
            <v>4.7916666666666649E-2</v>
          </cell>
          <cell r="AJ105">
            <v>0.65625</v>
          </cell>
          <cell r="AK105">
            <v>28.658333333333331</v>
          </cell>
          <cell r="AL105">
            <v>0.86805555555555558</v>
          </cell>
          <cell r="AM105">
            <v>33.762500000000003</v>
          </cell>
          <cell r="AN105">
            <v>1</v>
          </cell>
          <cell r="AO105">
            <v>43.833333333333329</v>
          </cell>
          <cell r="AP105">
            <v>0.13194444444444442</v>
          </cell>
          <cell r="AQ105">
            <v>10.070833333333335</v>
          </cell>
          <cell r="AR105">
            <v>0.97797356828193827</v>
          </cell>
          <cell r="AS105">
            <v>0.98090371167294232</v>
          </cell>
          <cell r="AT105">
            <v>0.18942731277533029</v>
          </cell>
          <cell r="AU105">
            <v>0.2803657880580957</v>
          </cell>
          <cell r="AV105">
            <v>1</v>
          </cell>
          <cell r="AW105">
            <v>0.99876277568585259</v>
          </cell>
          <cell r="AX105">
            <v>0.16740088105726855</v>
          </cell>
          <cell r="AY105">
            <v>0.26003227541689078</v>
          </cell>
          <cell r="AZ105">
            <v>0.13194444444444442</v>
          </cell>
          <cell r="BA105">
            <v>0.22986375158428393</v>
          </cell>
          <cell r="BB105">
            <v>0.13194444444444442</v>
          </cell>
          <cell r="BC105">
            <v>0.22975285171102666</v>
          </cell>
          <cell r="BD105">
            <v>0.13194444444444442</v>
          </cell>
          <cell r="BE105">
            <v>0.22975285171102666</v>
          </cell>
          <cell r="BF105">
            <v>0.13194444444444442</v>
          </cell>
          <cell r="BG105">
            <v>0.22975285171102666</v>
          </cell>
          <cell r="BH105">
            <v>0.13194444444444442</v>
          </cell>
          <cell r="BI105">
            <v>0.22975285171102666</v>
          </cell>
          <cell r="BJ105">
            <v>132.00315789473686</v>
          </cell>
          <cell r="BK105">
            <v>130.51500206868016</v>
          </cell>
          <cell r="BL105">
            <v>418.01</v>
          </cell>
          <cell r="BM105">
            <v>31450.585999999996</v>
          </cell>
          <cell r="BN105">
            <v>9.5002272727272725</v>
          </cell>
          <cell r="BO105">
            <v>716.94263636363621</v>
          </cell>
          <cell r="BP105">
            <v>146.66550000000001</v>
          </cell>
          <cell r="BQ105">
            <v>10170.763539999998</v>
          </cell>
          <cell r="BR105">
            <v>0.35086600799023948</v>
          </cell>
          <cell r="BS105">
            <v>0.32241591599378622</v>
          </cell>
          <cell r="BT105">
            <v>1.6466440253331633</v>
          </cell>
          <cell r="BU105">
            <v>1.7273333952930023</v>
          </cell>
          <cell r="BV105">
            <v>0.12625399253538985</v>
          </cell>
          <cell r="BW105">
            <v>0.12790265481365301</v>
          </cell>
          <cell r="BX105">
            <v>52.775431419718316</v>
          </cell>
          <cell r="BY105">
            <v>4034.7501277603751</v>
          </cell>
          <cell r="BZ105">
            <v>0.21307945287036112</v>
          </cell>
          <cell r="CA105">
            <v>0.18665529009765702</v>
          </cell>
          <cell r="CB105">
            <v>89.069342094339646</v>
          </cell>
          <cell r="CC105">
            <v>5888.1299740486766</v>
          </cell>
          <cell r="CD105">
            <v>2.9600000000000001E-2</v>
          </cell>
          <cell r="CE105">
            <v>2.9292211209044263E-2</v>
          </cell>
          <cell r="CF105">
            <v>0.78518518518518521</v>
          </cell>
          <cell r="CG105">
            <v>0.75108854092071253</v>
          </cell>
          <cell r="CH105">
            <v>6.9619179056603793</v>
          </cell>
          <cell r="CI105">
            <v>493.00427096902087</v>
          </cell>
          <cell r="CJ105">
            <v>0.48</v>
          </cell>
          <cell r="CK105">
            <v>0.48317534650421662</v>
          </cell>
          <cell r="CL105">
            <v>88.644240000000025</v>
          </cell>
          <cell r="CM105">
            <v>6107.9352949823024</v>
          </cell>
          <cell r="CN105">
            <v>0.44179684696538374</v>
          </cell>
          <cell r="CO105">
            <v>0.40073066388346773</v>
          </cell>
          <cell r="CP105">
            <v>184.67550000000006</v>
          </cell>
          <cell r="CQ105">
            <v>12641.239539999997</v>
          </cell>
          <cell r="CR105">
            <v>1.3077186670175359E-2</v>
          </cell>
          <cell r="CS105">
            <v>1.1738287244415063E-2</v>
          </cell>
          <cell r="CT105">
            <v>5.4663948000000016</v>
          </cell>
          <cell r="CU105">
            <v>370.28985854980147</v>
          </cell>
          <cell r="CV105">
            <v>8.6122341570775821E-2</v>
          </cell>
          <cell r="CW105">
            <v>3.61470849259019E-2</v>
          </cell>
          <cell r="CX105">
            <v>36</v>
          </cell>
          <cell r="CY105">
            <v>1140.277</v>
          </cell>
          <cell r="CZ105">
            <v>2.0499999999999997E-2</v>
          </cell>
          <cell r="DA105">
            <v>2.3998776757885597E-2</v>
          </cell>
          <cell r="DB105">
            <v>1.765508002200904E-3</v>
          </cell>
          <cell r="DC105">
            <v>8.6748582158505138E-4</v>
          </cell>
          <cell r="DD105">
            <v>0.73799999999999988</v>
          </cell>
          <cell r="DE105">
            <v>27.365253165151515</v>
          </cell>
          <cell r="DF105">
            <v>0.65500000000000003</v>
          </cell>
          <cell r="DG105">
            <v>0.67225739634609261</v>
          </cell>
          <cell r="DH105">
            <v>23.58</v>
          </cell>
          <cell r="DI105">
            <v>766.55964713333344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0.87183098591549291</v>
          </cell>
          <cell r="DO105">
            <v>0.84896164663071494</v>
          </cell>
          <cell r="DP105">
            <v>47.309036619718313</v>
          </cell>
          <cell r="DQ105">
            <v>3664.4602692105741</v>
          </cell>
          <cell r="DR105">
            <v>54.264000000000003</v>
          </cell>
          <cell r="DS105">
            <v>4316.402612242573</v>
          </cell>
          <cell r="DT105">
            <v>380</v>
          </cell>
          <cell r="DU105">
            <v>29075</v>
          </cell>
          <cell r="DV105">
            <v>0.90906916102485591</v>
          </cell>
          <cell r="DW105">
            <v>0.9216852521103186</v>
          </cell>
          <cell r="DX105">
            <v>0</v>
          </cell>
          <cell r="DY105">
            <v>3.4587852787512224E-2</v>
          </cell>
          <cell r="DZ105">
            <v>0.9899</v>
          </cell>
          <cell r="EA105">
            <v>0.98666220427714235</v>
          </cell>
          <cell r="EB105">
            <v>0.88626598150703673</v>
          </cell>
          <cell r="EC105">
            <v>0.8354670625738545</v>
          </cell>
          <cell r="EN105">
            <v>4.0000000000000002E-4</v>
          </cell>
          <cell r="EO105">
            <v>1.6229098428240075E-4</v>
          </cell>
          <cell r="ER105">
            <v>0.99029611844737886</v>
          </cell>
          <cell r="ES105">
            <v>1.0232175849630845</v>
          </cell>
          <cell r="EV105">
            <v>2.7917765871343661E-2</v>
          </cell>
          <cell r="EW105">
            <v>3.3642290944520453E-2</v>
          </cell>
          <cell r="EX105">
            <v>0.82200000000000006</v>
          </cell>
          <cell r="EY105">
            <v>0.82142370367622342</v>
          </cell>
          <cell r="EZ105">
            <v>0.37090000000000001</v>
          </cell>
          <cell r="FA105">
            <v>0.37396601291287718</v>
          </cell>
          <cell r="FB105">
            <v>0.4512165450121654</v>
          </cell>
          <cell r="FC105">
            <v>0.45526567012763192</v>
          </cell>
          <cell r="FJ105">
            <v>0.89642159897232765</v>
          </cell>
          <cell r="FK105">
            <v>0.90822483503945184</v>
          </cell>
          <cell r="FL105">
            <v>0.94535373615701457</v>
          </cell>
          <cell r="FM105">
            <v>0.9428703613550925</v>
          </cell>
          <cell r="FR105">
            <v>2.127246236036906E-2</v>
          </cell>
          <cell r="FS105">
            <v>4.0755439433382001E-3</v>
          </cell>
          <cell r="FT105">
            <v>0.89310344827586197</v>
          </cell>
          <cell r="FU105">
            <v>0.85303719057405314</v>
          </cell>
          <cell r="FV105">
            <v>0.90891142935549418</v>
          </cell>
          <cell r="FW105">
            <v>0.84008290392892804</v>
          </cell>
          <cell r="FX105">
            <v>46.571036619718313</v>
          </cell>
          <cell r="FY105">
            <v>1081.5232578472076</v>
          </cell>
          <cell r="FZ105">
            <v>52.145176137908543</v>
          </cell>
          <cell r="GA105">
            <v>1229.9426804610944</v>
          </cell>
          <cell r="GB105">
            <v>4.2420891591230792</v>
          </cell>
          <cell r="GC105">
            <v>117.45085142751816</v>
          </cell>
          <cell r="GD105">
            <v>1.0148295875991194E-2</v>
          </cell>
          <cell r="GE105">
            <v>3.7232233055389044E-3</v>
          </cell>
          <cell r="GF105">
            <v>2.7361272245864637E-2</v>
          </cell>
          <cell r="GG105">
            <v>9.9560472796395624E-3</v>
          </cell>
          <cell r="GH105">
            <v>11.437285411493876</v>
          </cell>
          <cell r="GI105">
            <v>309.47433458263055</v>
          </cell>
          <cell r="IV105">
            <v>101</v>
          </cell>
        </row>
        <row r="106">
          <cell r="B106">
            <v>38954</v>
          </cell>
          <cell r="C106">
            <v>14</v>
          </cell>
          <cell r="D106">
            <v>38930</v>
          </cell>
          <cell r="E106">
            <v>0</v>
          </cell>
          <cell r="F106">
            <v>45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0.16666666666666669</v>
          </cell>
          <cell r="L106">
            <v>1</v>
          </cell>
          <cell r="M106">
            <v>44.833333333333329</v>
          </cell>
          <cell r="N106">
            <v>45</v>
          </cell>
          <cell r="O106">
            <v>45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4.8611111111111216E-3</v>
          </cell>
          <cell r="Z106">
            <v>0.10763888888888885</v>
          </cell>
          <cell r="AA106">
            <v>5.2069444444444439</v>
          </cell>
          <cell r="AB106">
            <v>0.10763888888888885</v>
          </cell>
          <cell r="AC106">
            <v>5.2118055555555554</v>
          </cell>
          <cell r="AD106">
            <v>4.8611111111111077E-3</v>
          </cell>
          <cell r="AE106">
            <v>0.74444444444444446</v>
          </cell>
          <cell r="AF106">
            <v>0.41666666666666674</v>
          </cell>
          <cell r="AG106">
            <v>28.287500000000001</v>
          </cell>
          <cell r="AH106">
            <v>0</v>
          </cell>
          <cell r="AI106">
            <v>4.7916666666666649E-2</v>
          </cell>
          <cell r="AJ106">
            <v>0.42152777777777783</v>
          </cell>
          <cell r="AK106">
            <v>29.079861111111111</v>
          </cell>
          <cell r="AL106">
            <v>0.52916666666666667</v>
          </cell>
          <cell r="AM106">
            <v>34.291666666666664</v>
          </cell>
          <cell r="AN106">
            <v>1</v>
          </cell>
          <cell r="AO106">
            <v>44.833333333333329</v>
          </cell>
          <cell r="AP106">
            <v>0.47083333333333333</v>
          </cell>
          <cell r="AQ106">
            <v>10.541666666666668</v>
          </cell>
          <cell r="AR106">
            <v>0.9945525291828794</v>
          </cell>
          <cell r="AS106">
            <v>0.98121111208483036</v>
          </cell>
          <cell r="AT106">
            <v>0.53307392996108949</v>
          </cell>
          <cell r="AU106">
            <v>0.28605731311892019</v>
          </cell>
          <cell r="AV106">
            <v>1</v>
          </cell>
          <cell r="AW106">
            <v>0.99879064060993783</v>
          </cell>
          <cell r="AX106">
            <v>0.52762645914396888</v>
          </cell>
          <cell r="AY106">
            <v>0.26605906581368843</v>
          </cell>
          <cell r="AZ106">
            <v>0.47083333333333333</v>
          </cell>
          <cell r="BA106">
            <v>0.23523853779429985</v>
          </cell>
          <cell r="BB106">
            <v>0.47083333333333333</v>
          </cell>
          <cell r="BC106">
            <v>0.23513011152416363</v>
          </cell>
          <cell r="BD106">
            <v>0.47083333333333333</v>
          </cell>
          <cell r="BE106">
            <v>0.23513011152416363</v>
          </cell>
          <cell r="BF106">
            <v>0.47083333333333333</v>
          </cell>
          <cell r="BG106">
            <v>0.23513011152416363</v>
          </cell>
          <cell r="BH106">
            <v>0.47083333333333333</v>
          </cell>
          <cell r="BI106">
            <v>0.23513011152416363</v>
          </cell>
          <cell r="BJ106">
            <v>121.06637168141593</v>
          </cell>
          <cell r="BK106">
            <v>130.09298814229246</v>
          </cell>
          <cell r="BL106">
            <v>1836.99</v>
          </cell>
          <cell r="BM106">
            <v>33287.575999999994</v>
          </cell>
          <cell r="BN106">
            <v>30.40111111111111</v>
          </cell>
          <cell r="BO106">
            <v>731.41168888888888</v>
          </cell>
          <cell r="BP106">
            <v>451.72973999999999</v>
          </cell>
          <cell r="BQ106">
            <v>10622.493279999999</v>
          </cell>
          <cell r="BR106">
            <v>0.3301997295420489</v>
          </cell>
          <cell r="BS106">
            <v>0.32273945003643789</v>
          </cell>
          <cell r="BT106">
            <v>1.8972238082004202</v>
          </cell>
          <cell r="BU106">
            <v>1.7339363096699694</v>
          </cell>
          <cell r="BV106">
            <v>0.13225646359654528</v>
          </cell>
          <cell r="BW106">
            <v>0.12808362078203436</v>
          </cell>
          <cell r="BX106">
            <v>180.93345502325377</v>
          </cell>
          <cell r="BY106">
            <v>4215.6835827836285</v>
          </cell>
          <cell r="BZ106">
            <v>0.17404363581925228</v>
          </cell>
          <cell r="CA106">
            <v>0.18613108695893613</v>
          </cell>
          <cell r="CB106">
            <v>238.10039598252808</v>
          </cell>
          <cell r="CC106">
            <v>6126.230370031205</v>
          </cell>
          <cell r="CD106">
            <v>2.9628571428571431E-2</v>
          </cell>
          <cell r="CE106">
            <v>2.9305003673576864E-2</v>
          </cell>
          <cell r="CF106">
            <v>0.76552444841247091</v>
          </cell>
          <cell r="CG106">
            <v>0.75163355749884664</v>
          </cell>
          <cell r="CH106">
            <v>19.343287802043278</v>
          </cell>
          <cell r="CI106">
            <v>512.34755877106409</v>
          </cell>
          <cell r="CJ106">
            <v>0.48488571428571431</v>
          </cell>
          <cell r="CK106">
            <v>0.48324039527607576</v>
          </cell>
          <cell r="CL106">
            <v>242.33605621542856</v>
          </cell>
          <cell r="CM106">
            <v>6350.2713511977308</v>
          </cell>
          <cell r="CN106">
            <v>0.36532271481305506</v>
          </cell>
          <cell r="CO106">
            <v>0.39925893324221773</v>
          </cell>
          <cell r="CP106">
            <v>499.77973999999995</v>
          </cell>
          <cell r="CQ106">
            <v>13141.019279999997</v>
          </cell>
          <cell r="CR106">
            <v>1.0823990150318232E-2</v>
          </cell>
          <cell r="CS106">
            <v>1.1700284505371571E-2</v>
          </cell>
          <cell r="CT106">
            <v>14.807759725142857</v>
          </cell>
          <cell r="CU106">
            <v>385.0976182749443</v>
          </cell>
          <cell r="CV106">
            <v>8.2233836482584699E-2</v>
          </cell>
          <cell r="CW106">
            <v>3.8062679762721263E-2</v>
          </cell>
          <cell r="CX106">
            <v>112.5</v>
          </cell>
          <cell r="CY106">
            <v>1252.777</v>
          </cell>
          <cell r="CZ106">
            <v>1.7225000000000001E-2</v>
          </cell>
          <cell r="DA106">
            <v>2.339048822348392E-2</v>
          </cell>
          <cell r="DB106">
            <v>1.4164778334125215E-3</v>
          </cell>
          <cell r="DC106">
            <v>8.9030466274417136E-4</v>
          </cell>
          <cell r="DD106">
            <v>1.9378124999999999</v>
          </cell>
          <cell r="DE106">
            <v>29.303065665151514</v>
          </cell>
          <cell r="DF106">
            <v>0.66299999999999992</v>
          </cell>
          <cell r="DG106">
            <v>0.6714260775328198</v>
          </cell>
          <cell r="DH106">
            <v>74.587500000000006</v>
          </cell>
          <cell r="DI106">
            <v>841.14714713333342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0.84795754895028996</v>
          </cell>
          <cell r="DO106">
            <v>0.84891805137594012</v>
          </cell>
          <cell r="DP106">
            <v>166.12569529811091</v>
          </cell>
          <cell r="DQ106">
            <v>3830.5859645086848</v>
          </cell>
          <cell r="DR106">
            <v>195.91274999999999</v>
          </cell>
          <cell r="DS106">
            <v>4512.3153622425734</v>
          </cell>
          <cell r="DT106">
            <v>1320</v>
          </cell>
          <cell r="DU106">
            <v>30395</v>
          </cell>
          <cell r="DV106">
            <v>0.9648770147289939</v>
          </cell>
          <cell r="DW106">
            <v>0.92348051679422016</v>
          </cell>
          <cell r="DX106">
            <v>0</v>
          </cell>
          <cell r="DY106">
            <v>3.3150209430615245E-2</v>
          </cell>
          <cell r="DZ106">
            <v>0.98805000000000009</v>
          </cell>
          <cell r="EA106">
            <v>0.98672394631623106</v>
          </cell>
          <cell r="EB106">
            <v>0.85957106591610655</v>
          </cell>
          <cell r="EC106">
            <v>0.83655165729748249</v>
          </cell>
          <cell r="EN106">
            <v>3.5000000000000005E-4</v>
          </cell>
          <cell r="EO106">
            <v>1.706420241327564E-4</v>
          </cell>
          <cell r="ER106">
            <v>0.9883959385785025</v>
          </cell>
          <cell r="ES106">
            <v>1.0216141773618643</v>
          </cell>
          <cell r="EV106">
            <v>3.2709608904774756E-2</v>
          </cell>
          <cell r="EW106">
            <v>3.3603524035606624E-2</v>
          </cell>
          <cell r="EX106">
            <v>0.84099999999999997</v>
          </cell>
          <cell r="EY106">
            <v>0.82281078889668091</v>
          </cell>
          <cell r="EZ106">
            <v>0.38141102668023819</v>
          </cell>
          <cell r="FA106">
            <v>0.37449353192832374</v>
          </cell>
          <cell r="FB106">
            <v>0.45352084028565781</v>
          </cell>
          <cell r="FC106">
            <v>0.45513930660837304</v>
          </cell>
          <cell r="FJ106">
            <v>0.91815908382869404</v>
          </cell>
          <cell r="FK106">
            <v>0.9086512043153242</v>
          </cell>
          <cell r="FL106">
            <v>0.94451553547486378</v>
          </cell>
          <cell r="FM106">
            <v>0.942938874603928</v>
          </cell>
          <cell r="FR106">
            <v>-2.2426734874259058E-3</v>
          </cell>
          <cell r="FS106">
            <v>3.8105467401805537E-3</v>
          </cell>
          <cell r="FT106">
            <v>0.84571487546286406</v>
          </cell>
          <cell r="FU106">
            <v>0.85272859811612067</v>
          </cell>
          <cell r="FV106">
            <v>0.85695020611269301</v>
          </cell>
          <cell r="FW106">
            <v>0.8408724288210192</v>
          </cell>
          <cell r="FX106">
            <v>164.18788279811091</v>
          </cell>
          <cell r="FY106">
            <v>1245.7111406453184</v>
          </cell>
          <cell r="FZ106">
            <v>194.1409422510749</v>
          </cell>
          <cell r="GA106">
            <v>1424.0836227121692</v>
          </cell>
          <cell r="GB106">
            <v>23.487042793063083</v>
          </cell>
          <cell r="GC106">
            <v>140.93789422058126</v>
          </cell>
          <cell r="GD106">
            <v>1.7168263435593058E-2</v>
          </cell>
          <cell r="GE106">
            <v>4.2820661092519002E-3</v>
          </cell>
          <cell r="GF106">
            <v>4.5012498943787317E-2</v>
          </cell>
          <cell r="GG106">
            <v>1.1434285893278036E-2</v>
          </cell>
          <cell r="GH106">
            <v>61.57934918004824</v>
          </cell>
          <cell r="GI106">
            <v>371.05368376267882</v>
          </cell>
          <cell r="IV106">
            <v>102</v>
          </cell>
        </row>
        <row r="107">
          <cell r="B107">
            <v>38955</v>
          </cell>
          <cell r="C107">
            <v>14</v>
          </cell>
          <cell r="D107">
            <v>38930</v>
          </cell>
          <cell r="E107">
            <v>0</v>
          </cell>
          <cell r="F107">
            <v>46</v>
          </cell>
          <cell r="G107">
            <v>7</v>
          </cell>
          <cell r="H107">
            <v>0</v>
          </cell>
          <cell r="I107">
            <v>0</v>
          </cell>
          <cell r="J107">
            <v>0</v>
          </cell>
          <cell r="K107">
            <v>0.16666666666666669</v>
          </cell>
          <cell r="L107">
            <v>1</v>
          </cell>
          <cell r="M107">
            <v>45.833333333333329</v>
          </cell>
          <cell r="N107">
            <v>46</v>
          </cell>
          <cell r="O107">
            <v>46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4.8611111111111216E-3</v>
          </cell>
          <cell r="Z107">
            <v>0.2791666666666664</v>
          </cell>
          <cell r="AA107">
            <v>5.4861111111111107</v>
          </cell>
          <cell r="AB107">
            <v>0.2791666666666664</v>
          </cell>
          <cell r="AC107">
            <v>5.4909722222222221</v>
          </cell>
          <cell r="AD107">
            <v>0</v>
          </cell>
          <cell r="AE107">
            <v>0.74444444444444446</v>
          </cell>
          <cell r="AF107">
            <v>3.4722222222222099E-3</v>
          </cell>
          <cell r="AG107">
            <v>28.290972222222223</v>
          </cell>
          <cell r="AH107">
            <v>0</v>
          </cell>
          <cell r="AI107">
            <v>4.7916666666666649E-2</v>
          </cell>
          <cell r="AJ107">
            <v>3.4722222222222099E-3</v>
          </cell>
          <cell r="AK107">
            <v>29.083333333333332</v>
          </cell>
          <cell r="AL107">
            <v>0.28263888888888861</v>
          </cell>
          <cell r="AM107">
            <v>34.574305555555554</v>
          </cell>
          <cell r="AN107">
            <v>1</v>
          </cell>
          <cell r="AO107">
            <v>45.833333333333329</v>
          </cell>
          <cell r="AP107">
            <v>0.71736111111111134</v>
          </cell>
          <cell r="AQ107">
            <v>11.25902777777778</v>
          </cell>
          <cell r="AR107">
            <v>1</v>
          </cell>
          <cell r="AS107">
            <v>0.98154683008279819</v>
          </cell>
          <cell r="AT107">
            <v>0.99518304431599236</v>
          </cell>
          <cell r="AU107">
            <v>0.29872790181261066</v>
          </cell>
          <cell r="AV107">
            <v>1</v>
          </cell>
          <cell r="AW107">
            <v>0.99881224932435919</v>
          </cell>
          <cell r="AX107">
            <v>0.99518304431599236</v>
          </cell>
          <cell r="AY107">
            <v>0.27908698121976816</v>
          </cell>
          <cell r="AZ107">
            <v>0.71736111111111134</v>
          </cell>
          <cell r="BA107">
            <v>0.2457575757575757</v>
          </cell>
          <cell r="BB107">
            <v>0.71736111111111134</v>
          </cell>
          <cell r="BC107">
            <v>0.2456515151515152</v>
          </cell>
          <cell r="BD107">
            <v>0.71736111111111134</v>
          </cell>
          <cell r="BE107">
            <v>0.2456515151515152</v>
          </cell>
          <cell r="BF107">
            <v>0.71736111111111134</v>
          </cell>
          <cell r="BG107">
            <v>0.2456515151515152</v>
          </cell>
          <cell r="BH107">
            <v>0.71736111111111134</v>
          </cell>
          <cell r="BI107">
            <v>0.2456515151515152</v>
          </cell>
          <cell r="BJ107">
            <v>129.78040658276859</v>
          </cell>
          <cell r="BK107">
            <v>130.07307222599147</v>
          </cell>
          <cell r="BL107">
            <v>1721.73</v>
          </cell>
          <cell r="BM107">
            <v>35009.305999999997</v>
          </cell>
          <cell r="BN107">
            <v>48.573608695652176</v>
          </cell>
          <cell r="BO107">
            <v>764.08504347826079</v>
          </cell>
          <cell r="BP107">
            <v>686.39454000000001</v>
          </cell>
          <cell r="BQ107">
            <v>11308.887819999998</v>
          </cell>
          <cell r="BR107">
            <v>0.30719604401388123</v>
          </cell>
          <cell r="BS107">
            <v>0.32175134101849345</v>
          </cell>
          <cell r="BT107">
            <v>1.6450618752136861</v>
          </cell>
          <cell r="BU107">
            <v>1.7282692219824096</v>
          </cell>
          <cell r="BV107">
            <v>0.12268940149605077</v>
          </cell>
          <cell r="BW107">
            <v>0.1277407051615124</v>
          </cell>
          <cell r="BX107">
            <v>274.1354810511549</v>
          </cell>
          <cell r="BY107">
            <v>4489.8190638347833</v>
          </cell>
          <cell r="BZ107">
            <v>0.18673829151500934</v>
          </cell>
          <cell r="CA107">
            <v>0.1861696875267089</v>
          </cell>
          <cell r="CB107">
            <v>417.24542422505567</v>
          </cell>
          <cell r="CC107">
            <v>6543.475794256261</v>
          </cell>
          <cell r="CD107">
            <v>3.0136363636363638E-2</v>
          </cell>
          <cell r="CE107">
            <v>2.9357225619857485E-2</v>
          </cell>
          <cell r="CF107">
            <v>0.78358756311745492</v>
          </cell>
          <cell r="CG107">
            <v>0.75361520868835286</v>
          </cell>
          <cell r="CH107">
            <v>33.874354171307857</v>
          </cell>
          <cell r="CI107">
            <v>546.221912942372</v>
          </cell>
          <cell r="CJ107">
            <v>0.48781818181818182</v>
          </cell>
          <cell r="CK107">
            <v>0.48352794932436632</v>
          </cell>
          <cell r="CL107">
            <v>429.66076160363622</v>
          </cell>
          <cell r="CM107">
            <v>6779.9321128013671</v>
          </cell>
          <cell r="CN107">
            <v>0.39419354578841781</v>
          </cell>
          <cell r="CO107">
            <v>0.39893692177219514</v>
          </cell>
          <cell r="CP107">
            <v>880.78053999999975</v>
          </cell>
          <cell r="CQ107">
            <v>14021.799819999997</v>
          </cell>
          <cell r="CR107">
            <v>1.1879560038987319E-2</v>
          </cell>
          <cell r="CS107">
            <v>1.1711681220557768E-2</v>
          </cell>
          <cell r="CT107">
            <v>26.543522637272719</v>
          </cell>
          <cell r="CU107">
            <v>411.641140912217</v>
          </cell>
          <cell r="CV107">
            <v>5.9076632238118217E-2</v>
          </cell>
          <cell r="CW107">
            <v>3.9398556591355986E-2</v>
          </cell>
          <cell r="CX107">
            <v>132</v>
          </cell>
          <cell r="CY107">
            <v>1384.777</v>
          </cell>
          <cell r="CZ107">
            <v>2.2433333333333336E-2</v>
          </cell>
          <cell r="DA107">
            <v>2.3299250106805291E-2</v>
          </cell>
          <cell r="DB107">
            <v>1.3252857832084521E-3</v>
          </cell>
          <cell r="DC107">
            <v>9.1795682386912531E-4</v>
          </cell>
          <cell r="DD107">
            <v>2.9612000000000003</v>
          </cell>
          <cell r="DE107">
            <v>32.264265665151513</v>
          </cell>
          <cell r="DF107">
            <v>0.66749999999999998</v>
          </cell>
          <cell r="DG107">
            <v>0.67105183515709277</v>
          </cell>
          <cell r="DH107">
            <v>88.11</v>
          </cell>
          <cell r="DI107">
            <v>929.25714713333343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0.85598366572801865</v>
          </cell>
          <cell r="DO107">
            <v>0.84934368730543475</v>
          </cell>
          <cell r="DP107">
            <v>247.59195841388217</v>
          </cell>
          <cell r="DQ107">
            <v>4078.1779229225672</v>
          </cell>
          <cell r="DR107">
            <v>289.24846153846158</v>
          </cell>
          <cell r="DS107">
            <v>4801.5638237810354</v>
          </cell>
          <cell r="DT107">
            <v>2040</v>
          </cell>
          <cell r="DU107">
            <v>32435</v>
          </cell>
          <cell r="DV107">
            <v>0.91300249822546331</v>
          </cell>
          <cell r="DW107">
            <v>0.92281441924629837</v>
          </cell>
          <cell r="DX107">
            <v>0</v>
          </cell>
          <cell r="DY107">
            <v>3.1042819271881641E-2</v>
          </cell>
          <cell r="DZ107">
            <v>0.98663333333333336</v>
          </cell>
          <cell r="EA107">
            <v>0.986718238339514</v>
          </cell>
          <cell r="EB107">
            <v>0.87026676354651766</v>
          </cell>
          <cell r="EC107">
            <v>0.83865907303903975</v>
          </cell>
          <cell r="EN107">
            <v>4.0000000000000002E-4</v>
          </cell>
          <cell r="EO107">
            <v>1.8508995360423677E-4</v>
          </cell>
          <cell r="ER107">
            <v>0.98702814459116983</v>
          </cell>
          <cell r="ES107">
            <v>1.0193643197461575</v>
          </cell>
          <cell r="EV107">
            <v>2.8840837677213307E-2</v>
          </cell>
          <cell r="EW107">
            <v>3.3300755560438461E-2</v>
          </cell>
          <cell r="EX107">
            <v>0.82267142857142839</v>
          </cell>
          <cell r="EY107">
            <v>0.82279839674927902</v>
          </cell>
          <cell r="EZ107">
            <v>0.37246771663900929</v>
          </cell>
          <cell r="FA107">
            <v>0.37431339312893014</v>
          </cell>
          <cell r="FB107">
            <v>0.45275392301614353</v>
          </cell>
          <cell r="FC107">
            <v>0.45492722714065997</v>
          </cell>
          <cell r="FJ107">
            <v>0.90317370617078352</v>
          </cell>
          <cell r="FK107">
            <v>0.90831676398098971</v>
          </cell>
          <cell r="FL107">
            <v>0.93975899448293687</v>
          </cell>
          <cell r="FM107">
            <v>0.94274455616334352</v>
          </cell>
          <cell r="FR107">
            <v>-5.2935201408763621E-3</v>
          </cell>
          <cell r="FS107">
            <v>3.2618373765038733E-3</v>
          </cell>
          <cell r="FT107">
            <v>0.85069014558714229</v>
          </cell>
          <cell r="FU107">
            <v>0.85260552468193862</v>
          </cell>
          <cell r="FV107">
            <v>0.86418632044465848</v>
          </cell>
          <cell r="FW107">
            <v>0.84235979545769835</v>
          </cell>
          <cell r="FX107">
            <v>244.63075841388218</v>
          </cell>
          <cell r="FY107">
            <v>1490.3418990592006</v>
          </cell>
          <cell r="FZ107">
            <v>287.56740592667757</v>
          </cell>
          <cell r="GA107">
            <v>1711.6510286388468</v>
          </cell>
          <cell r="GB107">
            <v>33.224203432603161</v>
          </cell>
          <cell r="GC107">
            <v>174.16209765318442</v>
          </cell>
          <cell r="GD107">
            <v>1.4869500360547893E-2</v>
          </cell>
          <cell r="GE107">
            <v>4.955119315570849E-3</v>
          </cell>
          <cell r="GF107">
            <v>3.99215816466564E-2</v>
          </cell>
          <cell r="GG107">
            <v>1.323788944379045E-2</v>
          </cell>
          <cell r="GH107">
            <v>89.200223129146011</v>
          </cell>
          <cell r="GI107">
            <v>460.25390689182484</v>
          </cell>
          <cell r="IV107">
            <v>103</v>
          </cell>
        </row>
        <row r="108">
          <cell r="B108">
            <v>38956</v>
          </cell>
          <cell r="C108">
            <v>14</v>
          </cell>
          <cell r="D108">
            <v>38930</v>
          </cell>
          <cell r="E108">
            <v>0</v>
          </cell>
          <cell r="F108">
            <v>47</v>
          </cell>
          <cell r="G108">
            <v>7</v>
          </cell>
          <cell r="H108">
            <v>0</v>
          </cell>
          <cell r="I108">
            <v>0</v>
          </cell>
          <cell r="J108">
            <v>0</v>
          </cell>
          <cell r="K108">
            <v>0.16666666666666669</v>
          </cell>
          <cell r="L108">
            <v>1</v>
          </cell>
          <cell r="M108">
            <v>46.833333333333329</v>
          </cell>
          <cell r="N108">
            <v>47</v>
          </cell>
          <cell r="O108">
            <v>47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4.8611111111111216E-3</v>
          </cell>
          <cell r="Z108">
            <v>6.9444444444444531E-2</v>
          </cell>
          <cell r="AA108">
            <v>5.5555555555555554</v>
          </cell>
          <cell r="AB108">
            <v>6.9444444444444531E-2</v>
          </cell>
          <cell r="AC108">
            <v>5.5604166666666668</v>
          </cell>
          <cell r="AD108">
            <v>0</v>
          </cell>
          <cell r="AE108">
            <v>0.74444444444444446</v>
          </cell>
          <cell r="AF108">
            <v>0.81597222222222232</v>
          </cell>
          <cell r="AG108">
            <v>29.106944444444444</v>
          </cell>
          <cell r="AH108">
            <v>0</v>
          </cell>
          <cell r="AI108">
            <v>4.7916666666666649E-2</v>
          </cell>
          <cell r="AJ108">
            <v>0.81597222222222232</v>
          </cell>
          <cell r="AK108">
            <v>29.899305555555554</v>
          </cell>
          <cell r="AL108">
            <v>0.88541666666666685</v>
          </cell>
          <cell r="AM108">
            <v>35.459722222222219</v>
          </cell>
          <cell r="AN108">
            <v>1</v>
          </cell>
          <cell r="AO108">
            <v>46.833333333333329</v>
          </cell>
          <cell r="AP108">
            <v>0.11458333333333315</v>
          </cell>
          <cell r="AQ108">
            <v>11.373611111111114</v>
          </cell>
          <cell r="AR108">
            <v>1</v>
          </cell>
          <cell r="AS108">
            <v>0.98196288257365427</v>
          </cell>
          <cell r="AT108">
            <v>0.12313432835820877</v>
          </cell>
          <cell r="AU108">
            <v>0.29476889943297485</v>
          </cell>
          <cell r="AV108">
            <v>1</v>
          </cell>
          <cell r="AW108">
            <v>0.99883902882237141</v>
          </cell>
          <cell r="AX108">
            <v>0.12313432835820877</v>
          </cell>
          <cell r="AY108">
            <v>0.27557081082900065</v>
          </cell>
          <cell r="AZ108">
            <v>0.11458333333333315</v>
          </cell>
          <cell r="BA108">
            <v>0.24295670225385529</v>
          </cell>
          <cell r="BB108">
            <v>0.11458333333333315</v>
          </cell>
          <cell r="BC108">
            <v>0.24285290628707007</v>
          </cell>
          <cell r="BD108">
            <v>0.11458333333333315</v>
          </cell>
          <cell r="BE108">
            <v>0.24285290628707007</v>
          </cell>
          <cell r="BF108">
            <v>0.11458333333333315</v>
          </cell>
          <cell r="BG108">
            <v>0.24285290628707007</v>
          </cell>
          <cell r="BH108">
            <v>0.11458333333333315</v>
          </cell>
          <cell r="BI108">
            <v>0.24285290628707007</v>
          </cell>
          <cell r="BJ108">
            <v>120.84</v>
          </cell>
          <cell r="BK108">
            <v>129.98005373061417</v>
          </cell>
          <cell r="BL108">
            <v>341.21</v>
          </cell>
          <cell r="BM108">
            <v>35350.515999999996</v>
          </cell>
          <cell r="BN108">
            <v>7.0704255319148936</v>
          </cell>
          <cell r="BO108">
            <v>754.89834042553184</v>
          </cell>
          <cell r="BP108">
            <v>104.62139000000001</v>
          </cell>
          <cell r="BQ108">
            <v>11413.509209999998</v>
          </cell>
          <cell r="BR108">
            <v>0.31483070024976678</v>
          </cell>
          <cell r="BS108">
            <v>0.32168652185998159</v>
          </cell>
          <cell r="BT108">
            <v>1.8917368722298411</v>
          </cell>
          <cell r="BU108">
            <v>1.7296392451586038</v>
          </cell>
          <cell r="BV108">
            <v>0.14304840290115453</v>
          </cell>
          <cell r="BW108">
            <v>0.12788407802529722</v>
          </cell>
          <cell r="BX108">
            <v>47.536414768082665</v>
          </cell>
          <cell r="BY108">
            <v>4537.3554786028662</v>
          </cell>
          <cell r="BZ108">
            <v>0.16642414961160396</v>
          </cell>
          <cell r="CA108">
            <v>0.1859847495715696</v>
          </cell>
          <cell r="CB108">
            <v>55.304409157432111</v>
          </cell>
          <cell r="CC108">
            <v>6598.780203413693</v>
          </cell>
          <cell r="CD108">
            <v>2.98E-2</v>
          </cell>
          <cell r="CE108">
            <v>2.936088749184285E-2</v>
          </cell>
          <cell r="CF108">
            <v>0.80463576158940397</v>
          </cell>
          <cell r="CG108">
            <v>0.75401653206472163</v>
          </cell>
          <cell r="CH108">
            <v>4.3305997425679017</v>
          </cell>
          <cell r="CI108">
            <v>550.55251268493987</v>
          </cell>
          <cell r="CJ108">
            <v>0.49</v>
          </cell>
          <cell r="CK108">
            <v>0.48358147505241167</v>
          </cell>
          <cell r="CL108">
            <v>57.296381100000012</v>
          </cell>
          <cell r="CM108">
            <v>6837.2284939013671</v>
          </cell>
          <cell r="CN108">
            <v>0.35187442448316336</v>
          </cell>
          <cell r="CO108">
            <v>0.39849613145036122</v>
          </cell>
          <cell r="CP108">
            <v>116.93139000000002</v>
          </cell>
          <cell r="CQ108">
            <v>14138.731209999996</v>
          </cell>
          <cell r="CR108">
            <v>1.0485857849598268E-2</v>
          </cell>
          <cell r="CS108">
            <v>1.1700200081448675E-2</v>
          </cell>
          <cell r="CT108">
            <v>3.4845554220000006</v>
          </cell>
          <cell r="CU108">
            <v>415.12569633421703</v>
          </cell>
          <cell r="CV108">
            <v>0.13481387860732447</v>
          </cell>
          <cell r="CW108">
            <v>4.0292222523297637E-2</v>
          </cell>
          <cell r="CX108">
            <v>44.8</v>
          </cell>
          <cell r="CY108">
            <v>1429.577</v>
          </cell>
          <cell r="CZ108">
            <v>1.8100000000000002E-2</v>
          </cell>
          <cell r="DA108">
            <v>2.313631631255365E-2</v>
          </cell>
          <cell r="DB108">
            <v>2.440131202792573E-3</v>
          </cell>
          <cell r="DC108">
            <v>9.3221360523481267E-4</v>
          </cell>
          <cell r="DD108">
            <v>0.81088000000000005</v>
          </cell>
          <cell r="DE108">
            <v>33.07514566515151</v>
          </cell>
          <cell r="DF108">
            <v>0.65599999999999992</v>
          </cell>
          <cell r="DG108">
            <v>0.67058014163163882</v>
          </cell>
          <cell r="DH108">
            <v>29.388799999999993</v>
          </cell>
          <cell r="DI108">
            <v>958.64594713333338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0.86798272671190635</v>
          </cell>
          <cell r="DO108">
            <v>0.84953863927523865</v>
          </cell>
          <cell r="DP108">
            <v>44.051859346082665</v>
          </cell>
          <cell r="DQ108">
            <v>4122.2297822686496</v>
          </cell>
          <cell r="DR108">
            <v>50.751999999999995</v>
          </cell>
          <cell r="DS108">
            <v>4852.3158237810358</v>
          </cell>
          <cell r="DT108">
            <v>320</v>
          </cell>
          <cell r="DU108">
            <v>32755</v>
          </cell>
          <cell r="DV108">
            <v>0.96295627576660348</v>
          </cell>
          <cell r="DW108">
            <v>0.92319039040962048</v>
          </cell>
          <cell r="DX108">
            <v>0</v>
          </cell>
          <cell r="DY108">
            <v>3.0752070266076691E-2</v>
          </cell>
          <cell r="DZ108">
            <v>0.98219999999999996</v>
          </cell>
          <cell r="EA108">
            <v>0.98666705835924529</v>
          </cell>
          <cell r="EB108">
            <v>0.88563660151966916</v>
          </cell>
          <cell r="EC108">
            <v>0.83916520734900368</v>
          </cell>
          <cell r="EN108">
            <v>1.15E-3</v>
          </cell>
          <cell r="EO108">
            <v>1.9601989430779833E-4</v>
          </cell>
          <cell r="ER108">
            <v>0.98333083045502323</v>
          </cell>
          <cell r="ES108">
            <v>1.0189432859539216</v>
          </cell>
          <cell r="EV108">
            <v>3.2770639446536687E-2</v>
          </cell>
          <cell r="EW108">
            <v>3.3295790459436286E-2</v>
          </cell>
          <cell r="EX108">
            <v>0.81469999999999998</v>
          </cell>
          <cell r="EY108">
            <v>0.82223382777475151</v>
          </cell>
          <cell r="EZ108">
            <v>0.37054277730082041</v>
          </cell>
          <cell r="FA108">
            <v>0.37405052965393398</v>
          </cell>
          <cell r="FB108">
            <v>0.45482113330160845</v>
          </cell>
          <cell r="FC108">
            <v>0.4549198987181588</v>
          </cell>
          <cell r="FJ108">
            <v>0.92669713441789403</v>
          </cell>
          <cell r="FK108">
            <v>0.90850932921349126</v>
          </cell>
          <cell r="FL108">
            <v>0.94754925149632785</v>
          </cell>
          <cell r="FM108">
            <v>0.94279500146136908</v>
          </cell>
          <cell r="FR108">
            <v>-5.7576296873268484E-3</v>
          </cell>
          <cell r="FS108">
            <v>3.1647130210099572E-3</v>
          </cell>
          <cell r="FT108">
            <v>0.8622250970245795</v>
          </cell>
          <cell r="FU108">
            <v>0.85270335229624861</v>
          </cell>
          <cell r="FV108">
            <v>0.87912632675543101</v>
          </cell>
          <cell r="FW108">
            <v>0.84275559267641087</v>
          </cell>
          <cell r="FX108">
            <v>43.240979346082668</v>
          </cell>
          <cell r="FY108">
            <v>1533.5828784052833</v>
          </cell>
          <cell r="FZ108">
            <v>50.150453165074126</v>
          </cell>
          <cell r="GA108">
            <v>1761.801481803921</v>
          </cell>
          <cell r="GB108">
            <v>5.226696008253553</v>
          </cell>
          <cell r="GC108">
            <v>179.38879366143797</v>
          </cell>
          <cell r="GD108">
            <v>1.5728374133350043E-2</v>
          </cell>
          <cell r="GE108">
            <v>5.0560223005774313E-3</v>
          </cell>
          <cell r="GF108">
            <v>4.2446851205471384E-2</v>
          </cell>
          <cell r="GG108">
            <v>1.351694998334901E-2</v>
          </cell>
          <cell r="GH108">
            <v>14.105513124090196</v>
          </cell>
          <cell r="GI108">
            <v>474.35942001591502</v>
          </cell>
          <cell r="IV108">
            <v>104</v>
          </cell>
        </row>
        <row r="109">
          <cell r="B109" t="str">
            <v>from  21/8/2006  to  27/8/2006</v>
          </cell>
          <cell r="C109">
            <v>14</v>
          </cell>
          <cell r="F109">
            <v>7</v>
          </cell>
          <cell r="G109">
            <v>7</v>
          </cell>
          <cell r="H109">
            <v>0</v>
          </cell>
          <cell r="I109">
            <v>0</v>
          </cell>
          <cell r="J109">
            <v>0</v>
          </cell>
          <cell r="K109">
            <v>0.16666666666666669</v>
          </cell>
          <cell r="L109">
            <v>7</v>
          </cell>
          <cell r="M109">
            <v>46.833333333333329</v>
          </cell>
          <cell r="N109">
            <v>7</v>
          </cell>
          <cell r="O109">
            <v>47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4.8611111111111216E-3</v>
          </cell>
          <cell r="Z109">
            <v>0.98680555555555516</v>
          </cell>
          <cell r="AA109">
            <v>5.5555555555555545</v>
          </cell>
          <cell r="AB109">
            <v>0.98680555555555516</v>
          </cell>
          <cell r="AC109">
            <v>5.5555555555555545</v>
          </cell>
          <cell r="AD109">
            <v>5.6944444444444506E-2</v>
          </cell>
          <cell r="AE109">
            <v>0.74444444444444446</v>
          </cell>
          <cell r="AF109">
            <v>1.8784722222222223</v>
          </cell>
          <cell r="AG109">
            <v>29.106944444444444</v>
          </cell>
          <cell r="AH109">
            <v>0</v>
          </cell>
          <cell r="AI109">
            <v>4.7916666666666649E-2</v>
          </cell>
          <cell r="AJ109">
            <v>1.9354166666666668</v>
          </cell>
          <cell r="AK109">
            <v>29.899305555555557</v>
          </cell>
          <cell r="AL109">
            <v>2.9222222222222221</v>
          </cell>
          <cell r="AM109">
            <v>35.459722222222226</v>
          </cell>
          <cell r="AN109">
            <v>7</v>
          </cell>
          <cell r="AO109">
            <v>46.833333333333329</v>
          </cell>
          <cell r="AP109">
            <v>4.0777777777777784</v>
          </cell>
          <cell r="AQ109">
            <v>11.373611111111112</v>
          </cell>
          <cell r="AR109">
            <v>0.99053008430534706</v>
          </cell>
          <cell r="AS109">
            <v>0.98196500672947507</v>
          </cell>
          <cell r="AT109">
            <v>0.68760826885321635</v>
          </cell>
          <cell r="AU109">
            <v>0.29485195154777916</v>
          </cell>
          <cell r="AV109">
            <v>1</v>
          </cell>
          <cell r="AW109">
            <v>0.99883916554508756</v>
          </cell>
          <cell r="AX109">
            <v>0.67813835315856341</v>
          </cell>
          <cell r="AY109">
            <v>0.27565612382234173</v>
          </cell>
          <cell r="AZ109">
            <v>0.58253968253968247</v>
          </cell>
          <cell r="BA109">
            <v>0.24295670225385513</v>
          </cell>
          <cell r="BB109">
            <v>0.58253968253968258</v>
          </cell>
          <cell r="BC109">
            <v>0.24285290628707001</v>
          </cell>
          <cell r="BD109">
            <v>0.58253968253968258</v>
          </cell>
          <cell r="BE109">
            <v>0.24285290628707001</v>
          </cell>
          <cell r="BF109">
            <v>0.58253968253968258</v>
          </cell>
          <cell r="BG109">
            <v>0.24285290628707001</v>
          </cell>
          <cell r="BH109">
            <v>0.58253968253968258</v>
          </cell>
          <cell r="BI109">
            <v>0.24285290628707001</v>
          </cell>
          <cell r="BJ109">
            <v>127.59437329700269</v>
          </cell>
          <cell r="BK109">
            <v>129.9800537306142</v>
          </cell>
          <cell r="BL109">
            <v>12452.41</v>
          </cell>
          <cell r="BM109">
            <v>35350.515999999996</v>
          </cell>
          <cell r="BN109">
            <v>1783.8908571428569</v>
          </cell>
          <cell r="BO109">
            <v>754.89834042553184</v>
          </cell>
          <cell r="BP109">
            <v>4346.1876500000008</v>
          </cell>
          <cell r="BQ109">
            <v>11413.50921</v>
          </cell>
          <cell r="BR109">
            <v>0.34805041323796565</v>
          </cell>
          <cell r="BS109">
            <v>0.32168652185998164</v>
          </cell>
          <cell r="BT109">
            <v>1.9006084630920823</v>
          </cell>
          <cell r="BU109">
            <v>1.7296392451586045</v>
          </cell>
          <cell r="BV109">
            <v>0.13574300707929143</v>
          </cell>
          <cell r="BW109">
            <v>0.12788407802529725</v>
          </cell>
          <cell r="BX109">
            <v>1695.0549647487826</v>
          </cell>
          <cell r="BY109">
            <v>4537.3554786028672</v>
          </cell>
          <cell r="BZ109">
            <v>0.18312578313564154</v>
          </cell>
          <cell r="CA109">
            <v>0.18598474957156957</v>
          </cell>
          <cell r="CB109">
            <v>2286.7348716995757</v>
          </cell>
          <cell r="CC109">
            <v>6598.7802034136921</v>
          </cell>
          <cell r="CD109">
            <v>2.9918381151763759E-2</v>
          </cell>
          <cell r="CE109">
            <v>2.936088749184285E-2</v>
          </cell>
          <cell r="CF109">
            <v>0.77407665340204712</v>
          </cell>
          <cell r="CG109">
            <v>0.75401653206472152</v>
          </cell>
          <cell r="CH109">
            <v>187.00706486651052</v>
          </cell>
          <cell r="CI109">
            <v>550.55251268493998</v>
          </cell>
          <cell r="CJ109">
            <v>0.48872977740052043</v>
          </cell>
          <cell r="CK109">
            <v>0.48358147505241167</v>
          </cell>
          <cell r="CL109">
            <v>2364.6817134339135</v>
          </cell>
          <cell r="CM109">
            <v>6837.228493901368</v>
          </cell>
          <cell r="CN109">
            <v>0.38746954490169</v>
          </cell>
          <cell r="CO109">
            <v>0.39849613145036128</v>
          </cell>
          <cell r="CP109">
            <v>4838.4236499999997</v>
          </cell>
          <cell r="CQ109">
            <v>14138.731209999998</v>
          </cell>
          <cell r="CR109">
            <v>1.1592461529069205E-2</v>
          </cell>
          <cell r="CS109">
            <v>1.1700200081448677E-2</v>
          </cell>
          <cell r="CT109">
            <v>144.75780293440801</v>
          </cell>
          <cell r="CU109">
            <v>415.12569633421708</v>
          </cell>
          <cell r="CV109">
            <v>6.785328634775542E-2</v>
          </cell>
          <cell r="CW109">
            <v>4.0292222523297637E-2</v>
          </cell>
          <cell r="CX109">
            <v>847.3</v>
          </cell>
          <cell r="CY109">
            <v>1429.577</v>
          </cell>
          <cell r="CZ109">
            <v>1.9726523556108707E-2</v>
          </cell>
          <cell r="DA109">
            <v>2.313631631255365E-2</v>
          </cell>
          <cell r="DB109">
            <v>1.3385094514983867E-3</v>
          </cell>
          <cell r="DC109">
            <v>9.3221360523481267E-4</v>
          </cell>
          <cell r="DD109">
            <v>16.714283409090907</v>
          </cell>
          <cell r="DE109">
            <v>33.07514566515151</v>
          </cell>
          <cell r="DF109">
            <v>0.66728419686061602</v>
          </cell>
          <cell r="DG109">
            <v>0.67058014163163882</v>
          </cell>
          <cell r="DH109">
            <v>565.3898999999999</v>
          </cell>
          <cell r="DI109">
            <v>958.64594713333327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0.86686850135956384</v>
          </cell>
          <cell r="DO109">
            <v>0.84953863927523876</v>
          </cell>
          <cell r="DP109">
            <v>1550.297161814374</v>
          </cell>
          <cell r="DQ109">
            <v>4122.2297822686496</v>
          </cell>
          <cell r="DR109">
            <v>1788.3879266381769</v>
          </cell>
          <cell r="DS109">
            <v>4852.3158237810349</v>
          </cell>
          <cell r="DT109">
            <v>11995</v>
          </cell>
          <cell r="DU109">
            <v>32755</v>
          </cell>
          <cell r="DV109">
            <v>0.96058086833627565</v>
          </cell>
          <cell r="DW109">
            <v>0.92319039040962048</v>
          </cell>
          <cell r="DX109">
            <v>0</v>
          </cell>
          <cell r="DY109">
            <v>3.0752070266076691E-2</v>
          </cell>
          <cell r="DZ109">
            <v>0.98980045479124901</v>
          </cell>
          <cell r="EA109">
            <v>0.98666705835924551</v>
          </cell>
          <cell r="EB109">
            <v>0.87901382115407989</v>
          </cell>
          <cell r="EC109">
            <v>0.8615452187530267</v>
          </cell>
          <cell r="ED109">
            <v>0.84999955198592725</v>
          </cell>
          <cell r="EE109">
            <v>0.82807214200646295</v>
          </cell>
          <cell r="EF109">
            <v>9.2760489734298651E-2</v>
          </cell>
          <cell r="EG109">
            <v>8.2888087484412273E-2</v>
          </cell>
          <cell r="EH109">
            <v>1158.3221267877645</v>
          </cell>
          <cell r="EI109">
            <v>2940.8877451023682</v>
          </cell>
          <cell r="EJ109">
            <v>1170.2582284952143</v>
          </cell>
          <cell r="EK109">
            <v>2980.628288120663</v>
          </cell>
          <cell r="EL109">
            <v>9.3716353922934939E-2</v>
          </cell>
          <cell r="EM109">
            <v>8.4008163424700771E-2</v>
          </cell>
          <cell r="EN109">
            <v>4.9925941794874175E-4</v>
          </cell>
          <cell r="EO109">
            <v>4.8979270989350321E-4</v>
          </cell>
          <cell r="EP109">
            <v>0.58426244200824629</v>
          </cell>
          <cell r="EQ109">
            <v>1.4598900064238529</v>
          </cell>
          <cell r="ER109">
            <v>0.99029486883105911</v>
          </cell>
          <cell r="ES109">
            <v>0.98715055750587899</v>
          </cell>
          <cell r="ET109">
            <v>1169.6739660532062</v>
          </cell>
          <cell r="EU109">
            <v>2979.1683981142392</v>
          </cell>
          <cell r="EV109">
            <v>3.1390055815923579E-2</v>
          </cell>
          <cell r="EW109">
            <v>3.32957904594363E-2</v>
          </cell>
          <cell r="EX109">
            <v>0.82970945832734522</v>
          </cell>
          <cell r="EY109">
            <v>0.8222338277747514</v>
          </cell>
          <cell r="EZ109">
            <v>0.37745329968182012</v>
          </cell>
          <cell r="FA109">
            <v>0.37405052965393404</v>
          </cell>
          <cell r="FB109">
            <v>0.45492225729564179</v>
          </cell>
          <cell r="FC109">
            <v>0.45491989871815891</v>
          </cell>
          <cell r="FD109">
            <v>424.37568584780308</v>
          </cell>
          <cell r="FE109">
            <v>1652.2969150809354</v>
          </cell>
          <cell r="FF109">
            <v>0.74716135417040586</v>
          </cell>
          <cell r="FG109">
            <v>0.71342159472824551</v>
          </cell>
          <cell r="FH109">
            <v>0.70948895749812746</v>
          </cell>
          <cell r="FI109">
            <v>0.71447219915453952</v>
          </cell>
          <cell r="FJ109">
            <v>0.91459993572782905</v>
          </cell>
          <cell r="FK109">
            <v>0.90850932921349103</v>
          </cell>
          <cell r="FL109">
            <v>0.94557908353795783</v>
          </cell>
          <cell r="FM109">
            <v>0.94279500146136885</v>
          </cell>
          <cell r="FN109">
            <v>0.68335372650257087</v>
          </cell>
          <cell r="FO109">
            <v>0.6481501744729774</v>
          </cell>
          <cell r="FP109">
            <v>0.67087791821138043</v>
          </cell>
          <cell r="FQ109">
            <v>0.67360081804601146</v>
          </cell>
          <cell r="FR109">
            <v>3.6943421991290082E-3</v>
          </cell>
          <cell r="FS109">
            <v>3.1647130210098462E-3</v>
          </cell>
          <cell r="FT109">
            <v>0.87056284355869284</v>
          </cell>
          <cell r="FU109">
            <v>0.85270335229624861</v>
          </cell>
          <cell r="FV109">
            <v>0.88313317724344942</v>
          </cell>
          <cell r="FW109">
            <v>0.86523135741227897</v>
          </cell>
          <cell r="FX109">
            <v>1533.5828784052833</v>
          </cell>
          <cell r="FY109">
            <v>4089.1546366034986</v>
          </cell>
          <cell r="FZ109">
            <v>1761.5992799971712</v>
          </cell>
          <cell r="GA109">
            <v>4795.5184245397841</v>
          </cell>
          <cell r="GB109">
            <v>179.38879366143797</v>
          </cell>
          <cell r="GC109">
            <v>355.73098407425334</v>
          </cell>
          <cell r="GD109">
            <v>1.4365772670704548E-2</v>
          </cell>
          <cell r="GE109">
            <v>1.0026176952169391E-2</v>
          </cell>
          <cell r="GF109">
            <v>3.8059735291264878E-2</v>
          </cell>
          <cell r="GG109">
            <v>2.6804338337511405E-2</v>
          </cell>
          <cell r="GH109">
            <v>474.35942001591502</v>
          </cell>
          <cell r="GI109">
            <v>1483.18938917163</v>
          </cell>
          <cell r="GJ109">
            <v>1.0679614153519205E-2</v>
          </cell>
          <cell r="GK109">
            <v>0.11601448103326879</v>
          </cell>
          <cell r="GL109">
            <v>16.378073413811784</v>
          </cell>
          <cell r="GM109">
            <v>474.40115303033974</v>
          </cell>
          <cell r="GN109">
            <v>13.669151285830736</v>
          </cell>
          <cell r="GO109">
            <v>395.93176118669226</v>
          </cell>
          <cell r="GP109">
            <v>36.21415231328843</v>
          </cell>
          <cell r="GQ109">
            <v>1058.4980632242452</v>
          </cell>
          <cell r="GR109">
            <v>2.9000935285669648E-3</v>
          </cell>
          <cell r="GS109">
            <v>2.9833467874700599E-2</v>
          </cell>
          <cell r="GT109">
            <v>511.47504899284172</v>
          </cell>
          <cell r="GU109">
            <v>2009.5219380022606</v>
          </cell>
          <cell r="GV109">
            <v>193.05794494726871</v>
          </cell>
          <cell r="GW109">
            <v>751.6627452609456</v>
          </cell>
          <cell r="GX109">
            <v>1.5460422542448043E-2</v>
          </cell>
          <cell r="GY109">
            <v>2.1185401412114776E-2</v>
          </cell>
          <cell r="GZ109">
            <v>3.9982067509745256E-2</v>
          </cell>
          <cell r="HA109">
            <v>5.4787670821919605E-2</v>
          </cell>
          <cell r="HB109">
            <v>182.20280667025003</v>
          </cell>
          <cell r="HC109">
            <v>396.60414624018483</v>
          </cell>
          <cell r="HD109">
            <v>1.45911238219771E-2</v>
          </cell>
          <cell r="HE109">
            <v>1.1178175442086718E-2</v>
          </cell>
          <cell r="IV109">
            <v>105</v>
          </cell>
        </row>
        <row r="110">
          <cell r="B110">
            <v>38957</v>
          </cell>
          <cell r="C110">
            <v>15</v>
          </cell>
          <cell r="D110">
            <v>38961</v>
          </cell>
          <cell r="E110">
            <v>0</v>
          </cell>
          <cell r="F110">
            <v>48</v>
          </cell>
          <cell r="G110">
            <v>8</v>
          </cell>
          <cell r="H110">
            <v>0</v>
          </cell>
          <cell r="I110">
            <v>0</v>
          </cell>
          <cell r="J110">
            <v>0</v>
          </cell>
          <cell r="K110">
            <v>0.16666666666666669</v>
          </cell>
          <cell r="L110">
            <v>1</v>
          </cell>
          <cell r="M110">
            <v>47.833333333333329</v>
          </cell>
          <cell r="N110">
            <v>48</v>
          </cell>
          <cell r="O110">
            <v>48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4.8611111111111216E-3</v>
          </cell>
          <cell r="Z110">
            <v>0</v>
          </cell>
          <cell r="AA110">
            <v>5.5555555555555545</v>
          </cell>
          <cell r="AB110">
            <v>0</v>
          </cell>
          <cell r="AC110">
            <v>5.5604166666666659</v>
          </cell>
          <cell r="AD110">
            <v>0</v>
          </cell>
          <cell r="AE110">
            <v>0.74444444444444446</v>
          </cell>
          <cell r="AF110">
            <v>1</v>
          </cell>
          <cell r="AG110">
            <v>30.106944444444444</v>
          </cell>
          <cell r="AH110">
            <v>0</v>
          </cell>
          <cell r="AI110">
            <v>4.7916666666666649E-2</v>
          </cell>
          <cell r="AJ110">
            <v>1</v>
          </cell>
          <cell r="AK110">
            <v>30.899305555555554</v>
          </cell>
          <cell r="AL110">
            <v>1</v>
          </cell>
          <cell r="AM110">
            <v>36.459722222222219</v>
          </cell>
          <cell r="AN110">
            <v>1</v>
          </cell>
          <cell r="AO110">
            <v>47.833333333333329</v>
          </cell>
          <cell r="AP110">
            <v>0</v>
          </cell>
          <cell r="AQ110">
            <v>11.373611111111112</v>
          </cell>
          <cell r="AR110">
            <v>1</v>
          </cell>
          <cell r="AS110">
            <v>0.98238956516025155</v>
          </cell>
          <cell r="AT110">
            <v>0</v>
          </cell>
          <cell r="AU110">
            <v>0.28779590294547652</v>
          </cell>
          <cell r="AV110">
            <v>1</v>
          </cell>
          <cell r="AW110">
            <v>0.99886649253363557</v>
          </cell>
          <cell r="AX110">
            <v>0</v>
          </cell>
          <cell r="AY110">
            <v>0.26905196063936387</v>
          </cell>
          <cell r="AZ110">
            <v>0</v>
          </cell>
          <cell r="BA110">
            <v>0.23787746806039489</v>
          </cell>
          <cell r="BB110">
            <v>0</v>
          </cell>
          <cell r="BC110">
            <v>0.23777584204413477</v>
          </cell>
          <cell r="BD110">
            <v>0</v>
          </cell>
          <cell r="BE110">
            <v>0.23777584204413477</v>
          </cell>
          <cell r="BF110">
            <v>0</v>
          </cell>
          <cell r="BG110">
            <v>0.23777584204413477</v>
          </cell>
          <cell r="BH110">
            <v>0</v>
          </cell>
          <cell r="BI110">
            <v>0.23777584204413477</v>
          </cell>
          <cell r="BJ110">
            <v>0</v>
          </cell>
          <cell r="BK110">
            <v>129.9800537306142</v>
          </cell>
          <cell r="BM110">
            <v>35350.515999999996</v>
          </cell>
          <cell r="BN110">
            <v>0</v>
          </cell>
          <cell r="BO110">
            <v>739.17129166666655</v>
          </cell>
          <cell r="BP110">
            <v>0</v>
          </cell>
          <cell r="BQ110">
            <v>11413.50921</v>
          </cell>
          <cell r="BR110">
            <v>0</v>
          </cell>
          <cell r="BS110">
            <v>0.32168652185998164</v>
          </cell>
          <cell r="BT110">
            <v>0</v>
          </cell>
          <cell r="BU110">
            <v>1.7296392451586045</v>
          </cell>
          <cell r="BV110">
            <v>0</v>
          </cell>
          <cell r="BW110">
            <v>0.12788407802529725</v>
          </cell>
          <cell r="BX110">
            <v>0</v>
          </cell>
          <cell r="BY110">
            <v>4537.3554786028672</v>
          </cell>
          <cell r="BZ110">
            <v>0</v>
          </cell>
          <cell r="CA110">
            <v>0.18598474957156957</v>
          </cell>
          <cell r="CB110">
            <v>0</v>
          </cell>
          <cell r="CC110">
            <v>6598.7802034136921</v>
          </cell>
          <cell r="CD110">
            <v>0</v>
          </cell>
          <cell r="CE110">
            <v>2.936088749184285E-2</v>
          </cell>
          <cell r="CF110">
            <v>0</v>
          </cell>
          <cell r="CG110">
            <v>0.75401653206472152</v>
          </cell>
          <cell r="CH110">
            <v>0</v>
          </cell>
          <cell r="CI110">
            <v>550.55251268493998</v>
          </cell>
          <cell r="CJ110">
            <v>0</v>
          </cell>
          <cell r="CK110">
            <v>0.48358147505241167</v>
          </cell>
          <cell r="CL110">
            <v>0</v>
          </cell>
          <cell r="CM110">
            <v>6837.228493901368</v>
          </cell>
          <cell r="CN110">
            <v>0</v>
          </cell>
          <cell r="CO110">
            <v>0.39849613145036128</v>
          </cell>
          <cell r="CP110">
            <v>0</v>
          </cell>
          <cell r="CQ110">
            <v>14138.731209999998</v>
          </cell>
          <cell r="CR110">
            <v>0</v>
          </cell>
          <cell r="CS110">
            <v>1.1700200081448677E-2</v>
          </cell>
          <cell r="CT110">
            <v>0</v>
          </cell>
          <cell r="CU110">
            <v>415.12569633421708</v>
          </cell>
          <cell r="CV110">
            <v>0</v>
          </cell>
          <cell r="CW110">
            <v>4.0292222523297637E-2</v>
          </cell>
          <cell r="CX110">
            <v>0</v>
          </cell>
          <cell r="CY110">
            <v>1429.577</v>
          </cell>
          <cell r="CZ110">
            <v>0</v>
          </cell>
          <cell r="DA110">
            <v>2.313631631255365E-2</v>
          </cell>
          <cell r="DB110">
            <v>0</v>
          </cell>
          <cell r="DC110">
            <v>9.3221360523481267E-4</v>
          </cell>
          <cell r="DD110">
            <v>0</v>
          </cell>
          <cell r="DE110">
            <v>33.07514566515151</v>
          </cell>
          <cell r="DF110">
            <v>0</v>
          </cell>
          <cell r="DG110">
            <v>0.67058014163163882</v>
          </cell>
          <cell r="DH110">
            <v>0</v>
          </cell>
          <cell r="DI110">
            <v>958.64594713333327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0.84953863927523876</v>
          </cell>
          <cell r="DP110">
            <v>0</v>
          </cell>
          <cell r="DQ110">
            <v>4122.2297822686496</v>
          </cell>
          <cell r="DR110">
            <v>0</v>
          </cell>
          <cell r="DS110">
            <v>4852.3158237810349</v>
          </cell>
          <cell r="DT110">
            <v>0</v>
          </cell>
          <cell r="DU110">
            <v>32755</v>
          </cell>
          <cell r="DV110">
            <v>0</v>
          </cell>
          <cell r="DW110">
            <v>0.92319039040962048</v>
          </cell>
          <cell r="DX110">
            <v>0</v>
          </cell>
          <cell r="DY110">
            <v>3.0752070266076691E-2</v>
          </cell>
          <cell r="DZ110">
            <v>0.98219999999999996</v>
          </cell>
          <cell r="EA110">
            <v>0.98666705835924551</v>
          </cell>
          <cell r="EB110">
            <v>0</v>
          </cell>
          <cell r="EC110">
            <v>0.8615452187530267</v>
          </cell>
          <cell r="EN110">
            <v>1.1999999999999999E-3</v>
          </cell>
          <cell r="EO110">
            <v>0</v>
          </cell>
          <cell r="ER110">
            <v>0.98338005606728063</v>
          </cell>
          <cell r="ES110">
            <v>0.98715055750587899</v>
          </cell>
          <cell r="EV110">
            <v>0</v>
          </cell>
          <cell r="EW110">
            <v>3.3295790459436314E-2</v>
          </cell>
          <cell r="EX110">
            <v>0</v>
          </cell>
          <cell r="EY110">
            <v>0.8222338277747514</v>
          </cell>
          <cell r="EZ110">
            <v>0</v>
          </cell>
          <cell r="FA110">
            <v>0.37405052965393404</v>
          </cell>
          <cell r="FB110">
            <v>0</v>
          </cell>
          <cell r="FC110">
            <v>0.45491989871815891</v>
          </cell>
          <cell r="FJ110">
            <v>0</v>
          </cell>
          <cell r="FK110">
            <v>0.90850932921349103</v>
          </cell>
          <cell r="FL110">
            <v>0</v>
          </cell>
          <cell r="FM110">
            <v>0.94279500146136885</v>
          </cell>
          <cell r="FR110">
            <v>0</v>
          </cell>
          <cell r="FS110">
            <v>3.1647130210098462E-3</v>
          </cell>
          <cell r="FT110">
            <v>0</v>
          </cell>
          <cell r="FU110">
            <v>0.85270335229624861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IV110">
            <v>106</v>
          </cell>
        </row>
        <row r="111">
          <cell r="B111">
            <v>38958</v>
          </cell>
          <cell r="C111">
            <v>15</v>
          </cell>
          <cell r="D111">
            <v>38961</v>
          </cell>
          <cell r="E111">
            <v>0</v>
          </cell>
          <cell r="F111">
            <v>49</v>
          </cell>
          <cell r="G111">
            <v>8</v>
          </cell>
          <cell r="H111">
            <v>0</v>
          </cell>
          <cell r="I111">
            <v>0</v>
          </cell>
          <cell r="J111">
            <v>0</v>
          </cell>
          <cell r="K111">
            <v>0.16666666666666669</v>
          </cell>
          <cell r="L111">
            <v>1</v>
          </cell>
          <cell r="M111">
            <v>48.833333333333329</v>
          </cell>
          <cell r="N111">
            <v>49</v>
          </cell>
          <cell r="O111">
            <v>49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4.8611111111111216E-3</v>
          </cell>
          <cell r="Z111">
            <v>0</v>
          </cell>
          <cell r="AA111">
            <v>5.5555555555555545</v>
          </cell>
          <cell r="AB111">
            <v>0</v>
          </cell>
          <cell r="AC111">
            <v>5.5604166666666659</v>
          </cell>
          <cell r="AD111">
            <v>0</v>
          </cell>
          <cell r="AE111">
            <v>0.74444444444444446</v>
          </cell>
          <cell r="AF111">
            <v>1</v>
          </cell>
          <cell r="AG111">
            <v>31.106944444444444</v>
          </cell>
          <cell r="AH111">
            <v>0</v>
          </cell>
          <cell r="AI111">
            <v>4.7916666666666649E-2</v>
          </cell>
          <cell r="AJ111">
            <v>1</v>
          </cell>
          <cell r="AK111">
            <v>31.899305555555554</v>
          </cell>
          <cell r="AL111">
            <v>1</v>
          </cell>
          <cell r="AM111">
            <v>37.459722222222219</v>
          </cell>
          <cell r="AN111">
            <v>1</v>
          </cell>
          <cell r="AO111">
            <v>48.833333333333329</v>
          </cell>
          <cell r="AP111">
            <v>0</v>
          </cell>
          <cell r="AQ111">
            <v>11.373611111111112</v>
          </cell>
          <cell r="AR111">
            <v>1</v>
          </cell>
          <cell r="AS111">
            <v>0.98279652720941046</v>
          </cell>
          <cell r="AT111">
            <v>0</v>
          </cell>
          <cell r="AU111">
            <v>0.28114518639770181</v>
          </cell>
          <cell r="AV111">
            <v>1</v>
          </cell>
          <cell r="AW111">
            <v>0.99889268691926247</v>
          </cell>
          <cell r="AX111">
            <v>0</v>
          </cell>
          <cell r="AY111">
            <v>0.26283440052637486</v>
          </cell>
          <cell r="AZ111">
            <v>0</v>
          </cell>
          <cell r="BA111">
            <v>0.23300625711035269</v>
          </cell>
          <cell r="BB111">
            <v>0</v>
          </cell>
          <cell r="BC111">
            <v>0.2329067121729238</v>
          </cell>
          <cell r="BD111">
            <v>0</v>
          </cell>
          <cell r="BE111">
            <v>0.2329067121729238</v>
          </cell>
          <cell r="BF111">
            <v>0</v>
          </cell>
          <cell r="BG111">
            <v>0.2329067121729238</v>
          </cell>
          <cell r="BH111">
            <v>0</v>
          </cell>
          <cell r="BI111">
            <v>0.2329067121729238</v>
          </cell>
          <cell r="BJ111">
            <v>0</v>
          </cell>
          <cell r="BK111">
            <v>129.9800537306142</v>
          </cell>
          <cell r="BM111">
            <v>35350.515999999996</v>
          </cell>
          <cell r="BN111">
            <v>0</v>
          </cell>
          <cell r="BO111">
            <v>724.08616326530603</v>
          </cell>
          <cell r="BP111">
            <v>0</v>
          </cell>
          <cell r="BQ111">
            <v>11413.50921</v>
          </cell>
          <cell r="BR111">
            <v>0</v>
          </cell>
          <cell r="BS111">
            <v>0.32168652185998164</v>
          </cell>
          <cell r="BT111">
            <v>0</v>
          </cell>
          <cell r="BU111">
            <v>1.7296392451586045</v>
          </cell>
          <cell r="BV111">
            <v>0</v>
          </cell>
          <cell r="BW111">
            <v>0.12788407802529725</v>
          </cell>
          <cell r="BX111">
            <v>0</v>
          </cell>
          <cell r="BY111">
            <v>4537.3554786028672</v>
          </cell>
          <cell r="BZ111">
            <v>0</v>
          </cell>
          <cell r="CA111">
            <v>0.18598474957156957</v>
          </cell>
          <cell r="CB111">
            <v>0</v>
          </cell>
          <cell r="CC111">
            <v>6598.7802034136921</v>
          </cell>
          <cell r="CD111">
            <v>0</v>
          </cell>
          <cell r="CE111">
            <v>2.936088749184285E-2</v>
          </cell>
          <cell r="CF111">
            <v>0</v>
          </cell>
          <cell r="CG111">
            <v>0.75401653206472152</v>
          </cell>
          <cell r="CH111">
            <v>0</v>
          </cell>
          <cell r="CI111">
            <v>550.55251268493998</v>
          </cell>
          <cell r="CJ111">
            <v>0</v>
          </cell>
          <cell r="CK111">
            <v>0.48358147505241167</v>
          </cell>
          <cell r="CL111">
            <v>0</v>
          </cell>
          <cell r="CM111">
            <v>6837.228493901368</v>
          </cell>
          <cell r="CN111">
            <v>0</v>
          </cell>
          <cell r="CO111">
            <v>0.39849613145036128</v>
          </cell>
          <cell r="CP111">
            <v>0</v>
          </cell>
          <cell r="CQ111">
            <v>14138.731209999998</v>
          </cell>
          <cell r="CR111">
            <v>0</v>
          </cell>
          <cell r="CS111">
            <v>1.1700200081448677E-2</v>
          </cell>
          <cell r="CT111">
            <v>0</v>
          </cell>
          <cell r="CU111">
            <v>415.12569633421708</v>
          </cell>
          <cell r="CV111">
            <v>0</v>
          </cell>
          <cell r="CW111">
            <v>4.0292222523297637E-2</v>
          </cell>
          <cell r="CX111">
            <v>0</v>
          </cell>
          <cell r="CY111">
            <v>1429.577</v>
          </cell>
          <cell r="CZ111">
            <v>0</v>
          </cell>
          <cell r="DA111">
            <v>2.313631631255365E-2</v>
          </cell>
          <cell r="DB111">
            <v>0</v>
          </cell>
          <cell r="DC111">
            <v>9.3221360523481267E-4</v>
          </cell>
          <cell r="DD111">
            <v>0</v>
          </cell>
          <cell r="DE111">
            <v>33.07514566515151</v>
          </cell>
          <cell r="DF111">
            <v>0</v>
          </cell>
          <cell r="DG111">
            <v>0.67058014163163882</v>
          </cell>
          <cell r="DH111">
            <v>0</v>
          </cell>
          <cell r="DI111">
            <v>958.64594713333327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0.84953863927523876</v>
          </cell>
          <cell r="DP111">
            <v>0</v>
          </cell>
          <cell r="DQ111">
            <v>4122.2297822686496</v>
          </cell>
          <cell r="DR111">
            <v>0</v>
          </cell>
          <cell r="DS111">
            <v>4852.3158237810349</v>
          </cell>
          <cell r="DT111">
            <v>0</v>
          </cell>
          <cell r="DU111">
            <v>32755</v>
          </cell>
          <cell r="DV111">
            <v>0</v>
          </cell>
          <cell r="DW111">
            <v>0.92319039040962048</v>
          </cell>
          <cell r="DX111">
            <v>0</v>
          </cell>
          <cell r="DY111">
            <v>3.0752070266076691E-2</v>
          </cell>
          <cell r="DZ111">
            <v>0</v>
          </cell>
          <cell r="EA111">
            <v>0.98666705835924551</v>
          </cell>
          <cell r="EB111">
            <v>0</v>
          </cell>
          <cell r="EC111">
            <v>0.8615452187530267</v>
          </cell>
          <cell r="EN111">
            <v>0</v>
          </cell>
          <cell r="EO111">
            <v>0</v>
          </cell>
          <cell r="ER111">
            <v>0</v>
          </cell>
          <cell r="ES111">
            <v>0.98715055750587899</v>
          </cell>
          <cell r="EV111">
            <v>0</v>
          </cell>
          <cell r="EW111">
            <v>3.3295790459436314E-2</v>
          </cell>
          <cell r="EX111">
            <v>0</v>
          </cell>
          <cell r="EY111">
            <v>0.8222338277747514</v>
          </cell>
          <cell r="EZ111">
            <v>0</v>
          </cell>
          <cell r="FA111">
            <v>0.37405052965393404</v>
          </cell>
          <cell r="FB111">
            <v>0</v>
          </cell>
          <cell r="FC111">
            <v>0.45491989871815891</v>
          </cell>
          <cell r="FJ111">
            <v>0</v>
          </cell>
          <cell r="FK111">
            <v>0.90850932921349103</v>
          </cell>
          <cell r="FL111">
            <v>0</v>
          </cell>
          <cell r="FM111">
            <v>0.94279500146136885</v>
          </cell>
          <cell r="FR111">
            <v>0</v>
          </cell>
          <cell r="FS111">
            <v>3.1647130210098462E-3</v>
          </cell>
          <cell r="FT111">
            <v>0</v>
          </cell>
          <cell r="FU111">
            <v>0.85270335229624861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IV111">
            <v>107</v>
          </cell>
        </row>
        <row r="112">
          <cell r="B112">
            <v>38959</v>
          </cell>
          <cell r="C112">
            <v>15</v>
          </cell>
          <cell r="D112">
            <v>38961</v>
          </cell>
          <cell r="E112">
            <v>0</v>
          </cell>
          <cell r="F112">
            <v>50</v>
          </cell>
          <cell r="G112">
            <v>8</v>
          </cell>
          <cell r="H112">
            <v>0</v>
          </cell>
          <cell r="I112">
            <v>0</v>
          </cell>
          <cell r="J112">
            <v>0</v>
          </cell>
          <cell r="K112">
            <v>0.16666666666666669</v>
          </cell>
          <cell r="L112">
            <v>1</v>
          </cell>
          <cell r="M112">
            <v>49.833333333333329</v>
          </cell>
          <cell r="N112">
            <v>50</v>
          </cell>
          <cell r="O112">
            <v>50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4.8611111111111216E-3</v>
          </cell>
          <cell r="Z112">
            <v>0</v>
          </cell>
          <cell r="AA112">
            <v>5.5555555555555545</v>
          </cell>
          <cell r="AB112">
            <v>0</v>
          </cell>
          <cell r="AC112">
            <v>5.5604166666666659</v>
          </cell>
          <cell r="AD112">
            <v>0</v>
          </cell>
          <cell r="AE112">
            <v>0.74444444444444446</v>
          </cell>
          <cell r="AF112">
            <v>1</v>
          </cell>
          <cell r="AG112">
            <v>32.106944444444444</v>
          </cell>
          <cell r="AH112">
            <v>0</v>
          </cell>
          <cell r="AI112">
            <v>4.7916666666666649E-2</v>
          </cell>
          <cell r="AJ112">
            <v>1</v>
          </cell>
          <cell r="AK112">
            <v>32.899305555555557</v>
          </cell>
          <cell r="AL112">
            <v>1</v>
          </cell>
          <cell r="AM112">
            <v>38.459722222222226</v>
          </cell>
          <cell r="AN112">
            <v>1</v>
          </cell>
          <cell r="AO112">
            <v>49.833333333333329</v>
          </cell>
          <cell r="AP112">
            <v>0</v>
          </cell>
          <cell r="AQ112">
            <v>11.373611111111112</v>
          </cell>
          <cell r="AR112">
            <v>1</v>
          </cell>
          <cell r="AS112">
            <v>0.98318510501466594</v>
          </cell>
          <cell r="AT112">
            <v>0</v>
          </cell>
          <cell r="AU112">
            <v>0.27479491161200248</v>
          </cell>
          <cell r="AV112">
            <v>1</v>
          </cell>
          <cell r="AW112">
            <v>0.99891769799068286</v>
          </cell>
          <cell r="AX112">
            <v>0</v>
          </cell>
          <cell r="AY112">
            <v>0.25689771461735117</v>
          </cell>
          <cell r="AZ112">
            <v>0</v>
          </cell>
          <cell r="BA112">
            <v>0.22833054626532873</v>
          </cell>
          <cell r="BB112">
            <v>0</v>
          </cell>
          <cell r="BC112">
            <v>0.22823299888517284</v>
          </cell>
          <cell r="BD112">
            <v>0</v>
          </cell>
          <cell r="BE112">
            <v>0.22823299888517284</v>
          </cell>
          <cell r="BF112">
            <v>0</v>
          </cell>
          <cell r="BG112">
            <v>0.22823299888517284</v>
          </cell>
          <cell r="BH112">
            <v>0</v>
          </cell>
          <cell r="BI112">
            <v>0.22823299888517284</v>
          </cell>
          <cell r="BJ112">
            <v>0</v>
          </cell>
          <cell r="BK112">
            <v>129.9800537306142</v>
          </cell>
          <cell r="BM112">
            <v>35350.515999999996</v>
          </cell>
          <cell r="BN112">
            <v>0</v>
          </cell>
          <cell r="BO112">
            <v>709.60443999999984</v>
          </cell>
          <cell r="BP112">
            <v>0</v>
          </cell>
          <cell r="BQ112">
            <v>11413.50921</v>
          </cell>
          <cell r="BR112">
            <v>0</v>
          </cell>
          <cell r="BS112">
            <v>0.32168652185998164</v>
          </cell>
          <cell r="BT112">
            <v>0</v>
          </cell>
          <cell r="BU112">
            <v>1.7296392451586045</v>
          </cell>
          <cell r="BV112">
            <v>0</v>
          </cell>
          <cell r="BW112">
            <v>0.12788407802529725</v>
          </cell>
          <cell r="BX112">
            <v>0</v>
          </cell>
          <cell r="BY112">
            <v>4537.3554786028672</v>
          </cell>
          <cell r="BZ112">
            <v>0</v>
          </cell>
          <cell r="CA112">
            <v>0.18598474957156957</v>
          </cell>
          <cell r="CB112">
            <v>0</v>
          </cell>
          <cell r="CC112">
            <v>6598.7802034136921</v>
          </cell>
          <cell r="CD112">
            <v>0</v>
          </cell>
          <cell r="CE112">
            <v>2.936088749184285E-2</v>
          </cell>
          <cell r="CF112">
            <v>0</v>
          </cell>
          <cell r="CG112">
            <v>0.75401653206472152</v>
          </cell>
          <cell r="CH112">
            <v>0</v>
          </cell>
          <cell r="CI112">
            <v>550.55251268493998</v>
          </cell>
          <cell r="CJ112">
            <v>0</v>
          </cell>
          <cell r="CK112">
            <v>0.48358147505241167</v>
          </cell>
          <cell r="CL112">
            <v>0</v>
          </cell>
          <cell r="CM112">
            <v>6837.228493901368</v>
          </cell>
          <cell r="CN112">
            <v>0</v>
          </cell>
          <cell r="CO112">
            <v>0.39849613145036128</v>
          </cell>
          <cell r="CP112">
            <v>0</v>
          </cell>
          <cell r="CQ112">
            <v>14138.731209999998</v>
          </cell>
          <cell r="CR112">
            <v>0</v>
          </cell>
          <cell r="CS112">
            <v>1.1700200081448677E-2</v>
          </cell>
          <cell r="CT112">
            <v>0</v>
          </cell>
          <cell r="CU112">
            <v>415.12569633421708</v>
          </cell>
          <cell r="CV112">
            <v>0</v>
          </cell>
          <cell r="CW112">
            <v>4.0292222523297637E-2</v>
          </cell>
          <cell r="CX112">
            <v>0</v>
          </cell>
          <cell r="CY112">
            <v>1429.577</v>
          </cell>
          <cell r="CZ112">
            <v>0</v>
          </cell>
          <cell r="DA112">
            <v>2.313631631255365E-2</v>
          </cell>
          <cell r="DB112">
            <v>0</v>
          </cell>
          <cell r="DC112">
            <v>9.3221360523481267E-4</v>
          </cell>
          <cell r="DD112">
            <v>0</v>
          </cell>
          <cell r="DE112">
            <v>33.07514566515151</v>
          </cell>
          <cell r="DF112">
            <v>0</v>
          </cell>
          <cell r="DG112">
            <v>0.67058014163163882</v>
          </cell>
          <cell r="DH112">
            <v>0</v>
          </cell>
          <cell r="DI112">
            <v>958.64594713333327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0.84953863927523876</v>
          </cell>
          <cell r="DP112">
            <v>0</v>
          </cell>
          <cell r="DQ112">
            <v>4122.2297822686496</v>
          </cell>
          <cell r="DR112">
            <v>0</v>
          </cell>
          <cell r="DS112">
            <v>4852.3158237810349</v>
          </cell>
          <cell r="DT112">
            <v>0</v>
          </cell>
          <cell r="DU112">
            <v>32755</v>
          </cell>
          <cell r="DV112">
            <v>0</v>
          </cell>
          <cell r="DW112">
            <v>0.92319039040962048</v>
          </cell>
          <cell r="DX112">
            <v>0</v>
          </cell>
          <cell r="DY112">
            <v>3.0752070266076691E-2</v>
          </cell>
          <cell r="DZ112">
            <v>0</v>
          </cell>
          <cell r="EA112">
            <v>0.98666705835924551</v>
          </cell>
          <cell r="EB112">
            <v>0</v>
          </cell>
          <cell r="EC112">
            <v>0.8615452187530267</v>
          </cell>
          <cell r="EN112">
            <v>0</v>
          </cell>
          <cell r="EO112">
            <v>0</v>
          </cell>
          <cell r="ER112">
            <v>0</v>
          </cell>
          <cell r="ES112">
            <v>0.98715055750587899</v>
          </cell>
          <cell r="EV112">
            <v>0</v>
          </cell>
          <cell r="EW112">
            <v>3.3295790459436314E-2</v>
          </cell>
          <cell r="EX112">
            <v>0</v>
          </cell>
          <cell r="EY112">
            <v>0.8222338277747514</v>
          </cell>
          <cell r="EZ112">
            <v>0</v>
          </cell>
          <cell r="FA112">
            <v>0.37405052965393404</v>
          </cell>
          <cell r="FB112">
            <v>0</v>
          </cell>
          <cell r="FC112">
            <v>0.45491989871815891</v>
          </cell>
          <cell r="FJ112">
            <v>0</v>
          </cell>
          <cell r="FK112">
            <v>0.90850932921349103</v>
          </cell>
          <cell r="FL112">
            <v>0</v>
          </cell>
          <cell r="FM112">
            <v>0.94279500146136885</v>
          </cell>
          <cell r="FR112">
            <v>0</v>
          </cell>
          <cell r="FS112">
            <v>3.1647130210098462E-3</v>
          </cell>
          <cell r="FT112">
            <v>0</v>
          </cell>
          <cell r="FU112">
            <v>0.85270335229624861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IV112">
            <v>108</v>
          </cell>
        </row>
        <row r="113">
          <cell r="B113">
            <v>38960</v>
          </cell>
          <cell r="C113">
            <v>15</v>
          </cell>
          <cell r="D113">
            <v>38961</v>
          </cell>
          <cell r="E113">
            <v>0</v>
          </cell>
          <cell r="F113">
            <v>51</v>
          </cell>
          <cell r="G113">
            <v>8</v>
          </cell>
          <cell r="H113">
            <v>0</v>
          </cell>
          <cell r="I113">
            <v>0</v>
          </cell>
          <cell r="J113">
            <v>0</v>
          </cell>
          <cell r="K113">
            <v>0.16666666666666669</v>
          </cell>
          <cell r="L113">
            <v>1</v>
          </cell>
          <cell r="M113">
            <v>50.833333333333329</v>
          </cell>
          <cell r="N113">
            <v>51</v>
          </cell>
          <cell r="O113">
            <v>51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4.8611111111111216E-3</v>
          </cell>
          <cell r="Z113">
            <v>0</v>
          </cell>
          <cell r="AA113">
            <v>5.5555555555555545</v>
          </cell>
          <cell r="AB113">
            <v>0</v>
          </cell>
          <cell r="AC113">
            <v>5.5604166666666659</v>
          </cell>
          <cell r="AD113">
            <v>0</v>
          </cell>
          <cell r="AE113">
            <v>0.74444444444444446</v>
          </cell>
          <cell r="AF113">
            <v>1</v>
          </cell>
          <cell r="AG113">
            <v>33.106944444444444</v>
          </cell>
          <cell r="AH113">
            <v>0</v>
          </cell>
          <cell r="AI113">
            <v>4.7916666666666649E-2</v>
          </cell>
          <cell r="AJ113">
            <v>1</v>
          </cell>
          <cell r="AK113">
            <v>33.899305555555557</v>
          </cell>
          <cell r="AL113">
            <v>1</v>
          </cell>
          <cell r="AM113">
            <v>39.459722222222226</v>
          </cell>
          <cell r="AN113">
            <v>1</v>
          </cell>
          <cell r="AO113">
            <v>50.833333333333329</v>
          </cell>
          <cell r="AP113">
            <v>0</v>
          </cell>
          <cell r="AQ113">
            <v>11.373611111111112</v>
          </cell>
          <cell r="AR113">
            <v>1</v>
          </cell>
          <cell r="AS113">
            <v>0.98355651680395129</v>
          </cell>
          <cell r="AT113">
            <v>0</v>
          </cell>
          <cell r="AU113">
            <v>0.26872516988020179</v>
          </cell>
          <cell r="AV113">
            <v>1</v>
          </cell>
          <cell r="AW113">
            <v>0.99894160415995581</v>
          </cell>
          <cell r="AX113">
            <v>0</v>
          </cell>
          <cell r="AY113">
            <v>0.25122329084410888</v>
          </cell>
          <cell r="AZ113">
            <v>0</v>
          </cell>
          <cell r="BA113">
            <v>0.22383879781420751</v>
          </cell>
          <cell r="BB113">
            <v>0</v>
          </cell>
          <cell r="BC113">
            <v>0.22374316939890715</v>
          </cell>
          <cell r="BD113">
            <v>0</v>
          </cell>
          <cell r="BE113">
            <v>0.22374316939890715</v>
          </cell>
          <cell r="BF113">
            <v>0</v>
          </cell>
          <cell r="BG113">
            <v>0.22374316939890715</v>
          </cell>
          <cell r="BH113">
            <v>0</v>
          </cell>
          <cell r="BI113">
            <v>0.22374316939890715</v>
          </cell>
          <cell r="BJ113">
            <v>0</v>
          </cell>
          <cell r="BK113">
            <v>129.9800537306142</v>
          </cell>
          <cell r="BM113">
            <v>35350.515999999996</v>
          </cell>
          <cell r="BN113">
            <v>0</v>
          </cell>
          <cell r="BO113">
            <v>695.69062745098029</v>
          </cell>
          <cell r="BP113">
            <v>0</v>
          </cell>
          <cell r="BQ113">
            <v>11413.50921</v>
          </cell>
          <cell r="BR113">
            <v>0</v>
          </cell>
          <cell r="BS113">
            <v>0.32168652185998164</v>
          </cell>
          <cell r="BT113">
            <v>0</v>
          </cell>
          <cell r="BU113">
            <v>1.7296392451586045</v>
          </cell>
          <cell r="BV113">
            <v>0</v>
          </cell>
          <cell r="BW113">
            <v>0.12788407802529725</v>
          </cell>
          <cell r="BX113">
            <v>0</v>
          </cell>
          <cell r="BY113">
            <v>4537.3554786028672</v>
          </cell>
          <cell r="BZ113">
            <v>0</v>
          </cell>
          <cell r="CA113">
            <v>0.18598474957156957</v>
          </cell>
          <cell r="CB113">
            <v>0</v>
          </cell>
          <cell r="CC113">
            <v>6598.7802034136921</v>
          </cell>
          <cell r="CD113">
            <v>0</v>
          </cell>
          <cell r="CE113">
            <v>2.936088749184285E-2</v>
          </cell>
          <cell r="CF113">
            <v>0</v>
          </cell>
          <cell r="CG113">
            <v>0.75401653206472152</v>
          </cell>
          <cell r="CH113">
            <v>0</v>
          </cell>
          <cell r="CI113">
            <v>550.55251268493998</v>
          </cell>
          <cell r="CJ113">
            <v>0</v>
          </cell>
          <cell r="CK113">
            <v>0.48358147505241167</v>
          </cell>
          <cell r="CL113">
            <v>0</v>
          </cell>
          <cell r="CM113">
            <v>6837.228493901368</v>
          </cell>
          <cell r="CN113">
            <v>0</v>
          </cell>
          <cell r="CO113">
            <v>0.39849613145036128</v>
          </cell>
          <cell r="CP113">
            <v>0</v>
          </cell>
          <cell r="CQ113">
            <v>14138.731209999998</v>
          </cell>
          <cell r="CR113">
            <v>0</v>
          </cell>
          <cell r="CS113">
            <v>1.1700200081448677E-2</v>
          </cell>
          <cell r="CT113">
            <v>0</v>
          </cell>
          <cell r="CU113">
            <v>415.12569633421708</v>
          </cell>
          <cell r="CV113">
            <v>0</v>
          </cell>
          <cell r="CW113">
            <v>4.0292222523297637E-2</v>
          </cell>
          <cell r="CX113">
            <v>0</v>
          </cell>
          <cell r="CY113">
            <v>1429.577</v>
          </cell>
          <cell r="CZ113">
            <v>0</v>
          </cell>
          <cell r="DA113">
            <v>2.313631631255365E-2</v>
          </cell>
          <cell r="DB113">
            <v>0</v>
          </cell>
          <cell r="DC113">
            <v>9.3221360523481267E-4</v>
          </cell>
          <cell r="DD113">
            <v>0</v>
          </cell>
          <cell r="DE113">
            <v>33.07514566515151</v>
          </cell>
          <cell r="DF113">
            <v>0</v>
          </cell>
          <cell r="DG113">
            <v>0.67058014163163882</v>
          </cell>
          <cell r="DH113">
            <v>0</v>
          </cell>
          <cell r="DI113">
            <v>958.64594713333327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0.84953863927523876</v>
          </cell>
          <cell r="DP113">
            <v>0</v>
          </cell>
          <cell r="DQ113">
            <v>4122.2297822686496</v>
          </cell>
          <cell r="DR113">
            <v>0</v>
          </cell>
          <cell r="DS113">
            <v>4852.3158237810349</v>
          </cell>
          <cell r="DT113">
            <v>0</v>
          </cell>
          <cell r="DU113">
            <v>32755</v>
          </cell>
          <cell r="DV113">
            <v>0</v>
          </cell>
          <cell r="DW113">
            <v>0.92319039040962048</v>
          </cell>
          <cell r="DX113">
            <v>0</v>
          </cell>
          <cell r="DY113">
            <v>3.0752070266076691E-2</v>
          </cell>
          <cell r="DZ113">
            <v>0</v>
          </cell>
          <cell r="EA113">
            <v>0.98666705835924551</v>
          </cell>
          <cell r="EB113">
            <v>0</v>
          </cell>
          <cell r="EC113">
            <v>0.8615452187530267</v>
          </cell>
          <cell r="EN113">
            <v>0</v>
          </cell>
          <cell r="EO113">
            <v>0</v>
          </cell>
          <cell r="ER113">
            <v>0</v>
          </cell>
          <cell r="ES113">
            <v>0.98715055750587899</v>
          </cell>
          <cell r="EV113">
            <v>0</v>
          </cell>
          <cell r="EW113">
            <v>3.3295790459436314E-2</v>
          </cell>
          <cell r="EX113">
            <v>0</v>
          </cell>
          <cell r="EY113">
            <v>0.8222338277747514</v>
          </cell>
          <cell r="EZ113">
            <v>0</v>
          </cell>
          <cell r="FA113">
            <v>0.37405052965393404</v>
          </cell>
          <cell r="FB113">
            <v>0</v>
          </cell>
          <cell r="FC113">
            <v>0.45491989871815891</v>
          </cell>
          <cell r="FJ113">
            <v>0</v>
          </cell>
          <cell r="FK113">
            <v>0.90850932921349103</v>
          </cell>
          <cell r="FL113">
            <v>0</v>
          </cell>
          <cell r="FM113">
            <v>0.94279500146136885</v>
          </cell>
          <cell r="FR113">
            <v>0</v>
          </cell>
          <cell r="FS113">
            <v>3.1647130210098462E-3</v>
          </cell>
          <cell r="FT113">
            <v>0</v>
          </cell>
          <cell r="FU113">
            <v>0.85270335229624861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IV113">
            <v>109</v>
          </cell>
        </row>
        <row r="114">
          <cell r="B114">
            <v>38961</v>
          </cell>
          <cell r="C114">
            <v>15</v>
          </cell>
          <cell r="D114">
            <v>38961</v>
          </cell>
          <cell r="E114">
            <v>0</v>
          </cell>
          <cell r="F114">
            <v>52</v>
          </cell>
          <cell r="G114">
            <v>8</v>
          </cell>
          <cell r="H114">
            <v>0</v>
          </cell>
          <cell r="I114">
            <v>0</v>
          </cell>
          <cell r="J114">
            <v>0</v>
          </cell>
          <cell r="K114">
            <v>0.16666666666666669</v>
          </cell>
          <cell r="L114">
            <v>1</v>
          </cell>
          <cell r="M114">
            <v>51.833333333333329</v>
          </cell>
          <cell r="N114">
            <v>52</v>
          </cell>
          <cell r="O114">
            <v>52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4.8611111111111216E-3</v>
          </cell>
          <cell r="Z114">
            <v>0</v>
          </cell>
          <cell r="AA114">
            <v>5.5555555555555545</v>
          </cell>
          <cell r="AB114">
            <v>0</v>
          </cell>
          <cell r="AC114">
            <v>5.5604166666666659</v>
          </cell>
          <cell r="AD114">
            <v>0</v>
          </cell>
          <cell r="AE114">
            <v>0.74444444444444446</v>
          </cell>
          <cell r="AF114">
            <v>1</v>
          </cell>
          <cell r="AG114">
            <v>34.106944444444444</v>
          </cell>
          <cell r="AH114">
            <v>0</v>
          </cell>
          <cell r="AI114">
            <v>4.7916666666666649E-2</v>
          </cell>
          <cell r="AJ114">
            <v>1</v>
          </cell>
          <cell r="AK114">
            <v>34.899305555555557</v>
          </cell>
          <cell r="AL114">
            <v>1</v>
          </cell>
          <cell r="AM114">
            <v>40.459722222222226</v>
          </cell>
          <cell r="AN114">
            <v>1</v>
          </cell>
          <cell r="AO114">
            <v>51.833333333333329</v>
          </cell>
          <cell r="AP114">
            <v>0</v>
          </cell>
          <cell r="AQ114">
            <v>11.373611111111112</v>
          </cell>
          <cell r="AR114">
            <v>1</v>
          </cell>
          <cell r="AS114">
            <v>0.983911875497126</v>
          </cell>
          <cell r="AT114">
            <v>0</v>
          </cell>
          <cell r="AU114">
            <v>0.26291777347560508</v>
          </cell>
          <cell r="AV114">
            <v>1</v>
          </cell>
          <cell r="AW114">
            <v>0.99896447706091573</v>
          </cell>
          <cell r="AX114">
            <v>0</v>
          </cell>
          <cell r="AY114">
            <v>0.24579412603364684</v>
          </cell>
          <cell r="AZ114">
            <v>0</v>
          </cell>
          <cell r="BA114">
            <v>0.21952036441586267</v>
          </cell>
          <cell r="BB114">
            <v>0</v>
          </cell>
          <cell r="BC114">
            <v>0.21942658092175779</v>
          </cell>
          <cell r="BD114">
            <v>0</v>
          </cell>
          <cell r="BE114">
            <v>0.21942658092175779</v>
          </cell>
          <cell r="BF114">
            <v>0</v>
          </cell>
          <cell r="BG114">
            <v>0.21942658092175779</v>
          </cell>
          <cell r="BH114">
            <v>0</v>
          </cell>
          <cell r="BI114">
            <v>0.21942658092175779</v>
          </cell>
          <cell r="BJ114">
            <v>0</v>
          </cell>
          <cell r="BK114">
            <v>129.9800537306142</v>
          </cell>
          <cell r="BM114">
            <v>35350.515999999996</v>
          </cell>
          <cell r="BN114">
            <v>0</v>
          </cell>
          <cell r="BO114">
            <v>682.31196153846145</v>
          </cell>
          <cell r="BP114">
            <v>0</v>
          </cell>
          <cell r="BQ114">
            <v>11413.50921</v>
          </cell>
          <cell r="BR114">
            <v>0</v>
          </cell>
          <cell r="BS114">
            <v>0.32168652185998164</v>
          </cell>
          <cell r="BT114">
            <v>0</v>
          </cell>
          <cell r="BU114">
            <v>1.7296392451586045</v>
          </cell>
          <cell r="BV114">
            <v>0</v>
          </cell>
          <cell r="BW114">
            <v>0.12788407802529725</v>
          </cell>
          <cell r="BX114">
            <v>0</v>
          </cell>
          <cell r="BY114">
            <v>4537.3554786028672</v>
          </cell>
          <cell r="BZ114">
            <v>0</v>
          </cell>
          <cell r="CA114">
            <v>0.18598474957156957</v>
          </cell>
          <cell r="CB114">
            <v>0</v>
          </cell>
          <cell r="CC114">
            <v>6598.7802034136921</v>
          </cell>
          <cell r="CD114">
            <v>0</v>
          </cell>
          <cell r="CE114">
            <v>2.936088749184285E-2</v>
          </cell>
          <cell r="CF114">
            <v>0</v>
          </cell>
          <cell r="CG114">
            <v>0.75401653206472152</v>
          </cell>
          <cell r="CH114">
            <v>0</v>
          </cell>
          <cell r="CI114">
            <v>550.55251268493998</v>
          </cell>
          <cell r="CJ114">
            <v>0</v>
          </cell>
          <cell r="CK114">
            <v>0.48358147505241167</v>
          </cell>
          <cell r="CL114">
            <v>0</v>
          </cell>
          <cell r="CM114">
            <v>6837.228493901368</v>
          </cell>
          <cell r="CN114">
            <v>0</v>
          </cell>
          <cell r="CO114">
            <v>0.39849613145036128</v>
          </cell>
          <cell r="CP114">
            <v>0</v>
          </cell>
          <cell r="CQ114">
            <v>14138.731209999998</v>
          </cell>
          <cell r="CR114">
            <v>0</v>
          </cell>
          <cell r="CS114">
            <v>1.1700200081448677E-2</v>
          </cell>
          <cell r="CT114">
            <v>0</v>
          </cell>
          <cell r="CU114">
            <v>415.12569633421708</v>
          </cell>
          <cell r="CV114">
            <v>0</v>
          </cell>
          <cell r="CW114">
            <v>4.0292222523297637E-2</v>
          </cell>
          <cell r="CX114">
            <v>0</v>
          </cell>
          <cell r="CY114">
            <v>1429.577</v>
          </cell>
          <cell r="CZ114">
            <v>0</v>
          </cell>
          <cell r="DA114">
            <v>2.313631631255365E-2</v>
          </cell>
          <cell r="DB114">
            <v>0</v>
          </cell>
          <cell r="DC114">
            <v>9.3221360523481267E-4</v>
          </cell>
          <cell r="DD114">
            <v>0</v>
          </cell>
          <cell r="DE114">
            <v>33.07514566515151</v>
          </cell>
          <cell r="DF114">
            <v>0</v>
          </cell>
          <cell r="DG114">
            <v>0.67058014163163882</v>
          </cell>
          <cell r="DH114">
            <v>0</v>
          </cell>
          <cell r="DI114">
            <v>958.64594713333327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0.84953863927523876</v>
          </cell>
          <cell r="DP114">
            <v>0</v>
          </cell>
          <cell r="DQ114">
            <v>4122.2297822686496</v>
          </cell>
          <cell r="DR114">
            <v>0</v>
          </cell>
          <cell r="DS114">
            <v>4852.3158237810349</v>
          </cell>
          <cell r="DT114">
            <v>0</v>
          </cell>
          <cell r="DU114">
            <v>32755</v>
          </cell>
          <cell r="DV114">
            <v>0</v>
          </cell>
          <cell r="DW114">
            <v>0.92319039040962048</v>
          </cell>
          <cell r="DX114">
            <v>0</v>
          </cell>
          <cell r="DY114">
            <v>3.0752070266076691E-2</v>
          </cell>
          <cell r="DZ114">
            <v>0</v>
          </cell>
          <cell r="EA114">
            <v>0.98666705835924551</v>
          </cell>
          <cell r="EB114">
            <v>0</v>
          </cell>
          <cell r="EC114">
            <v>0.8615452187530267</v>
          </cell>
          <cell r="EN114">
            <v>0</v>
          </cell>
          <cell r="EO114">
            <v>0</v>
          </cell>
          <cell r="ER114">
            <v>0</v>
          </cell>
          <cell r="ES114">
            <v>0.98715055750587899</v>
          </cell>
          <cell r="EV114">
            <v>0</v>
          </cell>
          <cell r="EW114">
            <v>3.3295790459436314E-2</v>
          </cell>
          <cell r="EX114">
            <v>0</v>
          </cell>
          <cell r="EY114">
            <v>0.8222338277747514</v>
          </cell>
          <cell r="EZ114">
            <v>0</v>
          </cell>
          <cell r="FA114">
            <v>0.37405052965393404</v>
          </cell>
          <cell r="FB114">
            <v>0</v>
          </cell>
          <cell r="FC114">
            <v>0.45491989871815891</v>
          </cell>
          <cell r="FJ114">
            <v>0</v>
          </cell>
          <cell r="FK114">
            <v>0.90850932921349103</v>
          </cell>
          <cell r="FL114">
            <v>0</v>
          </cell>
          <cell r="FM114">
            <v>0.94279500146136885</v>
          </cell>
          <cell r="FR114">
            <v>0</v>
          </cell>
          <cell r="FS114">
            <v>3.1647130210098462E-3</v>
          </cell>
          <cell r="FT114">
            <v>0</v>
          </cell>
          <cell r="FU114">
            <v>0.85270335229624861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IV114">
            <v>110</v>
          </cell>
        </row>
        <row r="115">
          <cell r="B115">
            <v>38962</v>
          </cell>
          <cell r="C115">
            <v>15</v>
          </cell>
          <cell r="D115">
            <v>38961</v>
          </cell>
          <cell r="E115">
            <v>0</v>
          </cell>
          <cell r="F115">
            <v>53</v>
          </cell>
          <cell r="G115">
            <v>8</v>
          </cell>
          <cell r="H115">
            <v>0</v>
          </cell>
          <cell r="I115">
            <v>0</v>
          </cell>
          <cell r="J115">
            <v>0</v>
          </cell>
          <cell r="K115">
            <v>0.16666666666666669</v>
          </cell>
          <cell r="L115">
            <v>1</v>
          </cell>
          <cell r="M115">
            <v>52.833333333333329</v>
          </cell>
          <cell r="N115">
            <v>53</v>
          </cell>
          <cell r="O115">
            <v>53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4.8611111111111216E-3</v>
          </cell>
          <cell r="Z115">
            <v>0.11736111111111072</v>
          </cell>
          <cell r="AA115">
            <v>5.6729166666666648</v>
          </cell>
          <cell r="AB115">
            <v>0.11736111111111072</v>
          </cell>
          <cell r="AC115">
            <v>5.6777777777777763</v>
          </cell>
          <cell r="AD115">
            <v>0</v>
          </cell>
          <cell r="AE115">
            <v>0.74444444444444446</v>
          </cell>
          <cell r="AF115">
            <v>0.2048611111111111</v>
          </cell>
          <cell r="AG115">
            <v>34.311805555555559</v>
          </cell>
          <cell r="AH115">
            <v>0</v>
          </cell>
          <cell r="AI115">
            <v>4.7916666666666649E-2</v>
          </cell>
          <cell r="AJ115">
            <v>0.2048611111111111</v>
          </cell>
          <cell r="AK115">
            <v>35.104166666666671</v>
          </cell>
          <cell r="AL115">
            <v>0.32222222222222185</v>
          </cell>
          <cell r="AM115">
            <v>40.781944444444449</v>
          </cell>
          <cell r="AN115">
            <v>1</v>
          </cell>
          <cell r="AO115">
            <v>52.833333333333329</v>
          </cell>
          <cell r="AP115">
            <v>0.67777777777777815</v>
          </cell>
          <cell r="AQ115">
            <v>12.051388888888891</v>
          </cell>
          <cell r="AR115">
            <v>1</v>
          </cell>
          <cell r="AS115">
            <v>0.9842130065975494</v>
          </cell>
          <cell r="AT115">
            <v>0.76789929189614492</v>
          </cell>
          <cell r="AU115">
            <v>0.27236981621112144</v>
          </cell>
          <cell r="AV115">
            <v>1</v>
          </cell>
          <cell r="AW115">
            <v>0.99898385956644675</v>
          </cell>
          <cell r="AX115">
            <v>0.76789929189614492</v>
          </cell>
          <cell r="AY115">
            <v>0.25556668237511765</v>
          </cell>
          <cell r="AZ115">
            <v>0.67777777777777815</v>
          </cell>
          <cell r="BA115">
            <v>0.22819400630914813</v>
          </cell>
          <cell r="BB115">
            <v>0.67777777777777815</v>
          </cell>
          <cell r="BC115">
            <v>0.22810199789695063</v>
          </cell>
          <cell r="BD115">
            <v>0.67777777777777815</v>
          </cell>
          <cell r="BE115">
            <v>0.22810199789695063</v>
          </cell>
          <cell r="BF115">
            <v>0.67777777777777815</v>
          </cell>
          <cell r="BG115">
            <v>0.22810199789695063</v>
          </cell>
          <cell r="BH115">
            <v>0.67777777777777815</v>
          </cell>
          <cell r="BI115">
            <v>0.22810199789695063</v>
          </cell>
          <cell r="BJ115">
            <v>144.33381147540976</v>
          </cell>
          <cell r="BK115">
            <v>130.78731819753366</v>
          </cell>
          <cell r="BL115">
            <v>2347.83</v>
          </cell>
          <cell r="BM115">
            <v>37698.345999999998</v>
          </cell>
          <cell r="BN115">
            <v>44.298679245283019</v>
          </cell>
          <cell r="BO115">
            <v>713.73683018867916</v>
          </cell>
          <cell r="BP115">
            <v>678.57238000000007</v>
          </cell>
          <cell r="BQ115">
            <v>12092.08159</v>
          </cell>
          <cell r="BR115">
            <v>0.28902108755744671</v>
          </cell>
          <cell r="BS115">
            <v>0.31965911408813757</v>
          </cell>
          <cell r="BT115">
            <v>1.5969188948414763</v>
          </cell>
          <cell r="BU115">
            <v>1.7216098191491429</v>
          </cell>
          <cell r="BV115">
            <v>0.12250383306245659</v>
          </cell>
          <cell r="BW115">
            <v>0.12755014857709024</v>
          </cell>
          <cell r="BX115">
            <v>287.61817437902744</v>
          </cell>
          <cell r="BY115">
            <v>4824.9736529818947</v>
          </cell>
          <cell r="BZ115">
            <v>0.18098670414074933</v>
          </cell>
          <cell r="CA115">
            <v>0.1856745416601539</v>
          </cell>
          <cell r="CB115">
            <v>424.92601358277551</v>
          </cell>
          <cell r="CC115">
            <v>7023.7062169964674</v>
          </cell>
          <cell r="CD115">
            <v>2.9087499999999999E-2</v>
          </cell>
          <cell r="CE115">
            <v>2.934450252196644E-2</v>
          </cell>
          <cell r="CF115">
            <v>0.72547304553850234</v>
          </cell>
          <cell r="CG115">
            <v>0.7522582063610459</v>
          </cell>
          <cell r="CH115">
            <v>36.141303787224544</v>
          </cell>
          <cell r="CI115">
            <v>586.69381647216449</v>
          </cell>
          <cell r="CJ115">
            <v>0.48849999999999999</v>
          </cell>
          <cell r="CK115">
            <v>0.48387625767966125</v>
          </cell>
          <cell r="CL115">
            <v>440.33506262999998</v>
          </cell>
          <cell r="CM115">
            <v>7277.5635565313678</v>
          </cell>
          <cell r="CN115">
            <v>0.38393000344999428</v>
          </cell>
          <cell r="CO115">
            <v>0.39759207241229338</v>
          </cell>
          <cell r="CP115">
            <v>901.40237999999999</v>
          </cell>
          <cell r="CQ115">
            <v>15040.133589999998</v>
          </cell>
          <cell r="CR115">
            <v>1.1167563975351708E-2</v>
          </cell>
          <cell r="CS115">
            <v>1.1667141571616406E-2</v>
          </cell>
          <cell r="CT115">
            <v>26.21954172825</v>
          </cell>
          <cell r="CU115">
            <v>441.3452380624671</v>
          </cell>
          <cell r="CV115">
            <v>3.5777718148247532E-2</v>
          </cell>
          <cell r="CW115">
            <v>4.0012025995946082E-2</v>
          </cell>
          <cell r="CX115">
            <v>84</v>
          </cell>
          <cell r="CY115">
            <v>1513.577</v>
          </cell>
          <cell r="CZ115">
            <v>2.5057142857142858E-2</v>
          </cell>
          <cell r="DA115">
            <v>2.5024999780405698E-2</v>
          </cell>
          <cell r="DB115">
            <v>8.9648739474323101E-4</v>
          </cell>
          <cell r="DC115">
            <v>5.6515602380612944E-5</v>
          </cell>
          <cell r="DD115">
            <v>2.1048</v>
          </cell>
          <cell r="DE115">
            <v>2.1378751456651499</v>
          </cell>
          <cell r="DF115">
            <v>0.68</v>
          </cell>
          <cell r="DG115">
            <v>0.67984236826003874</v>
          </cell>
          <cell r="DH115">
            <v>57.12</v>
          </cell>
          <cell r="DI115">
            <v>58.078645947133303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0.85577206194789568</v>
          </cell>
          <cell r="DO115">
            <v>0.84990779521682769</v>
          </cell>
          <cell r="DP115">
            <v>261.39863265077742</v>
          </cell>
          <cell r="DQ115">
            <v>4383.6284149194271</v>
          </cell>
          <cell r="DR115">
            <v>305.45357142857142</v>
          </cell>
          <cell r="DS115">
            <v>5157.769395209606</v>
          </cell>
          <cell r="DT115">
            <v>2125</v>
          </cell>
          <cell r="DU115">
            <v>34880</v>
          </cell>
          <cell r="DV115">
            <v>0.90509108410745243</v>
          </cell>
          <cell r="DW115">
            <v>0.9220670416758443</v>
          </cell>
          <cell r="DX115">
            <v>0</v>
          </cell>
          <cell r="DY115">
            <v>2.8843417049336826E-2</v>
          </cell>
          <cell r="DZ115">
            <v>0.98406666666666676</v>
          </cell>
          <cell r="EA115">
            <v>0.9865060988214458</v>
          </cell>
          <cell r="EB115">
            <v>0.87103995161560155</v>
          </cell>
          <cell r="EC115">
            <v>0.86210514225425317</v>
          </cell>
          <cell r="EN115">
            <v>7.3333333333333334E-4</v>
          </cell>
          <cell r="EO115">
            <v>4.5392005644130178E-5</v>
          </cell>
          <cell r="ER115">
            <v>0.98478884515311238</v>
          </cell>
          <cell r="ES115">
            <v>0.98700440520241028</v>
          </cell>
          <cell r="EV115">
            <v>2.8904681414215483E-2</v>
          </cell>
          <cell r="EW115">
            <v>3.3023252567460248E-2</v>
          </cell>
          <cell r="EX115">
            <v>0.82499999999999996</v>
          </cell>
          <cell r="EY115">
            <v>0.82233946985691664</v>
          </cell>
          <cell r="EZ115">
            <v>0.37456534752876125</v>
          </cell>
          <cell r="FA115">
            <v>0.37407019091426202</v>
          </cell>
          <cell r="FB115">
            <v>0.45401860306516517</v>
          </cell>
          <cell r="FC115">
            <v>0.45488536623366571</v>
          </cell>
          <cell r="FJ115">
            <v>0.90883906489964184</v>
          </cell>
          <cell r="FK115">
            <v>0.90852898485990474</v>
          </cell>
          <cell r="FL115">
            <v>0.94106748001610696</v>
          </cell>
          <cell r="FM115">
            <v>0.94268990732557856</v>
          </cell>
          <cell r="FR115">
            <v>-3.3066297470745187E-3</v>
          </cell>
          <cell r="FS115">
            <v>2.7816736519974405E-3</v>
          </cell>
          <cell r="FT115">
            <v>0.85246543220082116</v>
          </cell>
          <cell r="FU115">
            <v>0.85268946886882513</v>
          </cell>
          <cell r="FV115">
            <v>0.8672217321279857</v>
          </cell>
          <cell r="FW115">
            <v>0.86534373041392254</v>
          </cell>
          <cell r="FX115">
            <v>-1843.4013673492227</v>
          </cell>
          <cell r="FY115">
            <v>-1843.4013673492227</v>
          </cell>
          <cell r="FZ115">
            <v>-2162.4353290081094</v>
          </cell>
          <cell r="GA115">
            <v>-2162.4353290081094</v>
          </cell>
          <cell r="GB115">
            <v>-244.76364054953254</v>
          </cell>
          <cell r="GC115">
            <v>-244.76364054953254</v>
          </cell>
          <cell r="GD115">
            <v>-0.10425100648238268</v>
          </cell>
          <cell r="GE115">
            <v>-6.4704267761272125E-3</v>
          </cell>
          <cell r="GF115">
            <v>-0.27832528334559214</v>
          </cell>
          <cell r="GG115">
            <v>-1.7297360049762033E-2</v>
          </cell>
          <cell r="GH115">
            <v>-653.46044999728156</v>
          </cell>
          <cell r="GI115">
            <v>-653.46044999728156</v>
          </cell>
          <cell r="IV115">
            <v>111</v>
          </cell>
        </row>
        <row r="116">
          <cell r="B116">
            <v>38963</v>
          </cell>
          <cell r="C116">
            <v>15</v>
          </cell>
          <cell r="D116">
            <v>38961</v>
          </cell>
          <cell r="E116">
            <v>0</v>
          </cell>
          <cell r="F116">
            <v>54</v>
          </cell>
          <cell r="G116">
            <v>8</v>
          </cell>
          <cell r="H116">
            <v>0</v>
          </cell>
          <cell r="I116">
            <v>0</v>
          </cell>
          <cell r="J116">
            <v>0</v>
          </cell>
          <cell r="K116">
            <v>0.16666666666666669</v>
          </cell>
          <cell r="L116">
            <v>1</v>
          </cell>
          <cell r="M116">
            <v>53.833333333333329</v>
          </cell>
          <cell r="N116">
            <v>54</v>
          </cell>
          <cell r="O116">
            <v>54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4.8611111111111216E-3</v>
          </cell>
          <cell r="Z116">
            <v>0.27777777777777785</v>
          </cell>
          <cell r="AA116">
            <v>5.9506944444444425</v>
          </cell>
          <cell r="AB116">
            <v>0.27777777777777785</v>
          </cell>
          <cell r="AC116">
            <v>5.9555555555555539</v>
          </cell>
          <cell r="AD116">
            <v>0</v>
          </cell>
          <cell r="AE116">
            <v>0.74444444444444446</v>
          </cell>
          <cell r="AF116">
            <v>3.2638888888888995E-2</v>
          </cell>
          <cell r="AG116">
            <v>34.344444444444449</v>
          </cell>
          <cell r="AH116">
            <v>0</v>
          </cell>
          <cell r="AI116">
            <v>4.7916666666666649E-2</v>
          </cell>
          <cell r="AJ116">
            <v>3.2638888888888995E-2</v>
          </cell>
          <cell r="AK116">
            <v>35.136805555555561</v>
          </cell>
          <cell r="AL116">
            <v>0.31041666666666684</v>
          </cell>
          <cell r="AM116">
            <v>41.092361111111117</v>
          </cell>
          <cell r="AN116">
            <v>1</v>
          </cell>
          <cell r="AO116">
            <v>53.833333333333329</v>
          </cell>
          <cell r="AP116">
            <v>0.68958333333333321</v>
          </cell>
          <cell r="AQ116">
            <v>12.740972222222224</v>
          </cell>
          <cell r="AR116">
            <v>1</v>
          </cell>
          <cell r="AS116">
            <v>0.98445114875841255</v>
          </cell>
          <cell r="AT116">
            <v>0.95480769230769214</v>
          </cell>
          <cell r="AU116">
            <v>0.2826641912276629</v>
          </cell>
          <cell r="AV116">
            <v>1</v>
          </cell>
          <cell r="AW116">
            <v>0.99899918774657692</v>
          </cell>
          <cell r="AX116">
            <v>0.95480769230769214</v>
          </cell>
          <cell r="AY116">
            <v>0.26611452773265237</v>
          </cell>
          <cell r="AZ116">
            <v>0.68958333333333321</v>
          </cell>
          <cell r="BA116">
            <v>0.23676470588235277</v>
          </cell>
          <cell r="BB116">
            <v>0.68958333333333321</v>
          </cell>
          <cell r="BC116">
            <v>0.2366744066047472</v>
          </cell>
          <cell r="BD116">
            <v>0.68958333333333321</v>
          </cell>
          <cell r="BE116">
            <v>0.2366744066047472</v>
          </cell>
          <cell r="BF116">
            <v>0.68958333333333321</v>
          </cell>
          <cell r="BG116">
            <v>0.2366744066047472</v>
          </cell>
          <cell r="BH116">
            <v>0.68958333333333321</v>
          </cell>
          <cell r="BI116">
            <v>0.2366744066047472</v>
          </cell>
          <cell r="BJ116">
            <v>139.82779456193356</v>
          </cell>
          <cell r="BK116">
            <v>131.27661852073905</v>
          </cell>
          <cell r="BL116">
            <v>2314.15</v>
          </cell>
          <cell r="BM116">
            <v>40012.495999999999</v>
          </cell>
          <cell r="BN116">
            <v>42.854629629629635</v>
          </cell>
          <cell r="BO116">
            <v>743.37411111111112</v>
          </cell>
          <cell r="BP116">
            <v>675.63907000000006</v>
          </cell>
          <cell r="BQ116">
            <v>12767.720659999999</v>
          </cell>
          <cell r="BR116">
            <v>0.29195992913164664</v>
          </cell>
          <cell r="BS116">
            <v>0.31806228915892554</v>
          </cell>
          <cell r="BT116">
            <v>1.6550311300351219</v>
          </cell>
          <cell r="BU116">
            <v>1.7179526785849499</v>
          </cell>
          <cell r="BV116">
            <v>0.12969395208659695</v>
          </cell>
          <cell r="BW116">
            <v>0.12767373628888354</v>
          </cell>
          <cell r="BX116">
            <v>300.13125922119832</v>
          </cell>
          <cell r="BY116">
            <v>5125.1049122030927</v>
          </cell>
          <cell r="BZ116">
            <v>0.17640751514169456</v>
          </cell>
          <cell r="CA116">
            <v>0.18514030864977513</v>
          </cell>
          <cell r="CB116">
            <v>408.23345116515247</v>
          </cell>
          <cell r="CC116">
            <v>7431.9396681616199</v>
          </cell>
          <cell r="CD116">
            <v>2.9810000000000003E-2</v>
          </cell>
          <cell r="CE116">
            <v>2.9369951081784026E-2</v>
          </cell>
          <cell r="CF116">
            <v>0.75944486835449265</v>
          </cell>
          <cell r="CG116">
            <v>0.75265341882850367</v>
          </cell>
          <cell r="CH116">
            <v>34.141269836847691</v>
          </cell>
          <cell r="CI116">
            <v>620.83508630901213</v>
          </cell>
          <cell r="CJ116">
            <v>0.49139999999999995</v>
          </cell>
          <cell r="CK116">
            <v>0.48428757764491659</v>
          </cell>
          <cell r="CL116">
            <v>427.41434899800009</v>
          </cell>
          <cell r="CM116">
            <v>7704.9779055293675</v>
          </cell>
          <cell r="CN116">
            <v>0.37585682431994477</v>
          </cell>
          <cell r="CO116">
            <v>0.39633906132005414</v>
          </cell>
          <cell r="CP116">
            <v>869.78907000000027</v>
          </cell>
          <cell r="CQ116">
            <v>15909.922659999998</v>
          </cell>
          <cell r="CR116">
            <v>1.1204291932977554E-2</v>
          </cell>
          <cell r="CS116">
            <v>1.1640458842770188E-2</v>
          </cell>
          <cell r="CT116">
            <v>25.928412176700007</v>
          </cell>
          <cell r="CU116">
            <v>467.27365023916713</v>
          </cell>
          <cell r="CV116">
            <v>4.8527537108657606E-2</v>
          </cell>
          <cell r="CW116">
            <v>4.0502935040783263E-2</v>
          </cell>
          <cell r="CX116">
            <v>112.3</v>
          </cell>
          <cell r="CY116">
            <v>1625.877</v>
          </cell>
          <cell r="CZ116">
            <v>2.2983333333333335E-2</v>
          </cell>
          <cell r="DA116">
            <v>2.3865440621452832E-2</v>
          </cell>
          <cell r="DB116">
            <v>1.1153245612139792E-3</v>
          </cell>
          <cell r="DC116">
            <v>1.1755467423033968E-4</v>
          </cell>
          <cell r="DD116">
            <v>2.5810283333333301</v>
          </cell>
          <cell r="DE116">
            <v>4.7189034789984898</v>
          </cell>
          <cell r="DF116">
            <v>0.67020000000000013</v>
          </cell>
          <cell r="DG116">
            <v>0.67436601023595655</v>
          </cell>
          <cell r="DH116">
            <v>75.263459999999995</v>
          </cell>
          <cell r="DI116">
            <v>13.3342105947133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0.86515696044834467</v>
          </cell>
          <cell r="DO116">
            <v>0.85079059466417484</v>
          </cell>
          <cell r="DP116">
            <v>274.2028470444983</v>
          </cell>
          <cell r="DQ116">
            <v>4657.8312619639255</v>
          </cell>
          <cell r="DR116">
            <v>316.94</v>
          </cell>
          <cell r="DS116">
            <v>5474.7093952096056</v>
          </cell>
          <cell r="DT116">
            <v>2120</v>
          </cell>
          <cell r="DU116">
            <v>37000</v>
          </cell>
          <cell r="DV116">
            <v>0.91610310481170187</v>
          </cell>
          <cell r="DW116">
            <v>0.92172322783887151</v>
          </cell>
          <cell r="DX116">
            <v>0</v>
          </cell>
          <cell r="DY116">
            <v>2.7180628506627513E-2</v>
          </cell>
          <cell r="DZ116">
            <v>0.98806666666666676</v>
          </cell>
          <cell r="EA116">
            <v>0.98660226860082878</v>
          </cell>
          <cell r="EB116">
            <v>0.88457096622579312</v>
          </cell>
          <cell r="EC116">
            <v>0.86378132586235579</v>
          </cell>
          <cell r="EN116">
            <v>4.0000000000000002E-4</v>
          </cell>
          <cell r="EO116">
            <v>6.7244674651174819E-5</v>
          </cell>
          <cell r="ER116">
            <v>0.98846205148726163</v>
          </cell>
          <cell r="ES116">
            <v>0.98709424129861223</v>
          </cell>
          <cell r="EV116">
            <v>2.9399023959244375E-2</v>
          </cell>
          <cell r="EW116">
            <v>3.2814320116925949E-2</v>
          </cell>
          <cell r="EX116">
            <v>0.80007777777777789</v>
          </cell>
          <cell r="EY116">
            <v>0.82001444491848974</v>
          </cell>
          <cell r="EZ116">
            <v>0.35388950163262012</v>
          </cell>
          <cell r="FA116">
            <v>0.37196250719967006</v>
          </cell>
          <cell r="FB116">
            <v>0.4423188738169318</v>
          </cell>
          <cell r="FC116">
            <v>0.45360482306704181</v>
          </cell>
          <cell r="FJ116">
            <v>0.91360975779736875</v>
          </cell>
          <cell r="FK116">
            <v>0.90882651999443587</v>
          </cell>
          <cell r="FL116">
            <v>0.94238150051436598</v>
          </cell>
          <cell r="FM116">
            <v>0.94267390706580345</v>
          </cell>
          <cell r="FR116">
            <v>6.278681518334106E-3</v>
          </cell>
          <cell r="FS116">
            <v>3.0070649253839399E-3</v>
          </cell>
          <cell r="FT116">
            <v>0.87143564196667878</v>
          </cell>
          <cell r="FU116">
            <v>0.85379765958955878</v>
          </cell>
          <cell r="FV116">
            <v>0.89123791607893199</v>
          </cell>
          <cell r="FW116">
            <v>0.86725569242820266</v>
          </cell>
          <cell r="FX116">
            <v>-2306.8254862888352</v>
          </cell>
          <cell r="FY116">
            <v>-4150.2268536380579</v>
          </cell>
          <cell r="FZ116">
            <v>-2647.1553092351501</v>
          </cell>
          <cell r="GA116">
            <v>-4809.5906382432595</v>
          </cell>
          <cell r="GB116">
            <v>-250.89514713100482</v>
          </cell>
          <cell r="GC116">
            <v>-495.65878768053733</v>
          </cell>
          <cell r="GD116">
            <v>-0.10841784116457655</v>
          </cell>
          <cell r="GE116">
            <v>-1.2347573451016398E-2</v>
          </cell>
          <cell r="GF116">
            <v>-0.30636071616819904</v>
          </cell>
          <cell r="GG116">
            <v>-3.3195747453084574E-2</v>
          </cell>
          <cell r="GH116">
            <v>-708.96465132063781</v>
          </cell>
          <cell r="GI116">
            <v>-1362.4251013179194</v>
          </cell>
          <cell r="IV116">
            <v>112</v>
          </cell>
        </row>
        <row r="117">
          <cell r="B117" t="str">
            <v>from  28/8/2006  to  3/9/2006</v>
          </cell>
          <cell r="C117">
            <v>15</v>
          </cell>
          <cell r="F117">
            <v>7</v>
          </cell>
          <cell r="G117">
            <v>8</v>
          </cell>
          <cell r="H117">
            <v>0</v>
          </cell>
          <cell r="I117">
            <v>0</v>
          </cell>
          <cell r="J117">
            <v>0</v>
          </cell>
          <cell r="K117">
            <v>0.16666666666666669</v>
          </cell>
          <cell r="L117">
            <v>7</v>
          </cell>
          <cell r="M117">
            <v>53.833333333333329</v>
          </cell>
          <cell r="N117">
            <v>7</v>
          </cell>
          <cell r="O117">
            <v>54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4.8611111111111216E-3</v>
          </cell>
          <cell r="Z117">
            <v>0.3951388888888886</v>
          </cell>
          <cell r="AA117">
            <v>5.9506944444444434</v>
          </cell>
          <cell r="AB117">
            <v>0.3951388888888886</v>
          </cell>
          <cell r="AC117">
            <v>5.9506944444444434</v>
          </cell>
          <cell r="AD117">
            <v>0</v>
          </cell>
          <cell r="AE117">
            <v>0.74444444444444446</v>
          </cell>
          <cell r="AF117">
            <v>5.2374999999999998</v>
          </cell>
          <cell r="AG117">
            <v>34.344444444444441</v>
          </cell>
          <cell r="AH117">
            <v>0</v>
          </cell>
          <cell r="AI117">
            <v>4.7916666666666649E-2</v>
          </cell>
          <cell r="AJ117">
            <v>5.2374999999999998</v>
          </cell>
          <cell r="AK117">
            <v>35.136805555555554</v>
          </cell>
          <cell r="AL117">
            <v>5.6326388888888888</v>
          </cell>
          <cell r="AM117">
            <v>41.092361111111117</v>
          </cell>
          <cell r="AN117">
            <v>7</v>
          </cell>
          <cell r="AO117">
            <v>53.833333333333329</v>
          </cell>
          <cell r="AP117">
            <v>1.3673611111111112</v>
          </cell>
          <cell r="AQ117">
            <v>12.740972222222222</v>
          </cell>
          <cell r="AR117">
            <v>1</v>
          </cell>
          <cell r="AS117">
            <v>0.98445272729909639</v>
          </cell>
          <cell r="AT117">
            <v>0.20702344653559038</v>
          </cell>
          <cell r="AU117">
            <v>0.28273701614189789</v>
          </cell>
          <cell r="AV117">
            <v>1</v>
          </cell>
          <cell r="AW117">
            <v>0.99899928935040827</v>
          </cell>
          <cell r="AX117">
            <v>0.20702344653559038</v>
          </cell>
          <cell r="AY117">
            <v>0.26618903279140255</v>
          </cell>
          <cell r="AZ117">
            <v>0.19533730158730161</v>
          </cell>
          <cell r="BA117">
            <v>0.23676470588235277</v>
          </cell>
          <cell r="BB117">
            <v>0.19533730158730161</v>
          </cell>
          <cell r="BC117">
            <v>0.23667440660474717</v>
          </cell>
          <cell r="BD117">
            <v>0.19533730158730161</v>
          </cell>
          <cell r="BE117">
            <v>0.23667440660474717</v>
          </cell>
          <cell r="BF117">
            <v>0.19533730158730161</v>
          </cell>
          <cell r="BG117">
            <v>0.23667440660474717</v>
          </cell>
          <cell r="BH117">
            <v>0.19533730158730161</v>
          </cell>
          <cell r="BI117">
            <v>0.23667440660474717</v>
          </cell>
          <cell r="BJ117">
            <v>142.0613509395632</v>
          </cell>
          <cell r="BK117">
            <v>131.27661852073905</v>
          </cell>
          <cell r="BL117">
            <v>4661.9799999999996</v>
          </cell>
          <cell r="BM117">
            <v>40012.495999999999</v>
          </cell>
          <cell r="BN117">
            <v>665.99714285714276</v>
          </cell>
          <cell r="BO117">
            <v>743.37411111111089</v>
          </cell>
          <cell r="BP117">
            <v>1354.2114500000002</v>
          </cell>
          <cell r="BQ117">
            <v>12767.720660000001</v>
          </cell>
          <cell r="BR117">
            <v>0.29047989266363228</v>
          </cell>
          <cell r="BS117">
            <v>0.31806228915892565</v>
          </cell>
          <cell r="BT117">
            <v>1.625392865709947</v>
          </cell>
          <cell r="BU117">
            <v>1.7179526785849502</v>
          </cell>
          <cell r="BV117">
            <v>0.12607292043299753</v>
          </cell>
          <cell r="BW117">
            <v>0.12767373628888357</v>
          </cell>
          <cell r="BX117">
            <v>587.74943360022576</v>
          </cell>
          <cell r="BY117">
            <v>5125.1049122030927</v>
          </cell>
          <cell r="BZ117">
            <v>0.17871365058364216</v>
          </cell>
          <cell r="CA117">
            <v>0.18514030864977515</v>
          </cell>
          <cell r="CB117">
            <v>833.15946474792804</v>
          </cell>
          <cell r="CC117">
            <v>7431.9396681616199</v>
          </cell>
          <cell r="CD117">
            <v>2.944230218870467E-2</v>
          </cell>
          <cell r="CE117">
            <v>2.9369951081784022E-2</v>
          </cell>
          <cell r="CF117">
            <v>0.74197558820027332</v>
          </cell>
          <cell r="CG117">
            <v>0.75265341882850345</v>
          </cell>
          <cell r="CH117">
            <v>70.282573624072228</v>
          </cell>
          <cell r="CI117">
            <v>620.83508630901224</v>
          </cell>
          <cell r="CJ117">
            <v>0.48992411951175574</v>
          </cell>
          <cell r="CK117">
            <v>0.48428757764491664</v>
          </cell>
          <cell r="CL117">
            <v>867.74941162800008</v>
          </cell>
          <cell r="CM117">
            <v>7704.9779055293684</v>
          </cell>
          <cell r="CN117">
            <v>0.37992257581542616</v>
          </cell>
          <cell r="CO117">
            <v>0.3963390613200542</v>
          </cell>
          <cell r="CP117">
            <v>1771.1914500000003</v>
          </cell>
          <cell r="CQ117">
            <v>15909.922659999998</v>
          </cell>
          <cell r="CR117">
            <v>1.1185795285468838E-2</v>
          </cell>
          <cell r="CS117">
            <v>1.164045884277019E-2</v>
          </cell>
          <cell r="CT117">
            <v>52.147953904950008</v>
          </cell>
          <cell r="CU117">
            <v>467.27365023916707</v>
          </cell>
          <cell r="CV117">
            <v>4.2106572743769818E-2</v>
          </cell>
          <cell r="CW117">
            <v>4.0502935040783269E-2</v>
          </cell>
          <cell r="CX117">
            <v>196.3</v>
          </cell>
          <cell r="CY117">
            <v>1625.877</v>
          </cell>
          <cell r="CZ117">
            <v>2.3870750551876381E-2</v>
          </cell>
          <cell r="DA117">
            <v>2.3865440621452832E-2</v>
          </cell>
          <cell r="DB117">
            <v>1.0051154945609655E-3</v>
          </cell>
          <cell r="DC117">
            <v>1.1755467423033971E-4</v>
          </cell>
          <cell r="DD117">
            <v>4.6858283333333297</v>
          </cell>
          <cell r="DE117">
            <v>4.7189034789984898</v>
          </cell>
          <cell r="DF117">
            <v>0.67439358125318405</v>
          </cell>
          <cell r="DG117">
            <v>0.67436601023595655</v>
          </cell>
          <cell r="DH117">
            <v>132.38346000000001</v>
          </cell>
          <cell r="DI117">
            <v>13.3342105947133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0.86055111151922248</v>
          </cell>
          <cell r="DO117">
            <v>0.85079059466417473</v>
          </cell>
          <cell r="DP117">
            <v>535.60147969527566</v>
          </cell>
          <cell r="DQ117">
            <v>4657.8312619639255</v>
          </cell>
          <cell r="DR117">
            <v>622.39357142857136</v>
          </cell>
          <cell r="DS117">
            <v>5474.7093952096066</v>
          </cell>
          <cell r="DT117">
            <v>4245</v>
          </cell>
          <cell r="DU117">
            <v>37000</v>
          </cell>
          <cell r="DV117">
            <v>0.91055731684820618</v>
          </cell>
          <cell r="DW117">
            <v>0.92172322783887162</v>
          </cell>
          <cell r="DX117">
            <v>0</v>
          </cell>
          <cell r="DY117">
            <v>2.718062850662752E-2</v>
          </cell>
          <cell r="DZ117">
            <v>0.98612582935321824</v>
          </cell>
          <cell r="EA117">
            <v>0.98660226860082878</v>
          </cell>
          <cell r="EB117">
            <v>0.87945772172725045</v>
          </cell>
          <cell r="EC117">
            <v>0.86378132586235545</v>
          </cell>
          <cell r="ED117">
            <v>0.91136478160435408</v>
          </cell>
          <cell r="EE117">
            <v>0.83030164804643125</v>
          </cell>
          <cell r="EF117">
            <v>9.2082811405422044E-2</v>
          </cell>
          <cell r="EG117">
            <v>8.3956287784004643E-2</v>
          </cell>
          <cell r="EH117">
            <v>429.2882251158494</v>
          </cell>
          <cell r="EI117">
            <v>3370.1902633956461</v>
          </cell>
          <cell r="EJ117">
            <v>435.32804063900409</v>
          </cell>
          <cell r="EK117">
            <v>3415.956328759667</v>
          </cell>
          <cell r="EL117">
            <v>9.3378358688583851E-2</v>
          </cell>
          <cell r="EM117">
            <v>8.5096386310837352E-2</v>
          </cell>
          <cell r="EN117">
            <v>5.6173644278737357E-4</v>
          </cell>
          <cell r="EO117">
            <v>4.9840499235043916E-4</v>
          </cell>
          <cell r="EP117">
            <v>0.24453962499415136</v>
          </cell>
          <cell r="EQ117">
            <v>1.7025296879048961</v>
          </cell>
          <cell r="ER117">
            <v>0.98668008351350023</v>
          </cell>
          <cell r="ES117">
            <v>0.98709424129861234</v>
          </cell>
          <cell r="ET117">
            <v>435.08350101400993</v>
          </cell>
          <cell r="EU117">
            <v>3414.2537990717619</v>
          </cell>
          <cell r="EV117">
            <v>2.2804313742106647E-2</v>
          </cell>
          <cell r="EW117">
            <v>3.2076989662108729E-2</v>
          </cell>
          <cell r="EX117">
            <v>0.80622589267207345</v>
          </cell>
          <cell r="EY117">
            <v>0.82001444491848974</v>
          </cell>
          <cell r="EZ117">
            <v>0.35899006910901798</v>
          </cell>
          <cell r="FA117">
            <v>0.37196250719967006</v>
          </cell>
          <cell r="FB117">
            <v>0.44527231433763265</v>
          </cell>
          <cell r="FC117">
            <v>0.45360482306704181</v>
          </cell>
          <cell r="FD117">
            <v>171.31873109518082</v>
          </cell>
          <cell r="FE117">
            <v>1822.085741943157</v>
          </cell>
          <cell r="FF117">
            <v>0.8015067944922184</v>
          </cell>
          <cell r="FG117">
            <v>0.71719905841524523</v>
          </cell>
          <cell r="FH117">
            <v>0.7838505943882168</v>
          </cell>
          <cell r="FI117">
            <v>0.71545292924801518</v>
          </cell>
          <cell r="FJ117">
            <v>0.91127519496612563</v>
          </cell>
          <cell r="FK117">
            <v>0.90882651999443587</v>
          </cell>
          <cell r="FL117">
            <v>0.9417516145513265</v>
          </cell>
          <cell r="FM117">
            <v>0.94267390706580345</v>
          </cell>
          <cell r="FN117">
            <v>0.73039326041757069</v>
          </cell>
          <cell r="FO117">
            <v>0.65180952440281348</v>
          </cell>
          <cell r="FP117">
            <v>0.73819256283212009</v>
          </cell>
          <cell r="FQ117">
            <v>0.67443880813590029</v>
          </cell>
          <cell r="FR117">
            <v>1.7498026502076325E-3</v>
          </cell>
          <cell r="FS117">
            <v>3.0070649253840509E-3</v>
          </cell>
          <cell r="FT117">
            <v>0.86230091416943011</v>
          </cell>
          <cell r="FU117">
            <v>0.85379765958955878</v>
          </cell>
          <cell r="FV117">
            <v>0.88137123343927692</v>
          </cell>
          <cell r="FW117">
            <v>0.86725569242820244</v>
          </cell>
          <cell r="FX117">
            <v>-4150.2268536380579</v>
          </cell>
          <cell r="FY117">
            <v>-61.072217034559344</v>
          </cell>
          <cell r="FZ117">
            <v>-4812.9681709030365</v>
          </cell>
          <cell r="GA117">
            <v>-71.530082506806394</v>
          </cell>
          <cell r="GB117">
            <v>-495.65878768053733</v>
          </cell>
          <cell r="GC117">
            <v>-139.92780360628399</v>
          </cell>
          <cell r="GD117">
            <v>-0.1063193723869552</v>
          </cell>
          <cell r="GE117">
            <v>-3.485802886605075E-3</v>
          </cell>
          <cell r="GF117">
            <v>-0.29616243326961827</v>
          </cell>
          <cell r="GG117">
            <v>-9.3713823816492636E-3</v>
          </cell>
          <cell r="GH117">
            <v>-1362.4251013179194</v>
          </cell>
          <cell r="GI117">
            <v>120.76428785371058</v>
          </cell>
          <cell r="GJ117">
            <v>-0.17168585332636105</v>
          </cell>
          <cell r="GK117">
            <v>-19.061541342986022</v>
          </cell>
          <cell r="GL117">
            <v>712.53523886482856</v>
          </cell>
          <cell r="GM117">
            <v>1164.1305899120682</v>
          </cell>
          <cell r="GN117">
            <v>571.94227556467501</v>
          </cell>
          <cell r="GO117">
            <v>966.43468419338944</v>
          </cell>
          <cell r="GP117">
            <v>1593.1980430104538</v>
          </cell>
          <cell r="GQ117">
            <v>2598.204564941826</v>
          </cell>
          <cell r="GR117">
            <v>0.34174278804509112</v>
          </cell>
          <cell r="GS117">
            <v>6.4725013464428952E-2</v>
          </cell>
          <cell r="GT117">
            <v>212.494702356159</v>
          </cell>
          <cell r="GU117">
            <v>2222.0166403584199</v>
          </cell>
          <cell r="GV117">
            <v>76.283487884137728</v>
          </cell>
          <cell r="GW117">
            <v>826.50688058710546</v>
          </cell>
          <cell r="GX117">
            <v>1.6362894710860564E-2</v>
          </cell>
          <cell r="GY117">
            <v>2.0589475400156317E-2</v>
          </cell>
          <cell r="GZ117">
            <v>4.3233014373135786E-2</v>
          </cell>
          <cell r="HA117">
            <v>5.3400914195962858E-2</v>
          </cell>
          <cell r="HB117">
            <v>25.343938361955296</v>
          </cell>
          <cell r="HC117">
            <v>456.4152145021759</v>
          </cell>
          <cell r="HD117">
            <v>5.4363035366851208E-3</v>
          </cell>
          <cell r="HE117">
            <v>1.136995958772207E-2</v>
          </cell>
          <cell r="IV117">
            <v>113</v>
          </cell>
        </row>
        <row r="118">
          <cell r="B118">
            <v>38964</v>
          </cell>
          <cell r="C118">
            <v>16</v>
          </cell>
          <cell r="D118">
            <v>38961</v>
          </cell>
          <cell r="E118">
            <v>0</v>
          </cell>
          <cell r="F118">
            <v>55</v>
          </cell>
          <cell r="G118">
            <v>9</v>
          </cell>
          <cell r="H118">
            <v>0</v>
          </cell>
          <cell r="I118">
            <v>0</v>
          </cell>
          <cell r="J118">
            <v>0</v>
          </cell>
          <cell r="K118">
            <v>0.16666666666666669</v>
          </cell>
          <cell r="L118">
            <v>1</v>
          </cell>
          <cell r="M118">
            <v>54.833333333333329</v>
          </cell>
          <cell r="N118">
            <v>55</v>
          </cell>
          <cell r="O118">
            <v>55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4.8611111111111216E-3</v>
          </cell>
          <cell r="Z118">
            <v>6.9444444444444586E-2</v>
          </cell>
          <cell r="AA118">
            <v>6.020138888888888</v>
          </cell>
          <cell r="AB118">
            <v>6.9444444444444586E-2</v>
          </cell>
          <cell r="AC118">
            <v>6.0250000000000004</v>
          </cell>
          <cell r="AD118">
            <v>0</v>
          </cell>
          <cell r="AE118">
            <v>0.74444444444444446</v>
          </cell>
          <cell r="AF118">
            <v>4.8611111111111216E-3</v>
          </cell>
          <cell r="AG118">
            <v>34.349305555555553</v>
          </cell>
          <cell r="AH118">
            <v>0</v>
          </cell>
          <cell r="AI118">
            <v>4.7916666666666649E-2</v>
          </cell>
          <cell r="AJ118">
            <v>4.8611111111111216E-3</v>
          </cell>
          <cell r="AK118">
            <v>35.141666666666666</v>
          </cell>
          <cell r="AL118">
            <v>7.4305555555555708E-2</v>
          </cell>
          <cell r="AM118">
            <v>41.166666666666664</v>
          </cell>
          <cell r="AN118">
            <v>1</v>
          </cell>
          <cell r="AO118">
            <v>54.833333333333329</v>
          </cell>
          <cell r="AP118">
            <v>0.92569444444444426</v>
          </cell>
          <cell r="AQ118">
            <v>13.666666666666666</v>
          </cell>
          <cell r="AR118">
            <v>1</v>
          </cell>
          <cell r="AS118">
            <v>0.98474759546980817</v>
          </cell>
          <cell r="AT118">
            <v>0.99477611940298505</v>
          </cell>
          <cell r="AU118">
            <v>0.29624096522679416</v>
          </cell>
          <cell r="AV118">
            <v>1</v>
          </cell>
          <cell r="AW118">
            <v>0.99901826873826194</v>
          </cell>
          <cell r="AX118">
            <v>0.99477611940298505</v>
          </cell>
          <cell r="AY118">
            <v>0.28000682943486421</v>
          </cell>
          <cell r="AZ118">
            <v>0.92569444444444426</v>
          </cell>
          <cell r="BA118">
            <v>0.24932877406281659</v>
          </cell>
          <cell r="BB118">
            <v>0.92569444444444426</v>
          </cell>
          <cell r="BC118">
            <v>0.24924012158054712</v>
          </cell>
          <cell r="BD118">
            <v>0.92569444444444426</v>
          </cell>
          <cell r="BE118">
            <v>0.24924012158054712</v>
          </cell>
          <cell r="BF118">
            <v>0.92569444444444426</v>
          </cell>
          <cell r="BG118">
            <v>0.24924012158054712</v>
          </cell>
          <cell r="BH118">
            <v>0.92569444444444426</v>
          </cell>
          <cell r="BI118">
            <v>0.24924012158054712</v>
          </cell>
          <cell r="BJ118">
            <v>136.96159039759942</v>
          </cell>
          <cell r="BK118">
            <v>131.26623780487805</v>
          </cell>
          <cell r="BL118">
            <v>3042.83</v>
          </cell>
          <cell r="BM118">
            <v>43055.326000000001</v>
          </cell>
          <cell r="BN118">
            <v>55.32418181818182</v>
          </cell>
          <cell r="BO118">
            <v>782.82410909090913</v>
          </cell>
          <cell r="BP118">
            <v>962.12567999999999</v>
          </cell>
          <cell r="BQ118">
            <v>13729.84634</v>
          </cell>
          <cell r="BR118">
            <v>0.31619435854122641</v>
          </cell>
          <cell r="BS118">
            <v>0.31888845389302128</v>
          </cell>
          <cell r="BT118">
            <v>1.7075407805027674</v>
          </cell>
          <cell r="BU118">
            <v>1.7172189243524183</v>
          </cell>
          <cell r="BV118">
            <v>0.13709511587176865</v>
          </cell>
          <cell r="BW118">
            <v>0.12872419183706069</v>
          </cell>
          <cell r="BX118">
            <v>417.15713142809381</v>
          </cell>
          <cell r="BY118">
            <v>5542.2620436311863</v>
          </cell>
          <cell r="BZ118">
            <v>0.1851752896045776</v>
          </cell>
          <cell r="CA118">
            <v>0.18570052389405009</v>
          </cell>
          <cell r="CB118">
            <v>563.45692646749683</v>
          </cell>
          <cell r="CC118">
            <v>7995.3965946291164</v>
          </cell>
          <cell r="CD118">
            <v>3.1516666666666665E-2</v>
          </cell>
          <cell r="CE118">
            <v>2.9518753709978168E-2</v>
          </cell>
          <cell r="CF118">
            <v>0.78363778675799312</v>
          </cell>
          <cell r="CG118">
            <v>0.7548623051423986</v>
          </cell>
          <cell r="CH118">
            <v>47.657034681594119</v>
          </cell>
          <cell r="CI118">
            <v>668.4921209906064</v>
          </cell>
          <cell r="CJ118">
            <v>0.4842727272727273</v>
          </cell>
          <cell r="CK118">
            <v>0.48428654827035628</v>
          </cell>
          <cell r="CL118">
            <v>573.84171885090916</v>
          </cell>
          <cell r="CM118">
            <v>8278.8196243802777</v>
          </cell>
          <cell r="CN118">
            <v>0.38942552820893711</v>
          </cell>
          <cell r="CO118">
            <v>0.39704445252603587</v>
          </cell>
          <cell r="CP118">
            <v>1184.95568</v>
          </cell>
          <cell r="CQ118">
            <v>17094.878339999999</v>
          </cell>
          <cell r="CR118">
            <v>1.2273394564051666E-2</v>
          </cell>
          <cell r="CS118">
            <v>1.1720257406029172E-2</v>
          </cell>
          <cell r="CT118">
            <v>37.345853181333332</v>
          </cell>
          <cell r="CU118">
            <v>504.61950342050039</v>
          </cell>
          <cell r="CV118">
            <v>4.7978362248301751E-2</v>
          </cell>
          <cell r="CW118">
            <v>4.1153259413248898E-2</v>
          </cell>
          <cell r="CX118">
            <v>145.99</v>
          </cell>
          <cell r="CY118">
            <v>1771.867</v>
          </cell>
          <cell r="CZ118">
            <v>2.7972727272727274E-2</v>
          </cell>
          <cell r="DA118">
            <v>4.9680037686485193E-3</v>
          </cell>
          <cell r="DB118">
            <v>1.342085642163859E-3</v>
          </cell>
          <cell r="DC118">
            <v>2.0444954785719065E-4</v>
          </cell>
          <cell r="DD118">
            <v>4.0837384545454549</v>
          </cell>
          <cell r="DE118">
            <v>8.8026419335439456</v>
          </cell>
          <cell r="DF118">
            <v>0.67500000000000004</v>
          </cell>
          <cell r="DG118">
            <v>6.3141003582499883E-2</v>
          </cell>
          <cell r="DH118">
            <v>98.543250000000015</v>
          </cell>
          <cell r="DI118">
            <v>111.87746059471331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0.87132885154835704</v>
          </cell>
          <cell r="DO118">
            <v>0.85230526167054954</v>
          </cell>
          <cell r="DP118">
            <v>379.81127824676048</v>
          </cell>
          <cell r="DQ118">
            <v>5037.6425402106861</v>
          </cell>
          <cell r="DR118">
            <v>435.89888888888891</v>
          </cell>
          <cell r="DS118">
            <v>5910.6082840984955</v>
          </cell>
          <cell r="DT118">
            <v>2820</v>
          </cell>
          <cell r="DU118">
            <v>39820</v>
          </cell>
          <cell r="DV118">
            <v>0.92676883033228941</v>
          </cell>
          <cell r="DW118">
            <v>0.9248565438803088</v>
          </cell>
          <cell r="DX118">
            <v>0</v>
          </cell>
          <cell r="DY118">
            <v>2.5259703977132113E-2</v>
          </cell>
          <cell r="DZ118">
            <v>0.99</v>
          </cell>
          <cell r="EA118">
            <v>0.98686814081843088</v>
          </cell>
          <cell r="EB118">
            <v>0.88926551988744551</v>
          </cell>
          <cell r="EC118">
            <v>0.85993335895205125</v>
          </cell>
          <cell r="EN118">
            <v>2.333333333333333E-4</v>
          </cell>
          <cell r="EO118">
            <v>1.8258315177285092E-5</v>
          </cell>
          <cell r="ER118">
            <v>0.9902310539125796</v>
          </cell>
          <cell r="ES118">
            <v>0.99539742948608223</v>
          </cell>
          <cell r="EV118">
            <v>3.0472016349557124E-2</v>
          </cell>
          <cell r="EW118">
            <v>3.2060195388538062E-2</v>
          </cell>
          <cell r="EX118">
            <v>0.8491749999999999</v>
          </cell>
          <cell r="EY118">
            <v>0.82246734685548362</v>
          </cell>
          <cell r="EZ118">
            <v>0.37668341459372817</v>
          </cell>
          <cell r="FA118">
            <v>0.37235961633764375</v>
          </cell>
          <cell r="FB118">
            <v>0.4435874991535646</v>
          </cell>
          <cell r="FC118">
            <v>0.45273483228395128</v>
          </cell>
          <cell r="FJ118">
            <v>0.91047533323118868</v>
          </cell>
          <cell r="FK118">
            <v>0.90895062350933464</v>
          </cell>
          <cell r="FL118">
            <v>0.94372366171926392</v>
          </cell>
          <cell r="FM118">
            <v>0.94296388152170141</v>
          </cell>
          <cell r="FR118">
            <v>1.0372064007871828E-2</v>
          </cell>
          <cell r="FS118">
            <v>3.5766946815549705E-3</v>
          </cell>
          <cell r="FT118">
            <v>0.88170091555622887</v>
          </cell>
          <cell r="FU118">
            <v>0.85588195635210451</v>
          </cell>
          <cell r="FV118">
            <v>0.9001141127381993</v>
          </cell>
          <cell r="FW118">
            <v>0.86400513012939018</v>
          </cell>
          <cell r="FX118">
            <v>375.727539792215</v>
          </cell>
          <cell r="FY118">
            <v>375.727539792215</v>
          </cell>
          <cell r="FZ118">
            <v>426.13944611272626</v>
          </cell>
          <cell r="GA118">
            <v>426.13944611272626</v>
          </cell>
          <cell r="GB118">
            <v>37.529878680838927</v>
          </cell>
          <cell r="GC118">
            <v>37.529878680838927</v>
          </cell>
          <cell r="GD118">
            <v>1.2333872967217665E-2</v>
          </cell>
          <cell r="GE118">
            <v>8.7166634578121475E-4</v>
          </cell>
          <cell r="GF118">
            <v>3.2743339603949276E-2</v>
          </cell>
          <cell r="GG118">
            <v>2.3409261035192809E-3</v>
          </cell>
          <cell r="GH118">
            <v>99.632416047084973</v>
          </cell>
          <cell r="GI118">
            <v>99.632416047084973</v>
          </cell>
          <cell r="IV118">
            <v>114</v>
          </cell>
        </row>
        <row r="119">
          <cell r="B119">
            <v>38965</v>
          </cell>
          <cell r="C119">
            <v>16</v>
          </cell>
          <cell r="D119">
            <v>38961</v>
          </cell>
          <cell r="E119">
            <v>0</v>
          </cell>
          <cell r="F119">
            <v>56</v>
          </cell>
          <cell r="G119">
            <v>9</v>
          </cell>
          <cell r="H119">
            <v>0</v>
          </cell>
          <cell r="I119">
            <v>0</v>
          </cell>
          <cell r="J119">
            <v>0</v>
          </cell>
          <cell r="K119">
            <v>0.16666666666666669</v>
          </cell>
          <cell r="L119">
            <v>1</v>
          </cell>
          <cell r="M119">
            <v>55.833333333333329</v>
          </cell>
          <cell r="N119">
            <v>56</v>
          </cell>
          <cell r="O119">
            <v>56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4.8611111111111216E-3</v>
          </cell>
          <cell r="Z119">
            <v>4.0277777777778065E-2</v>
          </cell>
          <cell r="AA119">
            <v>6.0604166666666659</v>
          </cell>
          <cell r="AB119">
            <v>4.0277777777778065E-2</v>
          </cell>
          <cell r="AC119">
            <v>6.0652777777777773</v>
          </cell>
          <cell r="AD119">
            <v>0</v>
          </cell>
          <cell r="AE119">
            <v>0.74444444444444446</v>
          </cell>
          <cell r="AF119">
            <v>3.472222222222222E-3</v>
          </cell>
          <cell r="AG119">
            <v>34.352777777777774</v>
          </cell>
          <cell r="AH119">
            <v>0</v>
          </cell>
          <cell r="AI119">
            <v>4.7916666666666649E-2</v>
          </cell>
          <cell r="AJ119">
            <v>3.472222222222222E-3</v>
          </cell>
          <cell r="AK119">
            <v>35.145138888888887</v>
          </cell>
          <cell r="AL119">
            <v>4.3750000000000289E-2</v>
          </cell>
          <cell r="AM119">
            <v>41.210416666666667</v>
          </cell>
          <cell r="AN119">
            <v>1</v>
          </cell>
          <cell r="AO119">
            <v>55.833333333333329</v>
          </cell>
          <cell r="AP119">
            <v>0.95625000000000004</v>
          </cell>
          <cell r="AQ119">
            <v>14.622916666666665</v>
          </cell>
          <cell r="AR119">
            <v>1</v>
          </cell>
          <cell r="AS119">
            <v>0.98504172131833778</v>
          </cell>
          <cell r="AT119">
            <v>0.99638205499276411</v>
          </cell>
          <cell r="AU119">
            <v>0.30974241620852283</v>
          </cell>
          <cell r="AV119">
            <v>1</v>
          </cell>
          <cell r="AW119">
            <v>0.9990372003460497</v>
          </cell>
          <cell r="AX119">
            <v>0.99638205499276411</v>
          </cell>
          <cell r="AY119">
            <v>0.29382133787291037</v>
          </cell>
          <cell r="AZ119">
            <v>0.95625000000000004</v>
          </cell>
          <cell r="BA119">
            <v>0.26199004975124374</v>
          </cell>
          <cell r="BB119">
            <v>0.95625000000000004</v>
          </cell>
          <cell r="BC119">
            <v>0.26190298507462684</v>
          </cell>
          <cell r="BD119">
            <v>0.95625000000000004</v>
          </cell>
          <cell r="BE119">
            <v>0.26190298507462684</v>
          </cell>
          <cell r="BF119">
            <v>0.95625000000000004</v>
          </cell>
          <cell r="BG119">
            <v>0.26190298507462684</v>
          </cell>
          <cell r="BH119">
            <v>0.95625000000000004</v>
          </cell>
          <cell r="BI119">
            <v>0.26190298507462684</v>
          </cell>
          <cell r="BJ119">
            <v>116.68671023965146</v>
          </cell>
          <cell r="BK119">
            <v>130.31282518877336</v>
          </cell>
          <cell r="BL119">
            <v>2677.96</v>
          </cell>
          <cell r="BM119">
            <v>45733.286</v>
          </cell>
          <cell r="BN119">
            <v>47.820714285714288</v>
          </cell>
          <cell r="BO119">
            <v>816.66582142857146</v>
          </cell>
          <cell r="BP119">
            <v>1104.8801000000001</v>
          </cell>
          <cell r="BQ119">
            <v>14834.72644</v>
          </cell>
          <cell r="BR119">
            <v>0.4125827495556319</v>
          </cell>
          <cell r="BS119">
            <v>0.32437482056286093</v>
          </cell>
          <cell r="BT119">
            <v>2.166441015532802</v>
          </cell>
          <cell r="BU119">
            <v>1.7441550377759869</v>
          </cell>
          <cell r="BV119">
            <v>0.1416498948622385</v>
          </cell>
          <cell r="BW119">
            <v>0.12948106978528651</v>
          </cell>
          <cell r="BX119">
            <v>379.33275244528022</v>
          </cell>
          <cell r="BY119">
            <v>5921.5947960764661</v>
          </cell>
          <cell r="BZ119">
            <v>0.19044264145551348</v>
          </cell>
          <cell r="CA119">
            <v>0.18597820350677019</v>
          </cell>
          <cell r="CB119">
            <v>509.99777611220691</v>
          </cell>
          <cell r="CC119">
            <v>8505.3943707413237</v>
          </cell>
          <cell r="CD119">
            <v>3.0525000000000004E-2</v>
          </cell>
          <cell r="CE119">
            <v>2.9579215735483996E-2</v>
          </cell>
          <cell r="CF119">
            <v>0.78158279382203122</v>
          </cell>
          <cell r="CG119">
            <v>0.756465942645828</v>
          </cell>
          <cell r="CH119">
            <v>42.681267187793217</v>
          </cell>
          <cell r="CI119">
            <v>711.17338817839959</v>
          </cell>
          <cell r="CJ119">
            <v>0.49427272727272731</v>
          </cell>
          <cell r="CK119">
            <v>0.48488658487723313</v>
          </cell>
          <cell r="CL119">
            <v>540.16105670000024</v>
          </cell>
          <cell r="CM119">
            <v>8818.9806810802784</v>
          </cell>
          <cell r="CN119">
            <v>0.4080867899445848</v>
          </cell>
          <cell r="CO119">
            <v>0.3976910480475862</v>
          </cell>
          <cell r="CP119">
            <v>1092.8401000000003</v>
          </cell>
          <cell r="CQ119">
            <v>18187.718440000001</v>
          </cell>
          <cell r="CR119">
            <v>1.2456849263058452E-2</v>
          </cell>
          <cell r="CS119">
            <v>1.1763389306270283E-2</v>
          </cell>
          <cell r="CT119">
            <v>33.358944052500014</v>
          </cell>
          <cell r="CU119">
            <v>537.97844747300041</v>
          </cell>
          <cell r="CV119">
            <v>5.4369744133594224E-2</v>
          </cell>
          <cell r="CW119">
            <v>4.19271643852576E-2</v>
          </cell>
          <cell r="CX119">
            <v>145.6</v>
          </cell>
          <cell r="CY119">
            <v>1917.4669999999999</v>
          </cell>
          <cell r="CZ119">
            <v>2.0233333333333336E-2</v>
          </cell>
          <cell r="DA119">
            <v>6.1271538268336725E-3</v>
          </cell>
          <cell r="DB119">
            <v>1.1000811563030566E-3</v>
          </cell>
          <cell r="DC119">
            <v>2.5689418571141556E-4</v>
          </cell>
          <cell r="DD119">
            <v>2.9459733333333338</v>
          </cell>
          <cell r="DE119">
            <v>11.74861526687728</v>
          </cell>
          <cell r="DF119">
            <v>0.67249999999999999</v>
          </cell>
          <cell r="DG119">
            <v>0.10941177115158349</v>
          </cell>
          <cell r="DH119">
            <v>97.915999999999997</v>
          </cell>
          <cell r="DI119">
            <v>209.79346059471331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0.86038491707185283</v>
          </cell>
          <cell r="DO119">
            <v>0.85281992889200342</v>
          </cell>
          <cell r="DP119">
            <v>345.9738083927802</v>
          </cell>
          <cell r="DQ119">
            <v>5383.6163486034666</v>
          </cell>
          <cell r="DR119">
            <v>402.11514814814808</v>
          </cell>
          <cell r="DS119">
            <v>6312.7234322466438</v>
          </cell>
          <cell r="DT119">
            <v>2690</v>
          </cell>
          <cell r="DU119">
            <v>42510</v>
          </cell>
          <cell r="DV119">
            <v>1.0044959596110472</v>
          </cell>
          <cell r="DW119">
            <v>0.92951991247687737</v>
          </cell>
          <cell r="DX119">
            <v>0</v>
          </cell>
          <cell r="DY119">
            <v>2.3780595809339385E-2</v>
          </cell>
          <cell r="DZ119">
            <v>0.99060000000000004</v>
          </cell>
          <cell r="EA119">
            <v>0.98711284722259074</v>
          </cell>
          <cell r="EB119">
            <v>0.87601120867309212</v>
          </cell>
          <cell r="EC119">
            <v>0.86107218171574118</v>
          </cell>
          <cell r="EN119">
            <v>3.0000000000000003E-4</v>
          </cell>
          <cell r="EO119">
            <v>3.6732751440955873E-5</v>
          </cell>
          <cell r="ER119">
            <v>0.99089726918075427</v>
          </cell>
          <cell r="ES119">
            <v>0.9951000454125204</v>
          </cell>
          <cell r="EV119">
            <v>3.299467297580877E-2</v>
          </cell>
          <cell r="EW119">
            <v>3.2114914692976559E-2</v>
          </cell>
          <cell r="EX119">
            <v>0.85453333333333337</v>
          </cell>
          <cell r="EY119">
            <v>0.82507832340298592</v>
          </cell>
          <cell r="EZ119">
            <v>0.38083396765002681</v>
          </cell>
          <cell r="FA119">
            <v>0.37304964134427226</v>
          </cell>
          <cell r="FB119">
            <v>0.44566309211658622</v>
          </cell>
          <cell r="FC119">
            <v>0.45213845857160745</v>
          </cell>
          <cell r="FJ119">
            <v>0.91205888804101576</v>
          </cell>
          <cell r="FK119">
            <v>0.90914973651532971</v>
          </cell>
          <cell r="FL119">
            <v>0.94659556302182257</v>
          </cell>
          <cell r="FM119">
            <v>0.94319296309290168</v>
          </cell>
          <cell r="FR119">
            <v>1.6711001708696549E-2</v>
          </cell>
          <cell r="FS119">
            <v>4.4095319118169218E-3</v>
          </cell>
          <cell r="FT119">
            <v>0.87709591878054938</v>
          </cell>
          <cell r="FU119">
            <v>0.85722946080382034</v>
          </cell>
          <cell r="FV119">
            <v>0.89394676427790798</v>
          </cell>
          <cell r="FW119">
            <v>0.86607030715146915</v>
          </cell>
          <cell r="FX119">
            <v>343.02783505944689</v>
          </cell>
          <cell r="FY119">
            <v>718.75537485166183</v>
          </cell>
          <cell r="FZ119">
            <v>391.09500764336917</v>
          </cell>
          <cell r="GA119">
            <v>817.23445375609549</v>
          </cell>
          <cell r="GB119">
            <v>36.37921185079842</v>
          </cell>
          <cell r="GC119">
            <v>73.909090531637347</v>
          </cell>
          <cell r="GD119">
            <v>1.3584673352401985E-2</v>
          </cell>
          <cell r="GE119">
            <v>1.6160896580148941E-3</v>
          </cell>
          <cell r="GF119">
            <v>3.5670855297460828E-2</v>
          </cell>
          <cell r="GG119">
            <v>4.3321035028779748E-3</v>
          </cell>
          <cell r="GH119">
            <v>95.525123652388203</v>
          </cell>
          <cell r="GI119">
            <v>195.15753969947318</v>
          </cell>
          <cell r="IV119">
            <v>115</v>
          </cell>
        </row>
        <row r="120">
          <cell r="B120">
            <v>38966</v>
          </cell>
          <cell r="C120">
            <v>16</v>
          </cell>
          <cell r="D120">
            <v>38961</v>
          </cell>
          <cell r="E120">
            <v>0</v>
          </cell>
          <cell r="F120">
            <v>57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0.16666666666666669</v>
          </cell>
          <cell r="L120">
            <v>1</v>
          </cell>
          <cell r="M120">
            <v>56.833333333333329</v>
          </cell>
          <cell r="N120">
            <v>57</v>
          </cell>
          <cell r="O120">
            <v>57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4.8611111111111216E-3</v>
          </cell>
          <cell r="Z120">
            <v>2.2916666666666585E-2</v>
          </cell>
          <cell r="AA120">
            <v>6.0833333333333321</v>
          </cell>
          <cell r="AB120">
            <v>2.2916666666666585E-2</v>
          </cell>
          <cell r="AC120">
            <v>6.0881944444444436</v>
          </cell>
          <cell r="AD120">
            <v>2.430555555555558E-2</v>
          </cell>
          <cell r="AE120">
            <v>0.76875000000000004</v>
          </cell>
          <cell r="AF120">
            <v>0</v>
          </cell>
          <cell r="AG120">
            <v>34.352777777777774</v>
          </cell>
          <cell r="AH120">
            <v>0</v>
          </cell>
          <cell r="AI120">
            <v>4.7916666666666649E-2</v>
          </cell>
          <cell r="AJ120">
            <v>2.430555555555558E-2</v>
          </cell>
          <cell r="AK120">
            <v>35.169444444444437</v>
          </cell>
          <cell r="AL120">
            <v>4.7222222222222165E-2</v>
          </cell>
          <cell r="AM120">
            <v>41.257638888888877</v>
          </cell>
          <cell r="AN120">
            <v>1</v>
          </cell>
          <cell r="AO120">
            <v>56.833333333333329</v>
          </cell>
          <cell r="AP120">
            <v>0.95277777777777783</v>
          </cell>
          <cell r="AQ120">
            <v>15.575694444444443</v>
          </cell>
          <cell r="AR120">
            <v>0.97512437810945274</v>
          </cell>
          <cell r="AS120">
            <v>0.98485076567268348</v>
          </cell>
          <cell r="AT120">
            <v>1</v>
          </cell>
          <cell r="AU120">
            <v>0.32303313125230942</v>
          </cell>
          <cell r="AV120">
            <v>1</v>
          </cell>
          <cell r="AW120">
            <v>0.99905573878176623</v>
          </cell>
          <cell r="AX120">
            <v>0.97512437810945274</v>
          </cell>
          <cell r="AY120">
            <v>0.30693963570675914</v>
          </cell>
          <cell r="AZ120">
            <v>0.95277777777777783</v>
          </cell>
          <cell r="BA120">
            <v>0.27414467253176944</v>
          </cell>
          <cell r="BB120">
            <v>0.95277777777777783</v>
          </cell>
          <cell r="BC120">
            <v>0.27405913978494623</v>
          </cell>
          <cell r="BD120">
            <v>0.95277777777777783</v>
          </cell>
          <cell r="BE120">
            <v>0.27405913978494623</v>
          </cell>
          <cell r="BF120">
            <v>0.95277777777777783</v>
          </cell>
          <cell r="BG120">
            <v>0.27405913978494623</v>
          </cell>
          <cell r="BH120">
            <v>0.95277777777777783</v>
          </cell>
          <cell r="BI120">
            <v>0.27405913978494623</v>
          </cell>
          <cell r="BJ120">
            <v>113.60510204081631</v>
          </cell>
          <cell r="BK120">
            <v>129.29080030317894</v>
          </cell>
          <cell r="BL120">
            <v>2597.77</v>
          </cell>
          <cell r="BM120">
            <v>48331.055999999997</v>
          </cell>
          <cell r="BN120">
            <v>45.574912280701753</v>
          </cell>
          <cell r="BO120">
            <v>847.91326315789468</v>
          </cell>
          <cell r="BP120">
            <v>1161.59076</v>
          </cell>
          <cell r="BQ120">
            <v>15996.317200000001</v>
          </cell>
          <cell r="BR120">
            <v>0.44714919334660114</v>
          </cell>
          <cell r="BS120">
            <v>0.33097388147281537</v>
          </cell>
          <cell r="BT120">
            <v>2.2378922800915504</v>
          </cell>
          <cell r="BU120">
            <v>1.7725531264407803</v>
          </cell>
          <cell r="BV120">
            <v>0.13704155053792311</v>
          </cell>
          <cell r="BW120">
            <v>0.12988744183072198</v>
          </cell>
          <cell r="BX120">
            <v>356.00242874090054</v>
          </cell>
          <cell r="BY120">
            <v>6277.5972248173666</v>
          </cell>
          <cell r="BZ120">
            <v>0.1998081843904965</v>
          </cell>
          <cell r="CA120">
            <v>0.18672155803724677</v>
          </cell>
          <cell r="CB120">
            <v>519.05570716410011</v>
          </cell>
          <cell r="CC120">
            <v>9024.4500779054233</v>
          </cell>
          <cell r="CD120">
            <v>2.8941666666666671E-2</v>
          </cell>
          <cell r="CE120">
            <v>2.9543031427959304E-2</v>
          </cell>
          <cell r="CF120">
            <v>0.77975619433598742</v>
          </cell>
          <cell r="CG120">
            <v>0.75772429333269353</v>
          </cell>
          <cell r="CH120">
            <v>40.618624845899795</v>
          </cell>
          <cell r="CI120">
            <v>751.79201302429942</v>
          </cell>
          <cell r="CJ120">
            <v>0.48858333333333342</v>
          </cell>
          <cell r="CK120">
            <v>0.48509639505423657</v>
          </cell>
          <cell r="CL120">
            <v>534.68642799000008</v>
          </cell>
          <cell r="CM120">
            <v>9353.6671090702785</v>
          </cell>
          <cell r="CN120">
            <v>0.42126930405694119</v>
          </cell>
          <cell r="CO120">
            <v>0.39895836747287294</v>
          </cell>
          <cell r="CP120">
            <v>1094.36076</v>
          </cell>
          <cell r="CQ120">
            <v>19282.0792</v>
          </cell>
          <cell r="CR120">
            <v>1.2192235774914642E-2</v>
          </cell>
          <cell r="CS120">
            <v>1.1786439588698423E-2</v>
          </cell>
          <cell r="CT120">
            <v>31.672624329000008</v>
          </cell>
          <cell r="CU120">
            <v>569.65107180200039</v>
          </cell>
          <cell r="CV120">
            <v>6.9804101209883868E-2</v>
          </cell>
          <cell r="CW120">
            <v>4.342553574662221E-2</v>
          </cell>
          <cell r="CX120">
            <v>181.33500000000001</v>
          </cell>
          <cell r="CY120">
            <v>2098.8019999999997</v>
          </cell>
          <cell r="CZ120">
            <v>2.1158333333333331E-2</v>
          </cell>
          <cell r="DA120">
            <v>7.4258370450748963E-3</v>
          </cell>
          <cell r="DB120">
            <v>1.4769384414324593E-3</v>
          </cell>
          <cell r="DC120">
            <v>3.2247095204949137E-4</v>
          </cell>
          <cell r="DD120">
            <v>3.8367463749999997</v>
          </cell>
          <cell r="DE120">
            <v>15.585361641877281</v>
          </cell>
          <cell r="DF120">
            <v>0.67600000000000005</v>
          </cell>
          <cell r="DG120">
            <v>0.15836459113089912</v>
          </cell>
          <cell r="DH120">
            <v>122.58246000000001</v>
          </cell>
          <cell r="DI120">
            <v>332.37592059471331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0.86018140124763687</v>
          </cell>
          <cell r="DO120">
            <v>0.85323483536317035</v>
          </cell>
          <cell r="DP120">
            <v>324.32980441190051</v>
          </cell>
          <cell r="DQ120">
            <v>5707.9461530153667</v>
          </cell>
          <cell r="DR120">
            <v>377.04814814814802</v>
          </cell>
          <cell r="DS120">
            <v>6689.7715803947922</v>
          </cell>
          <cell r="DT120">
            <v>2665</v>
          </cell>
          <cell r="DU120">
            <v>45175</v>
          </cell>
          <cell r="DV120">
            <v>1.0258798892896599</v>
          </cell>
          <cell r="DW120">
            <v>0.93469921286222268</v>
          </cell>
          <cell r="DX120">
            <v>0</v>
          </cell>
          <cell r="DY120">
            <v>2.250240072136888E-2</v>
          </cell>
          <cell r="DZ120">
            <v>0.98883333333333323</v>
          </cell>
          <cell r="EA120">
            <v>0.98721278851243099</v>
          </cell>
          <cell r="EB120">
            <v>0.87731310076621394</v>
          </cell>
          <cell r="EC120">
            <v>0.86207037791759189</v>
          </cell>
          <cell r="EN120">
            <v>4.0000000000000002E-4</v>
          </cell>
          <cell r="EO120">
            <v>5.7834576762888651E-5</v>
          </cell>
          <cell r="ER120">
            <v>0.98922902494331055</v>
          </cell>
          <cell r="ES120">
            <v>0.99475653520285134</v>
          </cell>
          <cell r="EV120">
            <v>3.1747166219227269E-2</v>
          </cell>
          <cell r="EW120">
            <v>3.2095148397105602E-2</v>
          </cell>
          <cell r="EX120">
            <v>0.85047499999999998</v>
          </cell>
          <cell r="EY120">
            <v>0.82680320925186157</v>
          </cell>
          <cell r="EZ120">
            <v>0.37849010030923075</v>
          </cell>
          <cell r="FA120">
            <v>0.37341914522971964</v>
          </cell>
          <cell r="FB120">
            <v>0.44503377560684415</v>
          </cell>
          <cell r="FC120">
            <v>0.45164210909100178</v>
          </cell>
          <cell r="FJ120">
            <v>0.91103256109510578</v>
          </cell>
          <cell r="FK120">
            <v>0.90925651146429309</v>
          </cell>
          <cell r="FL120">
            <v>0.949100457317817</v>
          </cell>
          <cell r="FM120">
            <v>0.94353722366811676</v>
          </cell>
          <cell r="FR120">
            <v>5.16461664667478E-3</v>
          </cell>
          <cell r="FS120">
            <v>4.4499811125735533E-3</v>
          </cell>
          <cell r="FT120">
            <v>0.86534601789431165</v>
          </cell>
          <cell r="FU120">
            <v>0.85768481647574391</v>
          </cell>
          <cell r="FV120">
            <v>0.88292607851101601</v>
          </cell>
          <cell r="FW120">
            <v>0.86710053742400661</v>
          </cell>
          <cell r="FX120">
            <v>320.49305803690049</v>
          </cell>
          <cell r="FY120">
            <v>1039.2484328885623</v>
          </cell>
          <cell r="FZ120">
            <v>370.36405254024487</v>
          </cell>
          <cell r="GA120">
            <v>1187.5985062963405</v>
          </cell>
          <cell r="GB120">
            <v>37.521379114376479</v>
          </cell>
          <cell r="GC120">
            <v>111.43046964601382</v>
          </cell>
          <cell r="GD120">
            <v>1.4443687899381576E-2</v>
          </cell>
          <cell r="GE120">
            <v>2.3055666246153163E-3</v>
          </cell>
          <cell r="GF120">
            <v>3.8161336023269612E-2</v>
          </cell>
          <cell r="GG120">
            <v>6.1742057258392042E-3</v>
          </cell>
          <cell r="GH120">
            <v>99.134373881169097</v>
          </cell>
          <cell r="GI120">
            <v>294.29191358064224</v>
          </cell>
          <cell r="IV120">
            <v>116</v>
          </cell>
        </row>
        <row r="121">
          <cell r="B121">
            <v>38967</v>
          </cell>
          <cell r="C121">
            <v>16</v>
          </cell>
          <cell r="D121">
            <v>38961</v>
          </cell>
          <cell r="E121">
            <v>0</v>
          </cell>
          <cell r="F121">
            <v>58</v>
          </cell>
          <cell r="G121">
            <v>9</v>
          </cell>
          <cell r="H121">
            <v>0</v>
          </cell>
          <cell r="I121">
            <v>0</v>
          </cell>
          <cell r="J121">
            <v>0</v>
          </cell>
          <cell r="K121">
            <v>0.16666666666666669</v>
          </cell>
          <cell r="L121">
            <v>1</v>
          </cell>
          <cell r="M121">
            <v>57.833333333333329</v>
          </cell>
          <cell r="N121">
            <v>58</v>
          </cell>
          <cell r="O121">
            <v>58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4.8611111111111216E-3</v>
          </cell>
          <cell r="Z121">
            <v>1.3888888888888881E-2</v>
          </cell>
          <cell r="AA121">
            <v>6.0972222222222214</v>
          </cell>
          <cell r="AB121">
            <v>1.3888888888888881E-2</v>
          </cell>
          <cell r="AC121">
            <v>6.1020833333333329</v>
          </cell>
          <cell r="AD121">
            <v>0.33124999999999999</v>
          </cell>
          <cell r="AE121">
            <v>1.1000000000000001</v>
          </cell>
          <cell r="AF121">
            <v>0</v>
          </cell>
          <cell r="AG121">
            <v>34.352777777777774</v>
          </cell>
          <cell r="AH121">
            <v>0</v>
          </cell>
          <cell r="AI121">
            <v>4.7916666666666649E-2</v>
          </cell>
          <cell r="AJ121">
            <v>0.33124999999999999</v>
          </cell>
          <cell r="AK121">
            <v>35.500694444444441</v>
          </cell>
          <cell r="AL121">
            <v>0.34513888888888888</v>
          </cell>
          <cell r="AM121">
            <v>41.602777777777774</v>
          </cell>
          <cell r="AN121">
            <v>1</v>
          </cell>
          <cell r="AO121">
            <v>57.833333333333329</v>
          </cell>
          <cell r="AP121">
            <v>0.65486111111111112</v>
          </cell>
          <cell r="AQ121">
            <v>16.230555555555554</v>
          </cell>
          <cell r="AR121">
            <v>0.66408450704225352</v>
          </cell>
          <cell r="AS121">
            <v>0.97873625709798229</v>
          </cell>
          <cell r="AT121">
            <v>1</v>
          </cell>
          <cell r="AU121">
            <v>0.33593760487562591</v>
          </cell>
          <cell r="AV121">
            <v>1</v>
          </cell>
          <cell r="AW121">
            <v>0.99907373847207126</v>
          </cell>
          <cell r="AX121">
            <v>0.66408450704225352</v>
          </cell>
          <cell r="AY121">
            <v>0.31374760044567945</v>
          </cell>
          <cell r="AZ121">
            <v>0.65486111111111112</v>
          </cell>
          <cell r="BA121">
            <v>0.2807276657060519</v>
          </cell>
          <cell r="BB121">
            <v>0.65486111111111112</v>
          </cell>
          <cell r="BC121">
            <v>0.28064361191162346</v>
          </cell>
          <cell r="BD121">
            <v>0.65486111111111112</v>
          </cell>
          <cell r="BE121">
            <v>0.28064361191162346</v>
          </cell>
          <cell r="BF121">
            <v>0.65486111111111112</v>
          </cell>
          <cell r="BG121">
            <v>0.28064361191162346</v>
          </cell>
          <cell r="BH121">
            <v>0.65486111111111112</v>
          </cell>
          <cell r="BI121">
            <v>0.28064361191162346</v>
          </cell>
          <cell r="BJ121">
            <v>112.99088016967126</v>
          </cell>
          <cell r="BK121">
            <v>128.63314051001197</v>
          </cell>
          <cell r="BL121">
            <v>1775.84</v>
          </cell>
          <cell r="BM121">
            <v>50106.895999999993</v>
          </cell>
          <cell r="BN121">
            <v>30.617931034482758</v>
          </cell>
          <cell r="BO121">
            <v>863.91199999999992</v>
          </cell>
          <cell r="BP121">
            <v>827.19342000000006</v>
          </cell>
          <cell r="BQ121">
            <v>16823.510620000001</v>
          </cell>
          <cell r="BR121">
            <v>0.46580402513739982</v>
          </cell>
          <cell r="BS121">
            <v>0.33575240062765022</v>
          </cell>
          <cell r="BT121">
            <v>2.276364339591463</v>
          </cell>
          <cell r="BU121">
            <v>1.7920546140352103</v>
          </cell>
          <cell r="BV121">
            <v>0.14111919634172493</v>
          </cell>
          <cell r="BW121">
            <v>0.13028550677832562</v>
          </cell>
          <cell r="BX121">
            <v>250.60511363148876</v>
          </cell>
          <cell r="BY121">
            <v>6528.2023384488557</v>
          </cell>
          <cell r="BZ121">
            <v>0.20462630565588513</v>
          </cell>
          <cell r="CA121">
            <v>0.18735612073318952</v>
          </cell>
          <cell r="CB121">
            <v>363.38357863594706</v>
          </cell>
          <cell r="CC121">
            <v>9387.8336565413701</v>
          </cell>
          <cell r="CD121">
            <v>2.9837500000000003E-2</v>
          </cell>
          <cell r="CE121">
            <v>2.9554337377188388E-2</v>
          </cell>
          <cell r="CF121">
            <v>0.77245565652123072</v>
          </cell>
          <cell r="CG121">
            <v>0.75828483904865784</v>
          </cell>
          <cell r="CH121">
            <v>29.738142701552771</v>
          </cell>
          <cell r="CI121">
            <v>781.53015572585218</v>
          </cell>
          <cell r="CJ121">
            <v>0.489375</v>
          </cell>
          <cell r="CK121">
            <v>0.48526066959787595</v>
          </cell>
          <cell r="CL121">
            <v>376.76169866249984</v>
          </cell>
          <cell r="CM121">
            <v>9730.4288077327783</v>
          </cell>
          <cell r="CN121">
            <v>0.43353197360122514</v>
          </cell>
          <cell r="CO121">
            <v>0.40018369168187951</v>
          </cell>
          <cell r="CP121">
            <v>769.88341999999966</v>
          </cell>
          <cell r="CQ121">
            <v>20051.962619999998</v>
          </cell>
          <cell r="CR121">
            <v>1.2935510262326557E-2</v>
          </cell>
          <cell r="CS121">
            <v>1.1827163836815004E-2</v>
          </cell>
          <cell r="CT121">
            <v>22.971396544249991</v>
          </cell>
          <cell r="CU121">
            <v>592.62246834625034</v>
          </cell>
          <cell r="CV121">
            <v>4.9508964771601049E-2</v>
          </cell>
          <cell r="CW121">
            <v>4.3641138736672094E-2</v>
          </cell>
          <cell r="CX121">
            <v>87.92</v>
          </cell>
          <cell r="CY121">
            <v>2186.7219999999998</v>
          </cell>
          <cell r="CZ121">
            <v>1.99125E-2</v>
          </cell>
          <cell r="DA121">
            <v>7.9278795575648299E-3</v>
          </cell>
          <cell r="DB121">
            <v>9.8584726101450578E-4</v>
          </cell>
          <cell r="DC121">
            <v>3.4598169165931335E-4</v>
          </cell>
          <cell r="DD121">
            <v>1.750707</v>
          </cell>
          <cell r="DE121">
            <v>17.336068641877279</v>
          </cell>
          <cell r="DF121">
            <v>0.67120000000000002</v>
          </cell>
          <cell r="DG121">
            <v>0.17898380525494936</v>
          </cell>
          <cell r="DH121">
            <v>59.011904000000001</v>
          </cell>
          <cell r="DI121">
            <v>391.38782459471332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0.86071779999785958</v>
          </cell>
          <cell r="DO121">
            <v>0.85351941233136819</v>
          </cell>
          <cell r="DP121">
            <v>227.63371708723878</v>
          </cell>
          <cell r="DQ121">
            <v>5935.5798701026051</v>
          </cell>
          <cell r="DR121">
            <v>264.46962882352943</v>
          </cell>
          <cell r="DS121">
            <v>6954.2412092183213</v>
          </cell>
          <cell r="DT121">
            <v>1833.15</v>
          </cell>
          <cell r="DU121">
            <v>47008.15</v>
          </cell>
          <cell r="DV121">
            <v>1.0322720515361745</v>
          </cell>
          <cell r="DW121">
            <v>0.93815729475639453</v>
          </cell>
          <cell r="DX121">
            <v>0</v>
          </cell>
          <cell r="DY121">
            <v>2.1704892464281159E-2</v>
          </cell>
          <cell r="DZ121">
            <v>0.98349999999999993</v>
          </cell>
          <cell r="EA121">
            <v>0.98706601037759223</v>
          </cell>
          <cell r="EB121">
            <v>0.8809294597610221</v>
          </cell>
          <cell r="EC121">
            <v>0.86278451101892284</v>
          </cell>
          <cell r="EN121">
            <v>3.5000000000000005E-4</v>
          </cell>
          <cell r="EO121">
            <v>6.9384789155414395E-5</v>
          </cell>
          <cell r="ER121">
            <v>0.98384434552093225</v>
          </cell>
          <cell r="ES121">
            <v>0.99432212308139178</v>
          </cell>
          <cell r="EV121">
            <v>3.2201018550512647E-2</v>
          </cell>
          <cell r="EW121">
            <v>3.2098900544379444E-2</v>
          </cell>
          <cell r="EX121">
            <v>0.84230000000000005</v>
          </cell>
          <cell r="EY121">
            <v>0.82725135667029914</v>
          </cell>
          <cell r="EZ121">
            <v>0.37643916439049718</v>
          </cell>
          <cell r="FA121">
            <v>0.37350648033106609</v>
          </cell>
          <cell r="FB121">
            <v>0.4469181578897034</v>
          </cell>
          <cell r="FC121">
            <v>0.45150301334583004</v>
          </cell>
          <cell r="FJ121">
            <v>0.9083362816848618</v>
          </cell>
          <cell r="FK121">
            <v>0.90922118561553933</v>
          </cell>
          <cell r="FL121">
            <v>0.94910100701447486</v>
          </cell>
          <cell r="FM121">
            <v>0.94375047629849129</v>
          </cell>
          <cell r="FR121">
            <v>1.2852931908370335E-3</v>
          </cell>
          <cell r="FS121">
            <v>4.3262453662222811E-3</v>
          </cell>
          <cell r="FT121">
            <v>0.86200309318869661</v>
          </cell>
          <cell r="FU121">
            <v>0.85784565769759047</v>
          </cell>
          <cell r="FV121">
            <v>0.88234810042915557</v>
          </cell>
          <cell r="FW121">
            <v>0.86767127330836302</v>
          </cell>
          <cell r="FX121">
            <v>225.88301008723877</v>
          </cell>
          <cell r="FY121">
            <v>1265.1314429758011</v>
          </cell>
          <cell r="FZ121">
            <v>262.04431500548213</v>
          </cell>
          <cell r="GA121">
            <v>1449.6428213018226</v>
          </cell>
          <cell r="GB121">
            <v>26.575565217543854</v>
          </cell>
          <cell r="GC121">
            <v>138.00603486355766</v>
          </cell>
          <cell r="GD121">
            <v>1.4965067358288954E-2</v>
          </cell>
          <cell r="GE121">
            <v>2.7542323688052373E-3</v>
          </cell>
          <cell r="GF121">
            <v>3.9754278443687709E-2</v>
          </cell>
          <cell r="GG121">
            <v>7.3739881738168504E-3</v>
          </cell>
          <cell r="GH121">
            <v>70.597237831438377</v>
          </cell>
          <cell r="GI121">
            <v>364.88915141208065</v>
          </cell>
          <cell r="IV121">
            <v>117</v>
          </cell>
        </row>
        <row r="122">
          <cell r="B122">
            <v>38968</v>
          </cell>
          <cell r="C122">
            <v>16</v>
          </cell>
          <cell r="D122">
            <v>38961</v>
          </cell>
          <cell r="E122">
            <v>0</v>
          </cell>
          <cell r="F122">
            <v>59</v>
          </cell>
          <cell r="G122">
            <v>9</v>
          </cell>
          <cell r="H122">
            <v>0</v>
          </cell>
          <cell r="I122">
            <v>0</v>
          </cell>
          <cell r="J122">
            <v>0</v>
          </cell>
          <cell r="K122">
            <v>0.16666666666666669</v>
          </cell>
          <cell r="L122">
            <v>1</v>
          </cell>
          <cell r="M122">
            <v>58.833333333333329</v>
          </cell>
          <cell r="N122">
            <v>59</v>
          </cell>
          <cell r="O122">
            <v>59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4.8611111111111216E-3</v>
          </cell>
          <cell r="Z122">
            <v>2.9166666666666827E-2</v>
          </cell>
          <cell r="AA122">
            <v>6.1263888888888882</v>
          </cell>
          <cell r="AB122">
            <v>2.9166666666666827E-2</v>
          </cell>
          <cell r="AC122">
            <v>6.1312499999999996</v>
          </cell>
          <cell r="AD122">
            <v>5.5555555555555358E-3</v>
          </cell>
          <cell r="AE122">
            <v>1.1055555555555556</v>
          </cell>
          <cell r="AF122">
            <v>1.1805555555555625E-2</v>
          </cell>
          <cell r="AG122">
            <v>34.364583333333329</v>
          </cell>
          <cell r="AH122">
            <v>3.4722222222222376E-3</v>
          </cell>
          <cell r="AI122">
            <v>5.1388888888888887E-2</v>
          </cell>
          <cell r="AJ122">
            <v>2.0833333333333398E-2</v>
          </cell>
          <cell r="AK122">
            <v>35.52152777777777</v>
          </cell>
          <cell r="AL122">
            <v>5.0000000000000225E-2</v>
          </cell>
          <cell r="AM122">
            <v>41.652777777777771</v>
          </cell>
          <cell r="AN122">
            <v>1</v>
          </cell>
          <cell r="AO122">
            <v>58.833333333333329</v>
          </cell>
          <cell r="AP122">
            <v>0.95</v>
          </cell>
          <cell r="AQ122">
            <v>17.180555555555554</v>
          </cell>
          <cell r="AR122">
            <v>0.99427753934191709</v>
          </cell>
          <cell r="AS122">
            <v>0.97902254549287793</v>
          </cell>
          <cell r="AT122">
            <v>0.98783977110157362</v>
          </cell>
          <cell r="AU122">
            <v>0.34794639680594536</v>
          </cell>
          <cell r="AV122">
            <v>0.99642346208869814</v>
          </cell>
          <cell r="AW122">
            <v>0.99902491731562371</v>
          </cell>
          <cell r="AX122">
            <v>0.97854077253218885</v>
          </cell>
          <cell r="AY122">
            <v>0.3259938596144471</v>
          </cell>
          <cell r="AZ122">
            <v>0.95</v>
          </cell>
          <cell r="BA122">
            <v>0.29210339943342783</v>
          </cell>
          <cell r="BB122">
            <v>0.95</v>
          </cell>
          <cell r="BC122">
            <v>0.29202077431539186</v>
          </cell>
          <cell r="BD122">
            <v>0.95</v>
          </cell>
          <cell r="BE122">
            <v>0.29202077431539186</v>
          </cell>
          <cell r="BF122">
            <v>0.95</v>
          </cell>
          <cell r="BG122">
            <v>0.29202077431539186</v>
          </cell>
          <cell r="BH122">
            <v>0.95</v>
          </cell>
          <cell r="BI122">
            <v>0.29202077431539186</v>
          </cell>
          <cell r="BJ122">
            <v>110.30833333333338</v>
          </cell>
          <cell r="BK122">
            <v>127.61986903799514</v>
          </cell>
          <cell r="BL122">
            <v>2515.0300000000002</v>
          </cell>
          <cell r="BM122">
            <v>52621.925999999992</v>
          </cell>
          <cell r="BN122">
            <v>42.627627118644071</v>
          </cell>
          <cell r="BO122">
            <v>891.89705084745754</v>
          </cell>
          <cell r="BP122">
            <v>1153.7686000000001</v>
          </cell>
          <cell r="BQ122">
            <v>17977.27922</v>
          </cell>
          <cell r="BR122">
            <v>0.45874943837648058</v>
          </cell>
          <cell r="BS122">
            <v>0.3416309623482805</v>
          </cell>
          <cell r="BT122">
            <v>2.3744989090644983</v>
          </cell>
          <cell r="BU122">
            <v>1.8207174881684061</v>
          </cell>
          <cell r="BV122">
            <v>0.14146605952136754</v>
          </cell>
          <cell r="BW122">
            <v>0.13081987387019781</v>
          </cell>
          <cell r="BX122">
            <v>355.791383678025</v>
          </cell>
          <cell r="BY122">
            <v>6883.993722126881</v>
          </cell>
          <cell r="BZ122">
            <v>0.19319842035944251</v>
          </cell>
          <cell r="CA122">
            <v>0.18763534956318362</v>
          </cell>
          <cell r="CB122">
            <v>485.89982315660876</v>
          </cell>
          <cell r="CC122">
            <v>9873.7334796979794</v>
          </cell>
          <cell r="CD122">
            <v>2.9758333333333341E-2</v>
          </cell>
          <cell r="CE122">
            <v>2.9564189328541862E-2</v>
          </cell>
          <cell r="CF122">
            <v>0.8032664850181761</v>
          </cell>
          <cell r="CG122">
            <v>0.7603546717510159</v>
          </cell>
          <cell r="CH122">
            <v>37.69676811672467</v>
          </cell>
          <cell r="CI122">
            <v>819.22692384257687</v>
          </cell>
          <cell r="CJ122">
            <v>0.48543333333333327</v>
          </cell>
          <cell r="CK122">
            <v>0.48526900836475334</v>
          </cell>
          <cell r="CL122">
            <v>493.95200872666663</v>
          </cell>
          <cell r="CM122">
            <v>10224.380816459445</v>
          </cell>
          <cell r="CN122">
            <v>0.4045870625797704</v>
          </cell>
          <cell r="CO122">
            <v>0.40039414786908412</v>
          </cell>
          <cell r="CP122">
            <v>1017.5486000000001</v>
          </cell>
          <cell r="CQ122">
            <v>21069.51122</v>
          </cell>
          <cell r="CR122">
            <v>1.2039836670603004E-2</v>
          </cell>
          <cell r="CS122">
            <v>1.183732839364179E-2</v>
          </cell>
          <cell r="CT122">
            <v>30.280550421666675</v>
          </cell>
          <cell r="CU122">
            <v>622.90301876791705</v>
          </cell>
          <cell r="CV122">
            <v>7.1442487763565446E-2</v>
          </cell>
          <cell r="CW122">
            <v>4.4969885746865286E-2</v>
          </cell>
          <cell r="CX122">
            <v>179.68</v>
          </cell>
          <cell r="CY122">
            <v>2366.4019999999996</v>
          </cell>
          <cell r="CZ122">
            <v>1.8266666666666667E-2</v>
          </cell>
          <cell r="DA122">
            <v>8.7128997138034656E-3</v>
          </cell>
          <cell r="DB122">
            <v>1.3050161098144622E-3</v>
          </cell>
          <cell r="DC122">
            <v>3.9181810465363715E-4</v>
          </cell>
          <cell r="DD122">
            <v>3.282154666666667</v>
          </cell>
          <cell r="DE122">
            <v>20.618223308543946</v>
          </cell>
          <cell r="DF122">
            <v>0.68883333333333341</v>
          </cell>
          <cell r="DG122">
            <v>0.21769648518216547</v>
          </cell>
          <cell r="DH122">
            <v>123.76957333333335</v>
          </cell>
          <cell r="DI122">
            <v>515.15739792804663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0.85948865920372741</v>
          </cell>
          <cell r="DO122">
            <v>0.85382770633996641</v>
          </cell>
          <cell r="DP122">
            <v>325.5108332563583</v>
          </cell>
          <cell r="DQ122">
            <v>6261.0907033589638</v>
          </cell>
          <cell r="DR122">
            <v>378.72615277777783</v>
          </cell>
          <cell r="DS122">
            <v>7332.9673619960995</v>
          </cell>
          <cell r="DT122">
            <v>2651.25</v>
          </cell>
          <cell r="DU122">
            <v>49659.4</v>
          </cell>
          <cell r="DV122">
            <v>1.05416237579671</v>
          </cell>
          <cell r="DW122">
            <v>0.94370168055042325</v>
          </cell>
          <cell r="DX122">
            <v>0.74080000000000001</v>
          </cell>
          <cell r="DY122">
            <v>5.6073565482930444E-2</v>
          </cell>
          <cell r="DZ122">
            <v>0.98759999999999992</v>
          </cell>
          <cell r="EA122">
            <v>0.98709424544812374</v>
          </cell>
          <cell r="EB122">
            <v>0.87358851928313797</v>
          </cell>
          <cell r="EC122">
            <v>0.86333310447165701</v>
          </cell>
          <cell r="EN122">
            <v>5.0000000000000012E-4</v>
          </cell>
          <cell r="EO122">
            <v>9.2153866193435782E-5</v>
          </cell>
          <cell r="ER122">
            <v>0.98809404702351167</v>
          </cell>
          <cell r="ES122">
            <v>0.99399067427779042</v>
          </cell>
          <cell r="EV122">
            <v>3.3320749830647048E-2</v>
          </cell>
          <cell r="EW122">
            <v>3.2157298019425143E-2</v>
          </cell>
          <cell r="EX122">
            <v>0.85495714285714286</v>
          </cell>
          <cell r="EY122">
            <v>0.82924922654321576</v>
          </cell>
          <cell r="EZ122">
            <v>0.38686070183654914</v>
          </cell>
          <cell r="FA122">
            <v>0.37446945595796705</v>
          </cell>
          <cell r="FB122">
            <v>0.45249133838886557</v>
          </cell>
          <cell r="FC122">
            <v>0.45157649108576142</v>
          </cell>
          <cell r="FJ122">
            <v>0.91489240096643476</v>
          </cell>
          <cell r="FK122">
            <v>0.90951429592886601</v>
          </cell>
          <cell r="FL122">
            <v>0.94922692490228022</v>
          </cell>
          <cell r="FM122">
            <v>0.94403477084035481</v>
          </cell>
          <cell r="FR122">
            <v>1.1338063103723206E-2</v>
          </cell>
          <cell r="FS122">
            <v>4.6787971124915284E-3</v>
          </cell>
          <cell r="FT122">
            <v>0.87082672230745062</v>
          </cell>
          <cell r="FU122">
            <v>0.85850650345245794</v>
          </cell>
          <cell r="FV122">
            <v>0.88623392477884433</v>
          </cell>
          <cell r="FW122">
            <v>0.86861516018649587</v>
          </cell>
          <cell r="FX122">
            <v>322.22867858969164</v>
          </cell>
          <cell r="FY122">
            <v>1587.3601215654926</v>
          </cell>
          <cell r="FZ122">
            <v>370.02617206770424</v>
          </cell>
          <cell r="GA122">
            <v>1819.6689933695268</v>
          </cell>
          <cell r="GB122">
            <v>36.658692086848454</v>
          </cell>
          <cell r="GC122">
            <v>174.66472695040611</v>
          </cell>
          <cell r="GD122">
            <v>1.4575846843516161E-2</v>
          </cell>
          <cell r="GE122">
            <v>3.3192385803287802E-3</v>
          </cell>
          <cell r="GF122">
            <v>3.7677248617706695E-2</v>
          </cell>
          <cell r="GG122">
            <v>8.863843305557487E-3</v>
          </cell>
          <cell r="GH122">
            <v>94.759410590990882</v>
          </cell>
          <cell r="GI122">
            <v>459.64856200307156</v>
          </cell>
          <cell r="IV122">
            <v>118</v>
          </cell>
        </row>
        <row r="123">
          <cell r="B123">
            <v>38969</v>
          </cell>
          <cell r="C123">
            <v>16</v>
          </cell>
          <cell r="D123">
            <v>38961</v>
          </cell>
          <cell r="E123">
            <v>0</v>
          </cell>
          <cell r="F123">
            <v>60</v>
          </cell>
          <cell r="G123">
            <v>9</v>
          </cell>
          <cell r="H123">
            <v>0</v>
          </cell>
          <cell r="I123">
            <v>0</v>
          </cell>
          <cell r="J123">
            <v>0</v>
          </cell>
          <cell r="K123">
            <v>0.16666666666666669</v>
          </cell>
          <cell r="L123">
            <v>1</v>
          </cell>
          <cell r="M123">
            <v>59.833333333333329</v>
          </cell>
          <cell r="N123">
            <v>60</v>
          </cell>
          <cell r="O123">
            <v>60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4.8611111111111216E-3</v>
          </cell>
          <cell r="Z123">
            <v>0.1152777777777779</v>
          </cell>
          <cell r="AA123">
            <v>6.2416666666666663</v>
          </cell>
          <cell r="AB123">
            <v>0.1152777777777779</v>
          </cell>
          <cell r="AC123">
            <v>6.2465277777777777</v>
          </cell>
          <cell r="AD123">
            <v>5.5555555555555358E-3</v>
          </cell>
          <cell r="AE123">
            <v>1.1111111111111112</v>
          </cell>
          <cell r="AF123">
            <v>3.4722222222222376E-3</v>
          </cell>
          <cell r="AG123">
            <v>34.36805555555555</v>
          </cell>
          <cell r="AH123">
            <v>1.0416666666666657E-2</v>
          </cell>
          <cell r="AI123">
            <v>6.1805555555555544E-2</v>
          </cell>
          <cell r="AJ123">
            <v>1.9444444444444431E-2</v>
          </cell>
          <cell r="AK123">
            <v>35.540972222222223</v>
          </cell>
          <cell r="AL123">
            <v>0.13472222222222233</v>
          </cell>
          <cell r="AM123">
            <v>41.787500000000001</v>
          </cell>
          <cell r="AN123">
            <v>1</v>
          </cell>
          <cell r="AO123">
            <v>59.833333333333329</v>
          </cell>
          <cell r="AP123">
            <v>0.8652777777777777</v>
          </cell>
          <cell r="AQ123">
            <v>18.045833333333331</v>
          </cell>
          <cell r="AR123">
            <v>0.99372056514913665</v>
          </cell>
          <cell r="AS123">
            <v>0.97926521091168273</v>
          </cell>
          <cell r="AT123">
            <v>0.99607535321821039</v>
          </cell>
          <cell r="AU123">
            <v>0.35864705501198735</v>
          </cell>
          <cell r="AV123">
            <v>0.98822605965463117</v>
          </cell>
          <cell r="AW123">
            <v>0.99884662735696228</v>
          </cell>
          <cell r="AX123">
            <v>0.97802197802197799</v>
          </cell>
          <cell r="AY123">
            <v>0.33675889328063235</v>
          </cell>
          <cell r="AZ123">
            <v>0.8652777777777777</v>
          </cell>
          <cell r="BA123">
            <v>0.30168291550603521</v>
          </cell>
          <cell r="BB123">
            <v>0.8652777777777777</v>
          </cell>
          <cell r="BC123">
            <v>0.30160167130919219</v>
          </cell>
          <cell r="BD123">
            <v>0.8652777777777777</v>
          </cell>
          <cell r="BE123">
            <v>0.30160167130919219</v>
          </cell>
          <cell r="BF123">
            <v>0.8652777777777777</v>
          </cell>
          <cell r="BG123">
            <v>0.30160167130919219</v>
          </cell>
          <cell r="BH123">
            <v>0.8652777777777777</v>
          </cell>
          <cell r="BI123">
            <v>0.30160167130919219</v>
          </cell>
          <cell r="BJ123">
            <v>111.49598715890852</v>
          </cell>
          <cell r="BK123">
            <v>126.8467467097668</v>
          </cell>
          <cell r="BL123">
            <v>2315.4</v>
          </cell>
          <cell r="BM123">
            <v>54937.325999999994</v>
          </cell>
          <cell r="BN123">
            <v>38.590000000000003</v>
          </cell>
          <cell r="BO123">
            <v>915.62209999999993</v>
          </cell>
          <cell r="BP123">
            <v>1055.0138300000001</v>
          </cell>
          <cell r="BQ123">
            <v>19032.29305</v>
          </cell>
          <cell r="BR123">
            <v>0.45565078604128878</v>
          </cell>
          <cell r="BS123">
            <v>0.34643646561902197</v>
          </cell>
          <cell r="BT123">
            <v>2.4297832277789499</v>
          </cell>
          <cell r="BU123">
            <v>1.8463731458683701</v>
          </cell>
          <cell r="BV123">
            <v>0.14035395805614184</v>
          </cell>
          <cell r="BW123">
            <v>0.13122169937084438</v>
          </cell>
          <cell r="BX123">
            <v>324.97555448319082</v>
          </cell>
          <cell r="BY123">
            <v>7208.9692766100716</v>
          </cell>
          <cell r="BZ123">
            <v>0.18752734023018031</v>
          </cell>
          <cell r="CA123">
            <v>0.1876307973793071</v>
          </cell>
          <cell r="CB123">
            <v>434.20080356895949</v>
          </cell>
          <cell r="CC123">
            <v>10307.934283266939</v>
          </cell>
          <cell r="CD123">
            <v>2.9350000000000001E-2</v>
          </cell>
          <cell r="CE123">
            <v>2.9555311483009498E-2</v>
          </cell>
          <cell r="CF123">
            <v>0.76240214334715473</v>
          </cell>
          <cell r="CG123">
            <v>0.7604387299972537</v>
          </cell>
          <cell r="CH123">
            <v>35.072990866874129</v>
          </cell>
          <cell r="CI123">
            <v>854.29991470945095</v>
          </cell>
          <cell r="CJ123">
            <v>0.48491666666666666</v>
          </cell>
          <cell r="CK123">
            <v>0.48525440429838124</v>
          </cell>
          <cell r="CL123">
            <v>441.79003556416689</v>
          </cell>
          <cell r="CM123">
            <v>10666.170852023612</v>
          </cell>
          <cell r="CN123">
            <v>0.39348010279001489</v>
          </cell>
          <cell r="CO123">
            <v>0.40010274708310345</v>
          </cell>
          <cell r="CP123">
            <v>911.06383000000051</v>
          </cell>
          <cell r="CQ123">
            <v>21980.575049999999</v>
          </cell>
          <cell r="CR123">
            <v>1.1548641016886938E-2</v>
          </cell>
          <cell r="CS123">
            <v>1.1825161315248892E-2</v>
          </cell>
          <cell r="CT123">
            <v>26.739723410500016</v>
          </cell>
          <cell r="CU123">
            <v>649.64274217841705</v>
          </cell>
          <cell r="CV123">
            <v>5.1502980046644206E-2</v>
          </cell>
          <cell r="CW123">
            <v>4.524523090184622E-2</v>
          </cell>
          <cell r="CX123">
            <v>119.25</v>
          </cell>
          <cell r="CY123">
            <v>2485.6519999999996</v>
          </cell>
          <cell r="CZ123">
            <v>1.8854545454545457E-2</v>
          </cell>
          <cell r="DA123">
            <v>9.1994486171026735E-3</v>
          </cell>
          <cell r="DB123">
            <v>9.7106527833400094E-4</v>
          </cell>
          <cell r="DC123">
            <v>4.1623117685048037E-4</v>
          </cell>
          <cell r="DD123">
            <v>2.2484045454545458</v>
          </cell>
          <cell r="DE123">
            <v>22.866627853998491</v>
          </cell>
          <cell r="DF123">
            <v>0.6548666666666666</v>
          </cell>
          <cell r="DG123">
            <v>0.2386698733081086</v>
          </cell>
          <cell r="DH123">
            <v>78.092849999999999</v>
          </cell>
          <cell r="DI123">
            <v>593.25024792804663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0.85839740643952955</v>
          </cell>
          <cell r="DO123">
            <v>0.85403442288922515</v>
          </cell>
          <cell r="DP123">
            <v>298.23583107269081</v>
          </cell>
          <cell r="DQ123">
            <v>6559.3265344316542</v>
          </cell>
          <cell r="DR123">
            <v>347.4332853703703</v>
          </cell>
          <cell r="DS123">
            <v>7680.4006473664695</v>
          </cell>
          <cell r="DT123">
            <v>2459.35</v>
          </cell>
          <cell r="DU123">
            <v>52118.75</v>
          </cell>
          <cell r="DV123">
            <v>1.0621706832512741</v>
          </cell>
          <cell r="DW123">
            <v>0.94869469984760468</v>
          </cell>
          <cell r="DX123">
            <v>0.72870000000000001</v>
          </cell>
          <cell r="DY123">
            <v>8.4422219483323971E-2</v>
          </cell>
          <cell r="DZ123">
            <v>0.98860000000000003</v>
          </cell>
          <cell r="EA123">
            <v>0.98716365797311445</v>
          </cell>
          <cell r="EB123">
            <v>0.87232031091397189</v>
          </cell>
          <cell r="EC123">
            <v>0.86374639581946377</v>
          </cell>
          <cell r="EN123">
            <v>3.0000000000000003E-4</v>
          </cell>
          <cell r="EO123">
            <v>1.0173519200717939E-4</v>
          </cell>
          <cell r="ER123">
            <v>0.98889666900070017</v>
          </cell>
          <cell r="ES123">
            <v>0.99375435310881166</v>
          </cell>
          <cell r="EV123">
            <v>3.3299746963257701E-2</v>
          </cell>
          <cell r="EW123">
            <v>3.2205447910895094E-2</v>
          </cell>
          <cell r="EX123">
            <v>0.84276250000000008</v>
          </cell>
          <cell r="EY123">
            <v>0.83035706202025805</v>
          </cell>
          <cell r="EZ123">
            <v>0.38043079030741167</v>
          </cell>
          <cell r="FA123">
            <v>0.37495817378817647</v>
          </cell>
          <cell r="FB123">
            <v>0.45140925267487769</v>
          </cell>
          <cell r="FC123">
            <v>0.45156257583442905</v>
          </cell>
          <cell r="FJ123">
            <v>0.91771773894493625</v>
          </cell>
          <cell r="FK123">
            <v>0.90988410170005551</v>
          </cell>
          <cell r="FL123">
            <v>0.94907250216785555</v>
          </cell>
          <cell r="FM123">
            <v>0.94426183040015532</v>
          </cell>
          <cell r="FR123">
            <v>1.0357516263400646E-2</v>
          </cell>
          <cell r="FS123">
            <v>4.9273147903284853E-3</v>
          </cell>
          <cell r="FT123">
            <v>0.8687549227029302</v>
          </cell>
          <cell r="FU123">
            <v>0.85896173767955364</v>
          </cell>
          <cell r="FV123">
            <v>0.88385545485859873</v>
          </cell>
          <cell r="FW123">
            <v>0.86930550461086109</v>
          </cell>
          <cell r="FX123">
            <v>295.98742652723627</v>
          </cell>
          <cell r="FY123">
            <v>1883.3475480927289</v>
          </cell>
          <cell r="FZ123">
            <v>340.70302083162852</v>
          </cell>
          <cell r="GA123">
            <v>2160.3720142011553</v>
          </cell>
          <cell r="GB123">
            <v>34.377325021579786</v>
          </cell>
          <cell r="GC123">
            <v>209.0420519719859</v>
          </cell>
          <cell r="GD123">
            <v>1.4847251024263533E-2</v>
          </cell>
          <cell r="GE123">
            <v>3.8051005972148319E-3</v>
          </cell>
          <cell r="GF123">
            <v>3.9027469391386627E-2</v>
          </cell>
          <cell r="GG123">
            <v>1.0148066806417803E-2</v>
          </cell>
          <cell r="GH123">
            <v>90.364202628816599</v>
          </cell>
          <cell r="GI123">
            <v>550.0127646318881</v>
          </cell>
          <cell r="IV123">
            <v>119</v>
          </cell>
        </row>
        <row r="124">
          <cell r="B124">
            <v>38970</v>
          </cell>
          <cell r="C124">
            <v>16</v>
          </cell>
          <cell r="D124">
            <v>38961</v>
          </cell>
          <cell r="E124">
            <v>0</v>
          </cell>
          <cell r="F124">
            <v>61</v>
          </cell>
          <cell r="G124">
            <v>9</v>
          </cell>
          <cell r="H124">
            <v>0</v>
          </cell>
          <cell r="I124">
            <v>0</v>
          </cell>
          <cell r="J124">
            <v>0</v>
          </cell>
          <cell r="K124">
            <v>0.16666666666666669</v>
          </cell>
          <cell r="L124">
            <v>1</v>
          </cell>
          <cell r="M124">
            <v>60.833333333333329</v>
          </cell>
          <cell r="N124">
            <v>61</v>
          </cell>
          <cell r="O124">
            <v>61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4.8611111111111216E-3</v>
          </cell>
          <cell r="Z124">
            <v>7.5694444444444273E-2</v>
          </cell>
          <cell r="AA124">
            <v>6.3173611111111105</v>
          </cell>
          <cell r="AB124">
            <v>7.5694444444444273E-2</v>
          </cell>
          <cell r="AC124">
            <v>6.322222222222222</v>
          </cell>
          <cell r="AD124">
            <v>0</v>
          </cell>
          <cell r="AE124">
            <v>1.1111111111111112</v>
          </cell>
          <cell r="AF124">
            <v>0</v>
          </cell>
          <cell r="AG124">
            <v>34.36805555555555</v>
          </cell>
          <cell r="AH124">
            <v>0</v>
          </cell>
          <cell r="AI124">
            <v>6.1805555555555544E-2</v>
          </cell>
          <cell r="AJ124">
            <v>0</v>
          </cell>
          <cell r="AK124">
            <v>35.540972222222223</v>
          </cell>
          <cell r="AL124">
            <v>7.5694444444444273E-2</v>
          </cell>
          <cell r="AM124">
            <v>41.863194444444446</v>
          </cell>
          <cell r="AN124">
            <v>1</v>
          </cell>
          <cell r="AO124">
            <v>60.833333333333329</v>
          </cell>
          <cell r="AP124">
            <v>0.92430555555555571</v>
          </cell>
          <cell r="AQ124">
            <v>18.970138888888886</v>
          </cell>
          <cell r="AR124">
            <v>1</v>
          </cell>
          <cell r="AS124">
            <v>0.97961679576029348</v>
          </cell>
          <cell r="AT124">
            <v>1</v>
          </cell>
          <cell r="AU124">
            <v>0.36952201386057892</v>
          </cell>
          <cell r="AV124">
            <v>1</v>
          </cell>
          <cell r="AW124">
            <v>0.99886618426416629</v>
          </cell>
          <cell r="AX124">
            <v>1</v>
          </cell>
          <cell r="AY124">
            <v>0.34800499388503864</v>
          </cell>
          <cell r="AZ124">
            <v>0.92430555555555571</v>
          </cell>
          <cell r="BA124">
            <v>0.31191780821917803</v>
          </cell>
          <cell r="BB124">
            <v>0.92430555555555571</v>
          </cell>
          <cell r="BC124">
            <v>0.31183789954337898</v>
          </cell>
          <cell r="BD124">
            <v>0.92430555555555571</v>
          </cell>
          <cell r="BE124">
            <v>0.31183789954337898</v>
          </cell>
          <cell r="BF124">
            <v>0.92430555555555571</v>
          </cell>
          <cell r="BG124">
            <v>0.31183789954337898</v>
          </cell>
          <cell r="BH124">
            <v>0.92430555555555571</v>
          </cell>
          <cell r="BI124">
            <v>0.31183789954337898</v>
          </cell>
          <cell r="BJ124">
            <v>111.47377911344853</v>
          </cell>
          <cell r="BK124">
            <v>126.09771058315334</v>
          </cell>
          <cell r="BL124">
            <v>2472.86</v>
          </cell>
          <cell r="BM124">
            <v>57410.185999999994</v>
          </cell>
          <cell r="BN124">
            <v>40.538688524590164</v>
          </cell>
          <cell r="BO124">
            <v>941.15059016393434</v>
          </cell>
          <cell r="BP124">
            <v>1042.3028200000001</v>
          </cell>
          <cell r="BQ124">
            <v>20074.595870000001</v>
          </cell>
          <cell r="BR124">
            <v>0.42149689832825155</v>
          </cell>
          <cell r="BS124">
            <v>0.34966958424416189</v>
          </cell>
          <cell r="BT124">
            <v>2.307370893865937</v>
          </cell>
          <cell r="BU124">
            <v>1.8657274110742939</v>
          </cell>
          <cell r="BV124">
            <v>0.13705181416347792</v>
          </cell>
          <cell r="BW124">
            <v>0.13147282305934996</v>
          </cell>
          <cell r="BX124">
            <v>338.90994917229801</v>
          </cell>
          <cell r="BY124">
            <v>7547.8792257823698</v>
          </cell>
          <cell r="BZ124">
            <v>0.18267409866735598</v>
          </cell>
          <cell r="CA124">
            <v>0.18741729481415542</v>
          </cell>
          <cell r="CB124">
            <v>451.72747163055794</v>
          </cell>
          <cell r="CC124">
            <v>10759.661754897497</v>
          </cell>
          <cell r="CD124">
            <v>2.9416666666666667E-2</v>
          </cell>
          <cell r="CE124">
            <v>2.9549539622999065E-2</v>
          </cell>
          <cell r="CF124">
            <v>0.73582973756934611</v>
          </cell>
          <cell r="CG124">
            <v>0.75938620094722376</v>
          </cell>
          <cell r="CH124">
            <v>38.171072764442336</v>
          </cell>
          <cell r="CI124">
            <v>892.47098747389327</v>
          </cell>
          <cell r="CJ124">
            <v>0.48691666666666672</v>
          </cell>
          <cell r="CK124">
            <v>0.485323605195634</v>
          </cell>
          <cell r="CL124">
            <v>464.91427560500034</v>
          </cell>
          <cell r="CM124">
            <v>11131.085127628612</v>
          </cell>
          <cell r="CN124">
            <v>0.38611681211229126</v>
          </cell>
          <cell r="CO124">
            <v>0.39950032333983382</v>
          </cell>
          <cell r="CP124">
            <v>954.81282000000056</v>
          </cell>
          <cell r="CQ124">
            <v>22935.387869999999</v>
          </cell>
          <cell r="CR124">
            <v>1.1358269556303235E-2</v>
          </cell>
          <cell r="CS124">
            <v>1.1805050633931358E-2</v>
          </cell>
          <cell r="CT124">
            <v>28.087410455000018</v>
          </cell>
          <cell r="CU124">
            <v>677.73015263341711</v>
          </cell>
          <cell r="CV124">
            <v>8.0166285192044842E-2</v>
          </cell>
          <cell r="CW124">
            <v>4.6749404365281105E-2</v>
          </cell>
          <cell r="CX124">
            <v>198.24</v>
          </cell>
          <cell r="CY124">
            <v>2683.8919999999998</v>
          </cell>
          <cell r="CZ124">
            <v>2.2054545454545452E-2</v>
          </cell>
          <cell r="DA124">
            <v>1.0148963127021349E-2</v>
          </cell>
          <cell r="DB124">
            <v>1.7680309806900069E-3</v>
          </cell>
          <cell r="DC124">
            <v>4.744579811134488E-4</v>
          </cell>
          <cell r="DD124">
            <v>4.3720930909090905</v>
          </cell>
          <cell r="DE124">
            <v>27.23872094490758</v>
          </cell>
          <cell r="DF124">
            <v>0.66316666666666668</v>
          </cell>
          <cell r="DG124">
            <v>0.27002443016635796</v>
          </cell>
          <cell r="DH124">
            <v>131.46616</v>
          </cell>
          <cell r="DI124">
            <v>724.71640792804669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0.85994983524162516</v>
          </cell>
          <cell r="DO124">
            <v>0.85430029256374351</v>
          </cell>
          <cell r="DP124">
            <v>310.82253871729802</v>
          </cell>
          <cell r="DQ124">
            <v>6870.1490731489521</v>
          </cell>
          <cell r="DR124">
            <v>361.44263999999998</v>
          </cell>
          <cell r="DS124">
            <v>8041.8432873664697</v>
          </cell>
          <cell r="DT124">
            <v>2560.35</v>
          </cell>
          <cell r="DU124">
            <v>54679.1</v>
          </cell>
          <cell r="DV124">
            <v>1.0353800862159603</v>
          </cell>
          <cell r="DW124">
            <v>0.95242854639070507</v>
          </cell>
          <cell r="DX124">
            <v>0.78260000000000007</v>
          </cell>
          <cell r="DY124">
            <v>0.11449520873175573</v>
          </cell>
          <cell r="DZ124">
            <v>0.99076666666666668</v>
          </cell>
          <cell r="EA124">
            <v>0.98732778016004785</v>
          </cell>
          <cell r="EB124">
            <v>0.86844011449611047</v>
          </cell>
          <cell r="EC124">
            <v>0.86389649957583126</v>
          </cell>
          <cell r="EN124">
            <v>2.6666666666666668E-4</v>
          </cell>
          <cell r="EO124">
            <v>1.0924805600989615E-4</v>
          </cell>
          <cell r="ER124">
            <v>0.99103094158442251</v>
          </cell>
          <cell r="ES124">
            <v>0.9936295393201684</v>
          </cell>
          <cell r="EV124">
            <v>3.2909825777609453E-2</v>
          </cell>
          <cell r="EW124">
            <v>3.2235787959810497E-2</v>
          </cell>
          <cell r="EX124">
            <v>0.85918750000000021</v>
          </cell>
          <cell r="EY124">
            <v>0.8319797529729045</v>
          </cell>
          <cell r="EZ124">
            <v>0.39445515881445314</v>
          </cell>
          <cell r="FA124">
            <v>0.37605554113404382</v>
          </cell>
          <cell r="FB124">
            <v>0.45910253444615179</v>
          </cell>
          <cell r="FC124">
            <v>0.4520008327009023</v>
          </cell>
          <cell r="FJ124">
            <v>0.91712426701076077</v>
          </cell>
          <cell r="FK124">
            <v>0.91020919487974872</v>
          </cell>
          <cell r="FL124">
            <v>0.94702784618838787</v>
          </cell>
          <cell r="FM124">
            <v>0.94438502639807909</v>
          </cell>
          <cell r="FR124">
            <v>4.214249497239031E-3</v>
          </cell>
          <cell r="FS124">
            <v>4.8925812576920968E-3</v>
          </cell>
          <cell r="FT124">
            <v>0.86416408473886419</v>
          </cell>
          <cell r="FU124">
            <v>0.85919287382143561</v>
          </cell>
          <cell r="FV124">
            <v>0.87329070523886787</v>
          </cell>
          <cell r="FW124">
            <v>0.86942361941022861</v>
          </cell>
          <cell r="FX124">
            <v>306.4504456263889</v>
          </cell>
          <cell r="FY124">
            <v>2189.7979937191176</v>
          </cell>
          <cell r="FZ124">
            <v>354.62066873444877</v>
          </cell>
          <cell r="GA124">
            <v>2514.9926829356041</v>
          </cell>
          <cell r="GB124">
            <v>38.830119844554403</v>
          </cell>
          <cell r="GC124">
            <v>247.87217181654029</v>
          </cell>
          <cell r="GD124">
            <v>1.5702514434522943E-2</v>
          </cell>
          <cell r="GE124">
            <v>4.3175643398288294E-3</v>
          </cell>
          <cell r="GF124">
            <v>3.980811020881897E-2</v>
          </cell>
          <cell r="GG124">
            <v>1.1481187929869772E-2</v>
          </cell>
          <cell r="GH124">
            <v>98.439883410980087</v>
          </cell>
          <cell r="GI124">
            <v>648.45264804286819</v>
          </cell>
          <cell r="IV124">
            <v>120</v>
          </cell>
        </row>
        <row r="125">
          <cell r="B125" t="str">
            <v>from  4/9/2006  to  10/9/2006</v>
          </cell>
          <cell r="C125">
            <v>16</v>
          </cell>
          <cell r="F125">
            <v>7</v>
          </cell>
          <cell r="G125">
            <v>9</v>
          </cell>
          <cell r="H125">
            <v>0</v>
          </cell>
          <cell r="I125">
            <v>0</v>
          </cell>
          <cell r="J125">
            <v>0</v>
          </cell>
          <cell r="K125">
            <v>0.16666666666666669</v>
          </cell>
          <cell r="L125">
            <v>7</v>
          </cell>
          <cell r="M125">
            <v>60.833333333333329</v>
          </cell>
          <cell r="N125">
            <v>7</v>
          </cell>
          <cell r="O125">
            <v>61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4.8611111111111216E-3</v>
          </cell>
          <cell r="Z125">
            <v>0.36666666666666714</v>
          </cell>
          <cell r="AA125">
            <v>6.3173611111111105</v>
          </cell>
          <cell r="AB125">
            <v>0.36666666666666714</v>
          </cell>
          <cell r="AC125">
            <v>6.3173611111111105</v>
          </cell>
          <cell r="AD125">
            <v>0.36666666666666664</v>
          </cell>
          <cell r="AE125">
            <v>1.1111111111111112</v>
          </cell>
          <cell r="AF125">
            <v>2.3611111111111208E-2</v>
          </cell>
          <cell r="AG125">
            <v>34.36805555555555</v>
          </cell>
          <cell r="AH125">
            <v>1.3888888888888895E-2</v>
          </cell>
          <cell r="AI125">
            <v>6.1805555555555544E-2</v>
          </cell>
          <cell r="AJ125">
            <v>0.40416666666666673</v>
          </cell>
          <cell r="AK125">
            <v>35.540972222222223</v>
          </cell>
          <cell r="AL125">
            <v>0.77083333333333393</v>
          </cell>
          <cell r="AM125">
            <v>41.863194444444453</v>
          </cell>
          <cell r="AN125">
            <v>7</v>
          </cell>
          <cell r="AO125">
            <v>60.833333333333329</v>
          </cell>
          <cell r="AP125">
            <v>6.229166666666667</v>
          </cell>
          <cell r="AQ125">
            <v>18.97013888888889</v>
          </cell>
          <cell r="AR125">
            <v>0.94472361809045236</v>
          </cell>
          <cell r="AS125">
            <v>0.97961861330140243</v>
          </cell>
          <cell r="AT125">
            <v>0.99644053601340032</v>
          </cell>
          <cell r="AU125">
            <v>0.36957823267900591</v>
          </cell>
          <cell r="AV125">
            <v>0.99790619765494126</v>
          </cell>
          <cell r="AW125">
            <v>0.99886628536489042</v>
          </cell>
          <cell r="AX125">
            <v>0.93907035175879394</v>
          </cell>
          <cell r="AY125">
            <v>0.34806313134529882</v>
          </cell>
          <cell r="AZ125">
            <v>0.88988095238095233</v>
          </cell>
          <cell r="BA125">
            <v>0.31191780821917792</v>
          </cell>
          <cell r="BB125">
            <v>0.88988095238095244</v>
          </cell>
          <cell r="BC125">
            <v>0.31183789954337904</v>
          </cell>
          <cell r="BD125">
            <v>0.88988095238095244</v>
          </cell>
          <cell r="BE125">
            <v>0.31183789954337904</v>
          </cell>
          <cell r="BF125">
            <v>0.88988095238095244</v>
          </cell>
          <cell r="BG125">
            <v>0.31183789954337904</v>
          </cell>
          <cell r="BH125">
            <v>0.88988095238095244</v>
          </cell>
          <cell r="BI125">
            <v>0.31183789954337904</v>
          </cell>
          <cell r="BJ125">
            <v>116.372508361204</v>
          </cell>
          <cell r="BK125">
            <v>126.09771058315334</v>
          </cell>
          <cell r="BL125">
            <v>17397.689999999999</v>
          </cell>
          <cell r="BM125">
            <v>57410.186000000002</v>
          </cell>
          <cell r="BN125">
            <v>2485.3842857142854</v>
          </cell>
          <cell r="BO125">
            <v>941.15059016393445</v>
          </cell>
          <cell r="BP125">
            <v>7306.8752100000002</v>
          </cell>
          <cell r="BQ125">
            <v>20074.595870000001</v>
          </cell>
          <cell r="BR125">
            <v>0.41999111433759312</v>
          </cell>
          <cell r="BS125">
            <v>0.34966958424416184</v>
          </cell>
          <cell r="BT125">
            <v>2.1957588463065516</v>
          </cell>
          <cell r="BU125">
            <v>1.8657274110742939</v>
          </cell>
          <cell r="BV125">
            <v>0.13925839083115504</v>
          </cell>
          <cell r="BW125">
            <v>0.13147282305934996</v>
          </cell>
          <cell r="BX125">
            <v>2422.7743135792775</v>
          </cell>
          <cell r="BY125">
            <v>7547.8792257823698</v>
          </cell>
          <cell r="BZ125">
            <v>0.19127378903382444</v>
          </cell>
          <cell r="CA125">
            <v>0.18741729481415539</v>
          </cell>
          <cell r="CB125">
            <v>3327.7220867358769</v>
          </cell>
          <cell r="CC125">
            <v>10759.661754897497</v>
          </cell>
          <cell r="CD125">
            <v>2.9956237217527971E-2</v>
          </cell>
          <cell r="CE125">
            <v>2.9549539622999065E-2</v>
          </cell>
          <cell r="CF125">
            <v>0.77477425293096458</v>
          </cell>
          <cell r="CG125">
            <v>0.75938620094722376</v>
          </cell>
          <cell r="CH125">
            <v>271.63590116488103</v>
          </cell>
          <cell r="CI125">
            <v>892.47098747389327</v>
          </cell>
          <cell r="CJ125">
            <v>0.48766980117167819</v>
          </cell>
          <cell r="CK125">
            <v>0.485323605195634</v>
          </cell>
          <cell r="CL125">
            <v>3426.1072220992432</v>
          </cell>
          <cell r="CM125">
            <v>11131.085127628612</v>
          </cell>
          <cell r="CN125">
            <v>0.40381597844311529</v>
          </cell>
          <cell r="CO125">
            <v>0.39950032333983376</v>
          </cell>
          <cell r="CP125">
            <v>7025.4652100000021</v>
          </cell>
          <cell r="CQ125">
            <v>22935.387869999999</v>
          </cell>
          <cell r="CR125">
            <v>1.2096807242470125E-2</v>
          </cell>
          <cell r="CS125">
            <v>1.1805050633931356E-2</v>
          </cell>
          <cell r="CT125">
            <v>210.45650239425004</v>
          </cell>
          <cell r="CU125">
            <v>677.73015263341711</v>
          </cell>
          <cell r="CV125">
            <v>6.0813533290913921E-2</v>
          </cell>
          <cell r="CW125">
            <v>4.6749404365281098E-2</v>
          </cell>
          <cell r="CX125">
            <v>1058.0150000000001</v>
          </cell>
          <cell r="CY125">
            <v>2683.8919999999998</v>
          </cell>
          <cell r="CZ125">
            <v>2.1284969935122935E-2</v>
          </cell>
          <cell r="DA125">
            <v>1.014896312702135E-2</v>
          </cell>
          <cell r="DB125">
            <v>1.2944142277457004E-3</v>
          </cell>
          <cell r="DC125">
            <v>4.744579811134488E-4</v>
          </cell>
          <cell r="DD125">
            <v>22.519817465909092</v>
          </cell>
          <cell r="DE125">
            <v>27.238720944907584</v>
          </cell>
          <cell r="DF125">
            <v>0.67237439670830124</v>
          </cell>
          <cell r="DG125">
            <v>0.27002443016635796</v>
          </cell>
          <cell r="DH125">
            <v>711.38219733333335</v>
          </cell>
          <cell r="DI125">
            <v>724.71640792804669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0.86178512852178291</v>
          </cell>
          <cell r="DO125">
            <v>0.85430029256374351</v>
          </cell>
          <cell r="DP125">
            <v>2212.317811185027</v>
          </cell>
          <cell r="DQ125">
            <v>6870.1490731489521</v>
          </cell>
          <cell r="DR125">
            <v>2567.1338921568631</v>
          </cell>
          <cell r="DS125">
            <v>8041.8432873664697</v>
          </cell>
          <cell r="DT125">
            <v>17679.099999999999</v>
          </cell>
          <cell r="DU125">
            <v>54679.1</v>
          </cell>
          <cell r="DV125">
            <v>1.0161751358944779</v>
          </cell>
          <cell r="DW125">
            <v>0.95242854639070496</v>
          </cell>
          <cell r="DX125">
            <v>0.31530774717792998</v>
          </cell>
          <cell r="DY125">
            <v>0.11449520873175571</v>
          </cell>
          <cell r="DZ125">
            <v>0.98881362144389584</v>
          </cell>
          <cell r="EA125">
            <v>0.98732778016004763</v>
          </cell>
          <cell r="EB125">
            <v>0.87687164027026943</v>
          </cell>
          <cell r="EC125">
            <v>0.86819706764432469</v>
          </cell>
          <cell r="ED125">
            <v>0.95213212069783659</v>
          </cell>
          <cell r="EE125">
            <v>0.8415400980805976</v>
          </cell>
          <cell r="EF125">
            <v>0.10616690787183837</v>
          </cell>
          <cell r="EG125">
            <v>9.0871540575598889E-2</v>
          </cell>
          <cell r="EH125">
            <v>1847.0589514128035</v>
          </cell>
          <cell r="EI125">
            <v>5216.9520465516798</v>
          </cell>
          <cell r="EJ125">
            <v>1867.9545986792452</v>
          </cell>
          <cell r="EK125">
            <v>5283.910927438912</v>
          </cell>
          <cell r="EL125">
            <v>0.10736796659092358</v>
          </cell>
          <cell r="EM125">
            <v>9.203786462978733E-2</v>
          </cell>
          <cell r="EN125">
            <v>3.3298711259285092E-4</v>
          </cell>
          <cell r="EO125">
            <v>4.4413387761546233E-4</v>
          </cell>
          <cell r="EP125">
            <v>0.6220048082687395</v>
          </cell>
          <cell r="EQ125">
            <v>2.3467638491781577</v>
          </cell>
          <cell r="ER125">
            <v>0.98914299331318056</v>
          </cell>
          <cell r="ES125">
            <v>0.9877664807173071</v>
          </cell>
          <cell r="ET125">
            <v>1867.3325938709763</v>
          </cell>
          <cell r="EU125">
            <v>5281.5641635897337</v>
          </cell>
          <cell r="EV125">
            <v>2.0994675716846559E-2</v>
          </cell>
          <cell r="EW125">
            <v>2.8796231849819706E-2</v>
          </cell>
          <cell r="EX125">
            <v>0.85086431642376836</v>
          </cell>
          <cell r="EY125">
            <v>0.83197975297290439</v>
          </cell>
          <cell r="EZ125">
            <v>0.38251548004148389</v>
          </cell>
          <cell r="FA125">
            <v>0.37605554113404377</v>
          </cell>
          <cell r="FB125">
            <v>0.44956107884417862</v>
          </cell>
          <cell r="FC125">
            <v>0.4520008327009023</v>
          </cell>
          <cell r="FD125">
            <v>738.52820169639187</v>
          </cell>
          <cell r="FE125">
            <v>2570.8097450025189</v>
          </cell>
          <cell r="FF125">
            <v>0.83489765443032216</v>
          </cell>
          <cell r="FG125">
            <v>0.73062264545869227</v>
          </cell>
          <cell r="FH125">
            <v>0.81834629852688412</v>
          </cell>
          <cell r="FI125">
            <v>0.72128538255226271</v>
          </cell>
          <cell r="FJ125">
            <v>0.91313408714353861</v>
          </cell>
          <cell r="FK125">
            <v>0.91020919487974872</v>
          </cell>
          <cell r="FL125">
            <v>0.94753165014597329</v>
          </cell>
          <cell r="FM125">
            <v>0.94438502639807909</v>
          </cell>
          <cell r="FN125">
            <v>0.76237350753651378</v>
          </cell>
          <cell r="FO125">
            <v>0.66501944988386841</v>
          </cell>
          <cell r="FP125">
            <v>0.77540901863402778</v>
          </cell>
          <cell r="FQ125">
            <v>0.68117111504216721</v>
          </cell>
          <cell r="FR125">
            <v>9.0017984027680464E-3</v>
          </cell>
          <cell r="FS125">
            <v>4.8925812576920968E-3</v>
          </cell>
          <cell r="FT125">
            <v>0.87078692692455095</v>
          </cell>
          <cell r="FU125">
            <v>0.85919287382143561</v>
          </cell>
          <cell r="FV125">
            <v>0.8867573712051714</v>
          </cell>
          <cell r="FW125">
            <v>0.87375170206534458</v>
          </cell>
          <cell r="FX125">
            <v>2189.7979937191176</v>
          </cell>
          <cell r="FY125">
            <v>2128.7257766845582</v>
          </cell>
          <cell r="FZ125">
            <v>2514.7345762907303</v>
          </cell>
          <cell r="GA125">
            <v>2477.587793782106</v>
          </cell>
          <cell r="GB125">
            <v>247.87217181654029</v>
          </cell>
          <cell r="GC125">
            <v>107.9443682102563</v>
          </cell>
          <cell r="GD125">
            <v>1.4247418583532659E-2</v>
          </cell>
          <cell r="GE125">
            <v>1.8802302471247227E-3</v>
          </cell>
          <cell r="GF125">
            <v>3.7246645761859168E-2</v>
          </cell>
          <cell r="GG125">
            <v>4.9998737991059699E-3</v>
          </cell>
          <cell r="GH125">
            <v>648.45264804286819</v>
          </cell>
          <cell r="GI125">
            <v>769.21693589657878</v>
          </cell>
          <cell r="GJ125">
            <v>4.7046348470611128E-2</v>
          </cell>
          <cell r="GK125">
            <v>0.60032694102480033</v>
          </cell>
          <cell r="GL125">
            <v>103.02199949275473</v>
          </cell>
          <cell r="GM125">
            <v>1277.931433797683</v>
          </cell>
          <cell r="GN125">
            <v>84.141363294940788</v>
          </cell>
          <cell r="GO125">
            <v>1054.0637772464765</v>
          </cell>
          <cell r="GP125">
            <v>219.96851809975283</v>
          </cell>
          <cell r="GQ125">
            <v>2802.9470701796122</v>
          </cell>
          <cell r="GR125">
            <v>1.264354739622058E-2</v>
          </cell>
          <cell r="GS125">
            <v>4.8823166505323846E-2</v>
          </cell>
          <cell r="GT125">
            <v>867.9741146043923</v>
          </cell>
          <cell r="GU125">
            <v>3089.9907549628124</v>
          </cell>
          <cell r="GV125">
            <v>332.01353511148108</v>
          </cell>
          <cell r="GW125">
            <v>1162.0081454567328</v>
          </cell>
          <cell r="GX125">
            <v>1.9083771185225227E-2</v>
          </cell>
          <cell r="GY125">
            <v>2.0240452547161801E-2</v>
          </cell>
          <cell r="GZ125">
            <v>4.9940923644352105E-2</v>
          </cell>
          <cell r="HA125">
            <v>5.2681976207917876E-2</v>
          </cell>
          <cell r="HB125">
            <v>10.725507194833369</v>
          </cell>
          <cell r="HC125">
            <v>463.95016019563195</v>
          </cell>
          <cell r="HD125">
            <v>6.1649030387559323E-4</v>
          </cell>
          <cell r="HE125">
            <v>8.0813213215444376E-3</v>
          </cell>
          <cell r="IV125">
            <v>121</v>
          </cell>
        </row>
        <row r="126">
          <cell r="B126">
            <v>38971</v>
          </cell>
          <cell r="C126">
            <v>17</v>
          </cell>
          <cell r="D126">
            <v>38961</v>
          </cell>
          <cell r="E126">
            <v>0</v>
          </cell>
          <cell r="F126">
            <v>62</v>
          </cell>
          <cell r="G126">
            <v>10</v>
          </cell>
          <cell r="H126">
            <v>0</v>
          </cell>
          <cell r="I126">
            <v>0</v>
          </cell>
          <cell r="J126">
            <v>0</v>
          </cell>
          <cell r="K126">
            <v>0.16666666666666669</v>
          </cell>
          <cell r="L126">
            <v>1</v>
          </cell>
          <cell r="M126">
            <v>61.833333333333329</v>
          </cell>
          <cell r="N126">
            <v>62</v>
          </cell>
          <cell r="O126">
            <v>62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4.8611111111111216E-3</v>
          </cell>
          <cell r="Z126">
            <v>0.11180555555555567</v>
          </cell>
          <cell r="AA126">
            <v>6.4291666666666663</v>
          </cell>
          <cell r="AB126">
            <v>0.11180555555555567</v>
          </cell>
          <cell r="AC126">
            <v>6.4340277777777777</v>
          </cell>
          <cell r="AD126">
            <v>9.7222222222222154E-2</v>
          </cell>
          <cell r="AE126">
            <v>1.2083333333333333</v>
          </cell>
          <cell r="AF126">
            <v>6.9444444444444198E-3</v>
          </cell>
          <cell r="AG126">
            <v>34.375</v>
          </cell>
          <cell r="AH126">
            <v>1.3888888888888951E-2</v>
          </cell>
          <cell r="AI126">
            <v>7.5694444444444495E-2</v>
          </cell>
          <cell r="AJ126">
            <v>0.11805555555555552</v>
          </cell>
          <cell r="AK126">
            <v>35.659027777777773</v>
          </cell>
          <cell r="AL126">
            <v>0.22986111111111118</v>
          </cell>
          <cell r="AM126">
            <v>42.093055555555551</v>
          </cell>
          <cell r="AN126">
            <v>1</v>
          </cell>
          <cell r="AO126">
            <v>61.833333333333329</v>
          </cell>
          <cell r="AP126">
            <v>0.77013888888888882</v>
          </cell>
          <cell r="AQ126">
            <v>19.740277777777777</v>
          </cell>
          <cell r="AR126">
            <v>0.89053948397185312</v>
          </cell>
          <cell r="AS126">
            <v>0.9781886555938577</v>
          </cell>
          <cell r="AT126">
            <v>0.99218139171227526</v>
          </cell>
          <cell r="AU126">
            <v>0.37950485741146983</v>
          </cell>
          <cell r="AV126">
            <v>0.9843627834245503</v>
          </cell>
          <cell r="AW126">
            <v>0.99863365716076469</v>
          </cell>
          <cell r="AX126">
            <v>0.86708365910867857</v>
          </cell>
          <cell r="AY126">
            <v>0.35632717016609217</v>
          </cell>
          <cell r="AZ126">
            <v>0.77013888888888882</v>
          </cell>
          <cell r="BA126">
            <v>0.31932839173405214</v>
          </cell>
          <cell r="BB126">
            <v>0.77013888888888882</v>
          </cell>
          <cell r="BC126">
            <v>0.31924977538185084</v>
          </cell>
          <cell r="BD126">
            <v>0.77013888888888882</v>
          </cell>
          <cell r="BE126">
            <v>0.31924977538185084</v>
          </cell>
          <cell r="BF126">
            <v>0.77013888888888882</v>
          </cell>
          <cell r="BG126">
            <v>0.31924977538185084</v>
          </cell>
          <cell r="BH126">
            <v>0.77013888888888882</v>
          </cell>
          <cell r="BI126">
            <v>0.31924977538185084</v>
          </cell>
          <cell r="BJ126">
            <v>111.54481514878269</v>
          </cell>
          <cell r="BK126">
            <v>125.52995004573279</v>
          </cell>
          <cell r="BL126">
            <v>2061.7199999999998</v>
          </cell>
          <cell r="BM126">
            <v>59471.906000000003</v>
          </cell>
          <cell r="BN126">
            <v>33.253548387096771</v>
          </cell>
          <cell r="BO126">
            <v>959.22429032258071</v>
          </cell>
          <cell r="BP126">
            <v>813.50463999999999</v>
          </cell>
          <cell r="BQ126">
            <v>20888.10051</v>
          </cell>
          <cell r="BR126">
            <v>0.39457571348194714</v>
          </cell>
          <cell r="BS126">
            <v>0.35122635064025021</v>
          </cell>
          <cell r="BT126">
            <v>2.0997262932853675</v>
          </cell>
          <cell r="BU126">
            <v>1.8738603856021667</v>
          </cell>
          <cell r="BV126">
            <v>0.1291337584875735</v>
          </cell>
          <cell r="BW126">
            <v>0.13139173441542917</v>
          </cell>
          <cell r="BX126">
            <v>266.23765254900002</v>
          </cell>
          <cell r="BY126">
            <v>7814.1168783313697</v>
          </cell>
          <cell r="BZ126">
            <v>0.18791768943587808</v>
          </cell>
          <cell r="CA126">
            <v>0.18743464205706195</v>
          </cell>
          <cell r="CB126">
            <v>387.43365866373853</v>
          </cell>
          <cell r="CC126">
            <v>11147.095413561236</v>
          </cell>
          <cell r="CD126">
            <v>2.9100000000000001E-2</v>
          </cell>
          <cell r="CE126">
            <v>2.9534210013200612E-2</v>
          </cell>
          <cell r="CF126">
            <v>0.73440000000000005</v>
          </cell>
          <cell r="CG126">
            <v>0.75851910962392366</v>
          </cell>
          <cell r="CH126">
            <v>32.084677320261434</v>
          </cell>
          <cell r="CI126">
            <v>924.55566479415472</v>
          </cell>
          <cell r="CJ126">
            <v>0.4819</v>
          </cell>
          <cell r="CK126">
            <v>0.48520685790781337</v>
          </cell>
          <cell r="CL126">
            <v>390.20630401599993</v>
          </cell>
          <cell r="CM126">
            <v>11521.291431644611</v>
          </cell>
          <cell r="CN126">
            <v>0.39274229284286905</v>
          </cell>
          <cell r="CO126">
            <v>0.39926604185176101</v>
          </cell>
          <cell r="CP126">
            <v>809.72463999999991</v>
          </cell>
          <cell r="CQ126">
            <v>23745.112509999999</v>
          </cell>
          <cell r="CR126">
            <v>1.142880072172749E-2</v>
          </cell>
          <cell r="CS126">
            <v>1.1792007131189256E-2</v>
          </cell>
          <cell r="CT126">
            <v>23.562987023999998</v>
          </cell>
          <cell r="CU126">
            <v>701.2931396574171</v>
          </cell>
          <cell r="CV126">
            <v>5.9430960557204669E-2</v>
          </cell>
          <cell r="CW126">
            <v>4.7189037459132381E-2</v>
          </cell>
          <cell r="CX126">
            <v>122.53</v>
          </cell>
          <cell r="CY126">
            <v>2806.422</v>
          </cell>
          <cell r="CZ126">
            <v>1.72E-2</v>
          </cell>
          <cell r="DA126">
            <v>1.0456815455732453E-2</v>
          </cell>
          <cell r="DB126">
            <v>1.0222125215839204E-3</v>
          </cell>
          <cell r="DC126">
            <v>4.934470562437932E-4</v>
          </cell>
          <cell r="DD126">
            <v>2.1075159999999999</v>
          </cell>
          <cell r="DE126">
            <v>29.346236944907584</v>
          </cell>
          <cell r="DF126">
            <v>0.63419999999999999</v>
          </cell>
          <cell r="DG126">
            <v>0.285924545178183</v>
          </cell>
          <cell r="DH126">
            <v>77.708525999999992</v>
          </cell>
          <cell r="DI126">
            <v>802.4249339280467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0.84830000000000005</v>
          </cell>
          <cell r="DO126">
            <v>0.85409417684492084</v>
          </cell>
          <cell r="DP126">
            <v>242.67466552500002</v>
          </cell>
          <cell r="DQ126">
            <v>7112.823738673952</v>
          </cell>
          <cell r="DR126">
            <v>286.07175000000001</v>
          </cell>
          <cell r="DS126">
            <v>8327.9150373664688</v>
          </cell>
          <cell r="DT126">
            <v>2065.5</v>
          </cell>
          <cell r="DU126">
            <v>56744.6</v>
          </cell>
          <cell r="DV126">
            <v>1.0018334206390782</v>
          </cell>
          <cell r="DW126">
            <v>0.95414127134247217</v>
          </cell>
          <cell r="DX126">
            <v>0</v>
          </cell>
          <cell r="DY126">
            <v>0.11052598901738443</v>
          </cell>
          <cell r="DZ126">
            <v>0.98780000000000001</v>
          </cell>
          <cell r="EA126">
            <v>0.98734526867336003</v>
          </cell>
          <cell r="EB126">
            <v>0.87071190554387257</v>
          </cell>
          <cell r="EC126">
            <v>0.84262791352843447</v>
          </cell>
          <cell r="EN126">
            <v>2.9999999999999997E-4</v>
          </cell>
          <cell r="EO126">
            <v>1.1110405683591425E-5</v>
          </cell>
          <cell r="ER126">
            <v>0.98809642892867855</v>
          </cell>
          <cell r="ES126">
            <v>1.0251439335677184</v>
          </cell>
          <cell r="EV126">
            <v>2.0342205100998226E-2</v>
          </cell>
          <cell r="EW126">
            <v>2.8503155047664055E-2</v>
          </cell>
          <cell r="EX126">
            <v>0.85589999999999999</v>
          </cell>
          <cell r="EY126">
            <v>0.83318413667620139</v>
          </cell>
          <cell r="EZ126">
            <v>0.37180000000000002</v>
          </cell>
          <cell r="FA126">
            <v>0.37584127476861923</v>
          </cell>
          <cell r="FB126">
            <v>0.43439654165206221</v>
          </cell>
          <cell r="FC126">
            <v>0.45109029111854254</v>
          </cell>
          <cell r="FJ126">
            <v>0.91149641383025892</v>
          </cell>
          <cell r="FK126">
            <v>0.91025305219043873</v>
          </cell>
          <cell r="FL126">
            <v>0.94536194698123122</v>
          </cell>
          <cell r="FM126">
            <v>0.94441852220301548</v>
          </cell>
          <cell r="FR126">
            <v>0</v>
          </cell>
          <cell r="FS126">
            <v>5.0986969765148826E-3</v>
          </cell>
          <cell r="FT126">
            <v>0</v>
          </cell>
          <cell r="FU126">
            <v>0.85919287382143572</v>
          </cell>
          <cell r="FV126" t="e">
            <v>#DIV/0!</v>
          </cell>
          <cell r="FW126">
            <v>0.84822495627330097</v>
          </cell>
          <cell r="FX126">
            <v>240.56714952500002</v>
          </cell>
          <cell r="FY126">
            <v>240.56714952500002</v>
          </cell>
          <cell r="FZ126" t="e">
            <v>#DIV/0!</v>
          </cell>
          <cell r="GA126" t="e">
            <v>#DIV/0!</v>
          </cell>
          <cell r="GB126" t="e">
            <v>#DIV/0!</v>
          </cell>
          <cell r="GC126" t="e">
            <v>#DIV/0!</v>
          </cell>
          <cell r="GD126" t="e">
            <v>#DIV/0!</v>
          </cell>
          <cell r="GE126" t="e">
            <v>#DIV/0!</v>
          </cell>
          <cell r="GF126" t="e">
            <v>#DIV/0!</v>
          </cell>
          <cell r="GG126" t="e">
            <v>#DIV/0!</v>
          </cell>
          <cell r="GH126" t="e">
            <v>#DIV/0!</v>
          </cell>
          <cell r="GI126" t="e">
            <v>#DIV/0!</v>
          </cell>
          <cell r="IV126">
            <v>122</v>
          </cell>
        </row>
        <row r="127">
          <cell r="B127">
            <v>38972</v>
          </cell>
          <cell r="C127">
            <v>17</v>
          </cell>
          <cell r="D127">
            <v>38961</v>
          </cell>
          <cell r="E127">
            <v>0</v>
          </cell>
          <cell r="F127">
            <v>63</v>
          </cell>
          <cell r="G127">
            <v>10</v>
          </cell>
          <cell r="H127">
            <v>0</v>
          </cell>
          <cell r="I127">
            <v>0</v>
          </cell>
          <cell r="J127">
            <v>0</v>
          </cell>
          <cell r="K127">
            <v>0.16666666666666669</v>
          </cell>
          <cell r="L127">
            <v>1</v>
          </cell>
          <cell r="M127">
            <v>62.833333333333329</v>
          </cell>
          <cell r="N127">
            <v>63</v>
          </cell>
          <cell r="O127">
            <v>63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4.8611111111111216E-3</v>
          </cell>
          <cell r="Z127">
            <v>0.37361111111111134</v>
          </cell>
          <cell r="AA127">
            <v>6.8027777777777771</v>
          </cell>
          <cell r="AB127">
            <v>0.37361111111111134</v>
          </cell>
          <cell r="AC127">
            <v>6.8076388888888886</v>
          </cell>
          <cell r="AD127">
            <v>0</v>
          </cell>
          <cell r="AE127">
            <v>1.2083333333333333</v>
          </cell>
          <cell r="AF127">
            <v>0</v>
          </cell>
          <cell r="AG127">
            <v>34.375</v>
          </cell>
          <cell r="AH127">
            <v>0</v>
          </cell>
          <cell r="AI127">
            <v>7.5694444444444495E-2</v>
          </cell>
          <cell r="AJ127">
            <v>0</v>
          </cell>
          <cell r="AK127">
            <v>35.659027777777773</v>
          </cell>
          <cell r="AL127">
            <v>0.37361111111111134</v>
          </cell>
          <cell r="AM127">
            <v>42.466666666666661</v>
          </cell>
          <cell r="AN127">
            <v>1</v>
          </cell>
          <cell r="AO127">
            <v>62.833333333333329</v>
          </cell>
          <cell r="AP127">
            <v>0.62638888888888866</v>
          </cell>
          <cell r="AQ127">
            <v>20.366666666666667</v>
          </cell>
          <cell r="AR127">
            <v>1</v>
          </cell>
          <cell r="AS127">
            <v>0.97843251484313987</v>
          </cell>
          <cell r="AT127">
            <v>1</v>
          </cell>
          <cell r="AU127">
            <v>0.38644223260656702</v>
          </cell>
          <cell r="AV127">
            <v>1</v>
          </cell>
          <cell r="AW127">
            <v>0.99864893340109329</v>
          </cell>
          <cell r="AX127">
            <v>1</v>
          </cell>
          <cell r="AY127">
            <v>0.36352368085080017</v>
          </cell>
          <cell r="AZ127">
            <v>0.62638888888888866</v>
          </cell>
          <cell r="BA127">
            <v>0.32421529619805484</v>
          </cell>
          <cell r="BB127">
            <v>0.62638888888888866</v>
          </cell>
          <cell r="BC127">
            <v>0.3241379310344828</v>
          </cell>
          <cell r="BD127">
            <v>0.62638888888888866</v>
          </cell>
          <cell r="BE127">
            <v>0.3241379310344828</v>
          </cell>
          <cell r="BF127">
            <v>0.62638888888888866</v>
          </cell>
          <cell r="BG127">
            <v>0.3241379310344828</v>
          </cell>
          <cell r="BH127">
            <v>0.62638888888888866</v>
          </cell>
          <cell r="BI127">
            <v>0.3241379310344828</v>
          </cell>
          <cell r="BJ127">
            <v>119.03015521064306</v>
          </cell>
          <cell r="BK127">
            <v>125.33004500818332</v>
          </cell>
          <cell r="BL127">
            <v>1789.42</v>
          </cell>
          <cell r="BM127">
            <v>61261.326000000001</v>
          </cell>
          <cell r="BN127">
            <v>28.403492063492063</v>
          </cell>
          <cell r="BO127">
            <v>972.40200000000004</v>
          </cell>
          <cell r="BP127">
            <v>680.52791999999999</v>
          </cell>
          <cell r="BQ127">
            <v>21568.628430000001</v>
          </cell>
          <cell r="BR127">
            <v>0.38030642331034636</v>
          </cell>
          <cell r="BS127">
            <v>0.3520757684872835</v>
          </cell>
          <cell r="BT127">
            <v>2.0595966338111649</v>
          </cell>
          <cell r="BU127">
            <v>1.879207415739387</v>
          </cell>
          <cell r="BV127">
            <v>0.12748852607917827</v>
          </cell>
          <cell r="BW127">
            <v>0.13127772318653325</v>
          </cell>
          <cell r="BX127">
            <v>228.13051833660316</v>
          </cell>
          <cell r="BY127">
            <v>8042.2473966679727</v>
          </cell>
          <cell r="BZ127">
            <v>0.18465092487872795</v>
          </cell>
          <cell r="CA127">
            <v>0.18735333073851076</v>
          </cell>
          <cell r="CB127">
            <v>330.41805799649336</v>
          </cell>
          <cell r="CC127">
            <v>11477.51347155773</v>
          </cell>
          <cell r="CD127">
            <v>2.9500000000000002E-2</v>
          </cell>
          <cell r="CE127">
            <v>2.953322020013947E-2</v>
          </cell>
          <cell r="CF127">
            <v>0.73425757575757578</v>
          </cell>
          <cell r="CG127">
            <v>0.75779545229645073</v>
          </cell>
          <cell r="CH127">
            <v>28.42488702750666</v>
          </cell>
          <cell r="CI127">
            <v>952.98055182166138</v>
          </cell>
          <cell r="CJ127">
            <v>0.49280000000000002</v>
          </cell>
          <cell r="CK127">
            <v>0.48542655356165221</v>
          </cell>
          <cell r="CL127">
            <v>348.65497497600001</v>
          </cell>
          <cell r="CM127">
            <v>11869.946406620611</v>
          </cell>
          <cell r="CN127">
            <v>0.39537834605626404</v>
          </cell>
          <cell r="CO127">
            <v>0.39915248373827233</v>
          </cell>
          <cell r="CP127">
            <v>707.49792000000002</v>
          </cell>
          <cell r="CQ127">
            <v>24452.610430000001</v>
          </cell>
          <cell r="CR127">
            <v>1.166366120865979E-2</v>
          </cell>
          <cell r="CS127">
            <v>1.1788258195674986E-2</v>
          </cell>
          <cell r="CT127">
            <v>20.871188640000003</v>
          </cell>
          <cell r="CU127">
            <v>722.16432829741711</v>
          </cell>
          <cell r="CV127">
            <v>9.5427568709414212E-2</v>
          </cell>
          <cell r="CW127">
            <v>4.8598066584454924E-2</v>
          </cell>
          <cell r="CX127">
            <v>170.76</v>
          </cell>
          <cell r="CY127">
            <v>2977.1819999999998</v>
          </cell>
          <cell r="CZ127">
            <v>2.0841666666666668E-2</v>
          </cell>
          <cell r="DA127">
            <v>1.1052451595135125E-2</v>
          </cell>
          <cell r="DB127">
            <v>1.9888695778520413E-3</v>
          </cell>
          <cell r="DC127">
            <v>5.3712777854184187E-4</v>
          </cell>
          <cell r="DD127">
            <v>3.5589230000000001</v>
          </cell>
          <cell r="DE127">
            <v>32.905159944907581</v>
          </cell>
          <cell r="DF127">
            <v>0.64333333333333331</v>
          </cell>
          <cell r="DG127">
            <v>0.30642417357354934</v>
          </cell>
          <cell r="DH127">
            <v>109.8556</v>
          </cell>
          <cell r="DI127">
            <v>912.28053392804668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0.86426223924736201</v>
          </cell>
          <cell r="DO127">
            <v>0.85437878097490516</v>
          </cell>
          <cell r="DP127">
            <v>207.25932969660315</v>
          </cell>
          <cell r="DQ127">
            <v>7320.0830683705553</v>
          </cell>
          <cell r="DR127">
            <v>239.81069666666659</v>
          </cell>
          <cell r="DS127">
            <v>8567.7257340331362</v>
          </cell>
          <cell r="DT127">
            <v>1762.45</v>
          </cell>
          <cell r="DU127">
            <v>58507.05</v>
          </cell>
          <cell r="DV127">
            <v>0.98492807725408227</v>
          </cell>
          <cell r="DW127">
            <v>0.95504054221745049</v>
          </cell>
          <cell r="DX127">
            <v>0.79220000000000002</v>
          </cell>
          <cell r="DY127">
            <v>0.13043742725057761</v>
          </cell>
          <cell r="DZ127">
            <v>0.98846666666666649</v>
          </cell>
          <cell r="EA127">
            <v>0.98738026641447363</v>
          </cell>
          <cell r="EB127">
            <v>0.8873998155673839</v>
          </cell>
          <cell r="EC127">
            <v>0.84416112987062153</v>
          </cell>
          <cell r="EN127">
            <v>2.3333333333333333E-4</v>
          </cell>
          <cell r="EO127">
            <v>1.8045767203570798E-5</v>
          </cell>
          <cell r="ER127">
            <v>0.98869736271796738</v>
          </cell>
          <cell r="ES127">
            <v>1.0239646016144366</v>
          </cell>
          <cell r="EV127">
            <v>1.8181049332513993E-2</v>
          </cell>
          <cell r="EW127">
            <v>2.8201650271081125E-2</v>
          </cell>
          <cell r="EX127">
            <v>0.85237499999999999</v>
          </cell>
          <cell r="EY127">
            <v>0.83398812167688841</v>
          </cell>
          <cell r="EZ127">
            <v>0.36983901119898105</v>
          </cell>
          <cell r="FA127">
            <v>0.37558981500890248</v>
          </cell>
          <cell r="FB127">
            <v>0.43389237272207776</v>
          </cell>
          <cell r="FC127">
            <v>0.45035391421847737</v>
          </cell>
          <cell r="FJ127">
            <v>0.90851207110657206</v>
          </cell>
          <cell r="FK127">
            <v>0.91020366662723895</v>
          </cell>
          <cell r="FL127">
            <v>0.94228909939350369</v>
          </cell>
          <cell r="FM127">
            <v>0.94435823406911401</v>
          </cell>
          <cell r="FR127">
            <v>7.2408930438295771E-3</v>
          </cell>
          <cell r="FS127">
            <v>5.1821614066706045E-3</v>
          </cell>
          <cell r="FT127">
            <v>0.87150313229119158</v>
          </cell>
          <cell r="FU127">
            <v>0.85956094238157577</v>
          </cell>
          <cell r="FV127">
            <v>0.89483313292023037</v>
          </cell>
          <cell r="FW127">
            <v>0.84983403419571901</v>
          </cell>
          <cell r="FX127">
            <v>203.70040669660315</v>
          </cell>
          <cell r="FY127">
            <v>444.26755622160317</v>
          </cell>
          <cell r="FZ127">
            <v>233.7345663475385</v>
          </cell>
          <cell r="GA127" t="e">
            <v>#DIV/0!</v>
          </cell>
          <cell r="GB127">
            <v>21.422533595156679</v>
          </cell>
          <cell r="GC127" t="e">
            <v>#DIV/0!</v>
          </cell>
          <cell r="GD127">
            <v>1.197177498583713E-2</v>
          </cell>
          <cell r="GE127" t="e">
            <v>#DIV/0!</v>
          </cell>
          <cell r="GF127">
            <v>3.237023305633939E-2</v>
          </cell>
          <cell r="GG127" t="e">
            <v>#DIV/0!</v>
          </cell>
          <cell r="GH127">
            <v>57.923942435674832</v>
          </cell>
          <cell r="GI127" t="e">
            <v>#DIV/0!</v>
          </cell>
          <cell r="IV127">
            <v>123</v>
          </cell>
        </row>
        <row r="128">
          <cell r="B128">
            <v>38973</v>
          </cell>
          <cell r="C128">
            <v>17</v>
          </cell>
          <cell r="D128">
            <v>38961</v>
          </cell>
          <cell r="E128">
            <v>0</v>
          </cell>
          <cell r="F128">
            <v>64</v>
          </cell>
          <cell r="G128">
            <v>10</v>
          </cell>
          <cell r="H128">
            <v>0</v>
          </cell>
          <cell r="I128">
            <v>0</v>
          </cell>
          <cell r="J128">
            <v>0</v>
          </cell>
          <cell r="K128">
            <v>0.16666666666666669</v>
          </cell>
          <cell r="L128">
            <v>1</v>
          </cell>
          <cell r="M128">
            <v>63.833333333333329</v>
          </cell>
          <cell r="N128">
            <v>64</v>
          </cell>
          <cell r="O128">
            <v>64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4.8611111111111216E-3</v>
          </cell>
          <cell r="Z128">
            <v>0</v>
          </cell>
          <cell r="AA128">
            <v>6.8027777777777771</v>
          </cell>
          <cell r="AB128">
            <v>0</v>
          </cell>
          <cell r="AC128">
            <v>6.8076388888888886</v>
          </cell>
          <cell r="AD128">
            <v>1</v>
          </cell>
          <cell r="AE128">
            <v>2.208333333333333</v>
          </cell>
          <cell r="AF128">
            <v>0</v>
          </cell>
          <cell r="AG128">
            <v>34.375</v>
          </cell>
          <cell r="AH128">
            <v>0</v>
          </cell>
          <cell r="AI128">
            <v>7.5694444444444495E-2</v>
          </cell>
          <cell r="AJ128">
            <v>1</v>
          </cell>
          <cell r="AK128">
            <v>36.659027777777773</v>
          </cell>
          <cell r="AL128">
            <v>1</v>
          </cell>
          <cell r="AM128">
            <v>43.466666666666661</v>
          </cell>
          <cell r="AN128">
            <v>1</v>
          </cell>
          <cell r="AO128">
            <v>63.833333333333329</v>
          </cell>
          <cell r="AP128">
            <v>0</v>
          </cell>
          <cell r="AQ128">
            <v>20.366666666666667</v>
          </cell>
          <cell r="AR128">
            <v>0</v>
          </cell>
          <cell r="AS128">
            <v>0.96127476649171295</v>
          </cell>
          <cell r="AT128">
            <v>1</v>
          </cell>
          <cell r="AU128">
            <v>0.39720155388043898</v>
          </cell>
          <cell r="AV128">
            <v>1</v>
          </cell>
          <cell r="AW128">
            <v>0.99867262564389836</v>
          </cell>
          <cell r="AX128">
            <v>0</v>
          </cell>
          <cell r="AY128">
            <v>0.35714894601605029</v>
          </cell>
          <cell r="AZ128">
            <v>0</v>
          </cell>
          <cell r="BA128">
            <v>0.31913620539599657</v>
          </cell>
          <cell r="BB128">
            <v>0</v>
          </cell>
          <cell r="BC128">
            <v>0.31906005221932116</v>
          </cell>
          <cell r="BD128">
            <v>0</v>
          </cell>
          <cell r="BE128">
            <v>0.31906005221932116</v>
          </cell>
          <cell r="BF128">
            <v>0</v>
          </cell>
          <cell r="BG128">
            <v>0.31906005221932116</v>
          </cell>
          <cell r="BH128">
            <v>0</v>
          </cell>
          <cell r="BI128">
            <v>0.31906005221932116</v>
          </cell>
          <cell r="BJ128">
            <v>0</v>
          </cell>
          <cell r="BK128">
            <v>125.33004500818332</v>
          </cell>
          <cell r="BL128">
            <v>0</v>
          </cell>
          <cell r="BM128">
            <v>61261.326000000001</v>
          </cell>
          <cell r="BN128">
            <v>0</v>
          </cell>
          <cell r="BO128">
            <v>957.20821875000001</v>
          </cell>
          <cell r="BP128">
            <v>0</v>
          </cell>
          <cell r="BQ128">
            <v>21568.628430000001</v>
          </cell>
          <cell r="BR128">
            <v>0</v>
          </cell>
          <cell r="BS128">
            <v>0.3520757684872835</v>
          </cell>
          <cell r="BT128">
            <v>0</v>
          </cell>
          <cell r="BU128">
            <v>1.879207415739387</v>
          </cell>
          <cell r="BV128">
            <v>0</v>
          </cell>
          <cell r="BW128">
            <v>0.13127772318653325</v>
          </cell>
          <cell r="BX128">
            <v>0</v>
          </cell>
          <cell r="BY128">
            <v>8042.2473966679727</v>
          </cell>
          <cell r="BZ128">
            <v>0</v>
          </cell>
          <cell r="CA128">
            <v>0.18735333073851076</v>
          </cell>
          <cell r="CB128">
            <v>0</v>
          </cell>
          <cell r="CC128">
            <v>11477.51347155773</v>
          </cell>
          <cell r="CD128">
            <v>2.9500000000000002E-2</v>
          </cell>
          <cell r="CE128">
            <v>2.953322020013947E-2</v>
          </cell>
          <cell r="CF128">
            <v>0.73425757575757578</v>
          </cell>
          <cell r="CG128">
            <v>0.75779545229645073</v>
          </cell>
          <cell r="CH128">
            <v>0</v>
          </cell>
          <cell r="CI128">
            <v>952.98055182166138</v>
          </cell>
          <cell r="CJ128">
            <v>0.49280000000000002</v>
          </cell>
          <cell r="CK128">
            <v>0.48542655356165221</v>
          </cell>
          <cell r="CL128">
            <v>0</v>
          </cell>
          <cell r="CM128">
            <v>11869.946406620611</v>
          </cell>
          <cell r="CN128">
            <v>0</v>
          </cell>
          <cell r="CO128">
            <v>0.39915248373827233</v>
          </cell>
          <cell r="CP128">
            <v>0</v>
          </cell>
          <cell r="CQ128">
            <v>24452.610430000001</v>
          </cell>
          <cell r="CR128">
            <v>0</v>
          </cell>
          <cell r="CS128">
            <v>1.1788258195674986E-2</v>
          </cell>
          <cell r="CT128">
            <v>0</v>
          </cell>
          <cell r="CU128">
            <v>722.16432829741711</v>
          </cell>
          <cell r="CV128">
            <v>0</v>
          </cell>
          <cell r="CW128">
            <v>4.8598066584454924E-2</v>
          </cell>
          <cell r="CX128">
            <v>0</v>
          </cell>
          <cell r="CY128">
            <v>2977.1819999999998</v>
          </cell>
          <cell r="CZ128">
            <v>0</v>
          </cell>
          <cell r="DA128">
            <v>1.1052451595135125E-2</v>
          </cell>
          <cell r="DB128">
            <v>0</v>
          </cell>
          <cell r="DC128">
            <v>5.3712777854184187E-4</v>
          </cell>
          <cell r="DD128">
            <v>0</v>
          </cell>
          <cell r="DE128">
            <v>32.905159944907581</v>
          </cell>
          <cell r="DF128">
            <v>0</v>
          </cell>
          <cell r="DG128">
            <v>0.30642417357354934</v>
          </cell>
          <cell r="DH128">
            <v>0</v>
          </cell>
          <cell r="DI128">
            <v>912.28053392804668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0.85437878097490516</v>
          </cell>
          <cell r="DP128">
            <v>0</v>
          </cell>
          <cell r="DQ128">
            <v>7320.0830683705553</v>
          </cell>
          <cell r="DR128">
            <v>0</v>
          </cell>
          <cell r="DS128">
            <v>8567.7257340331362</v>
          </cell>
          <cell r="DT128">
            <v>0</v>
          </cell>
          <cell r="DU128">
            <v>58507.05</v>
          </cell>
          <cell r="DV128">
            <v>0</v>
          </cell>
          <cell r="DW128">
            <v>0.95504054221745049</v>
          </cell>
          <cell r="DX128">
            <v>0</v>
          </cell>
          <cell r="DY128">
            <v>0.13043742725057761</v>
          </cell>
          <cell r="DZ128">
            <v>0</v>
          </cell>
          <cell r="EA128">
            <v>0.98738026641447363</v>
          </cell>
          <cell r="EB128">
            <v>0</v>
          </cell>
          <cell r="EC128">
            <v>0.84416112987062153</v>
          </cell>
          <cell r="EN128">
            <v>0</v>
          </cell>
          <cell r="EO128">
            <v>1.8045767203570798E-5</v>
          </cell>
          <cell r="ER128">
            <v>0</v>
          </cell>
          <cell r="ES128">
            <v>1.0239646016144366</v>
          </cell>
          <cell r="EV128">
            <v>0</v>
          </cell>
          <cell r="EW128">
            <v>2.8201650271081125E-2</v>
          </cell>
          <cell r="EX128">
            <v>0</v>
          </cell>
          <cell r="EY128">
            <v>0.83398812167688841</v>
          </cell>
          <cell r="EZ128">
            <v>0</v>
          </cell>
          <cell r="FA128">
            <v>0.37558981500890248</v>
          </cell>
          <cell r="FB128">
            <v>0</v>
          </cell>
          <cell r="FC128">
            <v>0.45035391421847737</v>
          </cell>
          <cell r="FJ128">
            <v>0</v>
          </cell>
          <cell r="FK128">
            <v>0.91020366662723895</v>
          </cell>
          <cell r="FL128">
            <v>0</v>
          </cell>
          <cell r="FM128">
            <v>0.94435823406911401</v>
          </cell>
          <cell r="FR128">
            <v>0</v>
          </cell>
          <cell r="FS128">
            <v>5.1821614066706045E-3</v>
          </cell>
          <cell r="FT128">
            <v>0</v>
          </cell>
          <cell r="FU128">
            <v>0.85956094238157577</v>
          </cell>
          <cell r="FV128">
            <v>0</v>
          </cell>
          <cell r="FW128">
            <v>0</v>
          </cell>
          <cell r="FX128">
            <v>0</v>
          </cell>
          <cell r="FY128">
            <v>444.26755622160317</v>
          </cell>
          <cell r="FZ128">
            <v>0</v>
          </cell>
          <cell r="GA128" t="e">
            <v>#DIV/0!</v>
          </cell>
          <cell r="GB128">
            <v>0</v>
          </cell>
          <cell r="GC128" t="e">
            <v>#DIV/0!</v>
          </cell>
          <cell r="GD128">
            <v>0</v>
          </cell>
          <cell r="GE128" t="e">
            <v>#DIV/0!</v>
          </cell>
          <cell r="GF128">
            <v>0</v>
          </cell>
          <cell r="GG128" t="e">
            <v>#DIV/0!</v>
          </cell>
          <cell r="GH128">
            <v>0</v>
          </cell>
          <cell r="GI128" t="e">
            <v>#DIV/0!</v>
          </cell>
          <cell r="IV128">
            <v>124</v>
          </cell>
        </row>
        <row r="129">
          <cell r="B129">
            <v>38974</v>
          </cell>
          <cell r="C129">
            <v>17</v>
          </cell>
          <cell r="D129">
            <v>38961</v>
          </cell>
          <cell r="E129">
            <v>0</v>
          </cell>
          <cell r="F129">
            <v>65</v>
          </cell>
          <cell r="G129">
            <v>10</v>
          </cell>
          <cell r="H129">
            <v>0</v>
          </cell>
          <cell r="I129">
            <v>0</v>
          </cell>
          <cell r="J129">
            <v>0</v>
          </cell>
          <cell r="K129">
            <v>0.16666666666666669</v>
          </cell>
          <cell r="L129">
            <v>1</v>
          </cell>
          <cell r="M129">
            <v>64.833333333333329</v>
          </cell>
          <cell r="N129">
            <v>65</v>
          </cell>
          <cell r="O129">
            <v>65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</v>
          </cell>
          <cell r="W129">
            <v>1</v>
          </cell>
          <cell r="X129">
            <v>0</v>
          </cell>
          <cell r="Y129">
            <v>4.8611111111111216E-3</v>
          </cell>
          <cell r="Z129">
            <v>0</v>
          </cell>
          <cell r="AA129">
            <v>6.8027777777777771</v>
          </cell>
          <cell r="AB129">
            <v>0</v>
          </cell>
          <cell r="AC129">
            <v>6.8076388888888886</v>
          </cell>
          <cell r="AD129">
            <v>0</v>
          </cell>
          <cell r="AE129">
            <v>2.208333333333333</v>
          </cell>
          <cell r="AF129">
            <v>0</v>
          </cell>
          <cell r="AG129">
            <v>34.375</v>
          </cell>
          <cell r="AH129">
            <v>0</v>
          </cell>
          <cell r="AI129">
            <v>7.5694444444444495E-2</v>
          </cell>
          <cell r="AJ129">
            <v>0</v>
          </cell>
          <cell r="AK129">
            <v>36.659027777777773</v>
          </cell>
          <cell r="AL129">
            <v>0</v>
          </cell>
          <cell r="AM129">
            <v>43.466666666666661</v>
          </cell>
          <cell r="AN129">
            <v>0</v>
          </cell>
          <cell r="AO129">
            <v>63.833333333333329</v>
          </cell>
          <cell r="AP129">
            <v>0</v>
          </cell>
          <cell r="AQ129">
            <v>20.366666666666667</v>
          </cell>
          <cell r="AR129">
            <v>0</v>
          </cell>
          <cell r="AS129">
            <v>0.96127476649171295</v>
          </cell>
          <cell r="AT129">
            <v>0</v>
          </cell>
          <cell r="AU129">
            <v>0.39720155388043898</v>
          </cell>
          <cell r="AV129">
            <v>0</v>
          </cell>
          <cell r="AW129">
            <v>0.99867262564389836</v>
          </cell>
          <cell r="AX129">
            <v>0</v>
          </cell>
          <cell r="AY129">
            <v>0.35714894601605029</v>
          </cell>
          <cell r="AZ129">
            <v>0</v>
          </cell>
          <cell r="BA129">
            <v>0.31913620539599657</v>
          </cell>
          <cell r="BB129">
            <v>0</v>
          </cell>
          <cell r="BC129">
            <v>0.31906005221932116</v>
          </cell>
          <cell r="BD129">
            <v>0</v>
          </cell>
          <cell r="BE129">
            <v>0.31413881748071981</v>
          </cell>
          <cell r="BF129">
            <v>0</v>
          </cell>
          <cell r="BG129">
            <v>0.31413881748071981</v>
          </cell>
          <cell r="BH129">
            <v>0</v>
          </cell>
          <cell r="BI129">
            <v>0.31413881748071981</v>
          </cell>
          <cell r="BJ129">
            <v>0</v>
          </cell>
          <cell r="BK129">
            <v>125.33004500818332</v>
          </cell>
          <cell r="BL129">
            <v>0</v>
          </cell>
          <cell r="BM129">
            <v>61261.326000000001</v>
          </cell>
          <cell r="BN129">
            <v>0</v>
          </cell>
          <cell r="BO129">
            <v>942.48193846153845</v>
          </cell>
          <cell r="BP129">
            <v>0</v>
          </cell>
          <cell r="BQ129">
            <v>21568.628430000001</v>
          </cell>
          <cell r="BR129">
            <v>0</v>
          </cell>
          <cell r="BS129">
            <v>0.3520757684872835</v>
          </cell>
          <cell r="BT129">
            <v>0</v>
          </cell>
          <cell r="BU129">
            <v>1.879207415739387</v>
          </cell>
          <cell r="BV129">
            <v>0</v>
          </cell>
          <cell r="BW129">
            <v>0.13127772318653325</v>
          </cell>
          <cell r="BX129">
            <v>0</v>
          </cell>
          <cell r="BY129">
            <v>8042.2473966679727</v>
          </cell>
          <cell r="BZ129">
            <v>0</v>
          </cell>
          <cell r="CA129">
            <v>0.18735333073851076</v>
          </cell>
          <cell r="CB129">
            <v>0</v>
          </cell>
          <cell r="CC129">
            <v>11477.51347155773</v>
          </cell>
          <cell r="CD129">
            <v>0</v>
          </cell>
          <cell r="CE129">
            <v>2.953322020013947E-2</v>
          </cell>
          <cell r="CF129">
            <v>0</v>
          </cell>
          <cell r="CG129">
            <v>0.75779545229645073</v>
          </cell>
          <cell r="CH129">
            <v>0</v>
          </cell>
          <cell r="CI129">
            <v>952.98055182166138</v>
          </cell>
          <cell r="CJ129">
            <v>0</v>
          </cell>
          <cell r="CK129">
            <v>0.48542655356165221</v>
          </cell>
          <cell r="CL129">
            <v>0</v>
          </cell>
          <cell r="CM129">
            <v>11869.946406620611</v>
          </cell>
          <cell r="CN129">
            <v>0</v>
          </cell>
          <cell r="CO129">
            <v>0.39915248373827233</v>
          </cell>
          <cell r="CP129">
            <v>0</v>
          </cell>
          <cell r="CQ129">
            <v>24452.610430000001</v>
          </cell>
          <cell r="CR129">
            <v>0</v>
          </cell>
          <cell r="CS129">
            <v>1.1788258195674986E-2</v>
          </cell>
          <cell r="CT129">
            <v>0</v>
          </cell>
          <cell r="CU129">
            <v>722.16432829741711</v>
          </cell>
          <cell r="CV129">
            <v>0</v>
          </cell>
          <cell r="CW129">
            <v>4.8598066584454924E-2</v>
          </cell>
          <cell r="CX129">
            <v>0</v>
          </cell>
          <cell r="CY129">
            <v>2977.1819999999998</v>
          </cell>
          <cell r="CZ129">
            <v>0</v>
          </cell>
          <cell r="DA129">
            <v>1.1052451595135125E-2</v>
          </cell>
          <cell r="DB129">
            <v>0</v>
          </cell>
          <cell r="DC129">
            <v>5.3712777854184187E-4</v>
          </cell>
          <cell r="DD129">
            <v>0</v>
          </cell>
          <cell r="DE129">
            <v>32.905159944907581</v>
          </cell>
          <cell r="DF129">
            <v>0</v>
          </cell>
          <cell r="DG129">
            <v>0.30642417357354934</v>
          </cell>
          <cell r="DH129">
            <v>0</v>
          </cell>
          <cell r="DI129">
            <v>912.28053392804668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0.85437878097490516</v>
          </cell>
          <cell r="DP129">
            <v>0</v>
          </cell>
          <cell r="DQ129">
            <v>7320.0830683705553</v>
          </cell>
          <cell r="DR129">
            <v>0</v>
          </cell>
          <cell r="DS129">
            <v>8567.7257340331362</v>
          </cell>
          <cell r="DT129">
            <v>0</v>
          </cell>
          <cell r="DU129">
            <v>58507.05</v>
          </cell>
          <cell r="DV129">
            <v>0</v>
          </cell>
          <cell r="DW129">
            <v>0.95504054221745049</v>
          </cell>
          <cell r="DX129">
            <v>0</v>
          </cell>
          <cell r="DY129">
            <v>0.13043742725057761</v>
          </cell>
          <cell r="DZ129">
            <v>0</v>
          </cell>
          <cell r="EA129">
            <v>0.98738026641447363</v>
          </cell>
          <cell r="EB129">
            <v>0</v>
          </cell>
          <cell r="EC129">
            <v>0.84416112987062153</v>
          </cell>
          <cell r="EN129">
            <v>0</v>
          </cell>
          <cell r="EO129">
            <v>1.8045767203570798E-5</v>
          </cell>
          <cell r="ER129">
            <v>0</v>
          </cell>
          <cell r="ES129">
            <v>1.0239646016144366</v>
          </cell>
          <cell r="EV129">
            <v>0</v>
          </cell>
          <cell r="EW129">
            <v>2.8201650271081125E-2</v>
          </cell>
          <cell r="EX129">
            <v>0</v>
          </cell>
          <cell r="EY129">
            <v>0.83398812167688841</v>
          </cell>
          <cell r="EZ129">
            <v>0</v>
          </cell>
          <cell r="FA129">
            <v>0.37558981500890248</v>
          </cell>
          <cell r="FB129">
            <v>0</v>
          </cell>
          <cell r="FC129">
            <v>0.45035391421847737</v>
          </cell>
          <cell r="FJ129">
            <v>0</v>
          </cell>
          <cell r="FK129">
            <v>0.91020366662723895</v>
          </cell>
          <cell r="FL129">
            <v>0</v>
          </cell>
          <cell r="FM129">
            <v>0.94435823406911401</v>
          </cell>
          <cell r="FR129">
            <v>0</v>
          </cell>
          <cell r="FS129">
            <v>5.1821614066706045E-3</v>
          </cell>
          <cell r="FT129">
            <v>0</v>
          </cell>
          <cell r="FU129">
            <v>0.85956094238157577</v>
          </cell>
          <cell r="FV129">
            <v>0</v>
          </cell>
          <cell r="FW129">
            <v>0</v>
          </cell>
          <cell r="FX129">
            <v>0</v>
          </cell>
          <cell r="FY129">
            <v>444.26755622160317</v>
          </cell>
          <cell r="FZ129">
            <v>0</v>
          </cell>
          <cell r="GA129" t="e">
            <v>#DIV/0!</v>
          </cell>
          <cell r="GB129">
            <v>0</v>
          </cell>
          <cell r="GC129" t="e">
            <v>#DIV/0!</v>
          </cell>
          <cell r="GD129">
            <v>0</v>
          </cell>
          <cell r="GE129" t="e">
            <v>#DIV/0!</v>
          </cell>
          <cell r="GF129">
            <v>0</v>
          </cell>
          <cell r="GG129" t="e">
            <v>#DIV/0!</v>
          </cell>
          <cell r="GH129">
            <v>0</v>
          </cell>
          <cell r="GI129" t="e">
            <v>#DIV/0!</v>
          </cell>
          <cell r="IV129">
            <v>125</v>
          </cell>
        </row>
        <row r="130">
          <cell r="B130">
            <v>38975</v>
          </cell>
          <cell r="C130">
            <v>17</v>
          </cell>
          <cell r="D130">
            <v>38961</v>
          </cell>
          <cell r="E130">
            <v>0</v>
          </cell>
          <cell r="F130">
            <v>66</v>
          </cell>
          <cell r="G130">
            <v>10</v>
          </cell>
          <cell r="H130">
            <v>0</v>
          </cell>
          <cell r="I130">
            <v>0</v>
          </cell>
          <cell r="J130">
            <v>0.25</v>
          </cell>
          <cell r="K130">
            <v>0.41666666666666669</v>
          </cell>
          <cell r="L130">
            <v>0.75</v>
          </cell>
          <cell r="M130">
            <v>65.583333333333329</v>
          </cell>
          <cell r="N130">
            <v>66</v>
          </cell>
          <cell r="O130">
            <v>66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4.8611111111111216E-3</v>
          </cell>
          <cell r="Z130">
            <v>0.15277777777777785</v>
          </cell>
          <cell r="AA130">
            <v>6.9555555555555548</v>
          </cell>
          <cell r="AB130">
            <v>0.15277777777777785</v>
          </cell>
          <cell r="AC130">
            <v>6.9604166666666663</v>
          </cell>
          <cell r="AD130">
            <v>0.18333333333333335</v>
          </cell>
          <cell r="AE130">
            <v>2.3916666666666666</v>
          </cell>
          <cell r="AF130">
            <v>0.19930555555555568</v>
          </cell>
          <cell r="AG130">
            <v>34.574305555555547</v>
          </cell>
          <cell r="AH130">
            <v>3.125E-2</v>
          </cell>
          <cell r="AI130">
            <v>0.10694444444444449</v>
          </cell>
          <cell r="AJ130">
            <v>0.41388888888888903</v>
          </cell>
          <cell r="AK130">
            <v>37.072916666666657</v>
          </cell>
          <cell r="AL130">
            <v>0.56666666666666687</v>
          </cell>
          <cell r="AM130">
            <v>44.033333333333324</v>
          </cell>
          <cell r="AN130">
            <v>0.75</v>
          </cell>
          <cell r="AO130">
            <v>64.583333333333329</v>
          </cell>
          <cell r="AP130">
            <v>0.18333333333333313</v>
          </cell>
          <cell r="AQ130">
            <v>20.55</v>
          </cell>
          <cell r="AR130">
            <v>0.69302325581395341</v>
          </cell>
          <cell r="AS130">
            <v>0.95849452257854584</v>
          </cell>
          <cell r="AT130">
            <v>0.66627906976744156</v>
          </cell>
          <cell r="AU130">
            <v>0.3999903587741182</v>
          </cell>
          <cell r="AV130">
            <v>0.94767441860465118</v>
          </cell>
          <cell r="AW130">
            <v>0.99814406401773981</v>
          </cell>
          <cell r="AX130">
            <v>0.30697674418604615</v>
          </cell>
          <cell r="AY130">
            <v>0.35662894537040396</v>
          </cell>
          <cell r="AZ130">
            <v>0.24444444444444416</v>
          </cell>
          <cell r="BA130">
            <v>0.31826881720430117</v>
          </cell>
          <cell r="BB130">
            <v>0.24444444444444416</v>
          </cell>
          <cell r="BC130">
            <v>0.31819354838709679</v>
          </cell>
          <cell r="BD130">
            <v>0.24444444444444416</v>
          </cell>
          <cell r="BE130">
            <v>0.31334180432020331</v>
          </cell>
          <cell r="BF130">
            <v>0.24444444444444416</v>
          </cell>
          <cell r="BG130">
            <v>0.31334180432020331</v>
          </cell>
          <cell r="BH130">
            <v>0.24444444444444416</v>
          </cell>
          <cell r="BI130">
            <v>0.31334180432020331</v>
          </cell>
          <cell r="BJ130">
            <v>176.52500000000001</v>
          </cell>
          <cell r="BK130">
            <v>125.78677210056772</v>
          </cell>
          <cell r="BL130">
            <v>776.71</v>
          </cell>
          <cell r="BM130">
            <v>62038.036</v>
          </cell>
          <cell r="BN130">
            <v>11.768333333333334</v>
          </cell>
          <cell r="BO130">
            <v>939.97024242424243</v>
          </cell>
          <cell r="BP130">
            <v>196.53176999999999</v>
          </cell>
          <cell r="BQ130">
            <v>21765.160200000002</v>
          </cell>
          <cell r="BR130">
            <v>0.25303107981099765</v>
          </cell>
          <cell r="BS130">
            <v>0.35083573890056741</v>
          </cell>
          <cell r="BT130">
            <v>1.3353636653079743</v>
          </cell>
          <cell r="BU130">
            <v>1.8723220654442956</v>
          </cell>
          <cell r="BV130">
            <v>0.11835774601748955</v>
          </cell>
          <cell r="BW130">
            <v>0.13111596636581496</v>
          </cell>
          <cell r="BX130">
            <v>91.929644909244317</v>
          </cell>
          <cell r="BY130">
            <v>8134.1770415772171</v>
          </cell>
          <cell r="BZ130">
            <v>0.18948477211459935</v>
          </cell>
          <cell r="CA130">
            <v>0.18738001617115765</v>
          </cell>
          <cell r="CB130">
            <v>147.17471734913047</v>
          </cell>
          <cell r="CC130">
            <v>11624.688188906861</v>
          </cell>
          <cell r="CD130">
            <v>2.8799999999999999E-2</v>
          </cell>
          <cell r="CE130">
            <v>2.9524139314410197E-2</v>
          </cell>
          <cell r="CF130">
            <v>0.77746478873239444</v>
          </cell>
          <cell r="CG130">
            <v>0.75802713988331116</v>
          </cell>
          <cell r="CH130">
            <v>11.359077740869568</v>
          </cell>
          <cell r="CI130">
            <v>964.33962956253094</v>
          </cell>
          <cell r="CJ130">
            <v>0.48299999999999998</v>
          </cell>
          <cell r="CK130">
            <v>0.48539650084951325</v>
          </cell>
          <cell r="CL130">
            <v>148.10797491000002</v>
          </cell>
          <cell r="CM130">
            <v>12018.054381530612</v>
          </cell>
          <cell r="CN130">
            <v>0.39479570238570388</v>
          </cell>
          <cell r="CO130">
            <v>0.39909793727190201</v>
          </cell>
          <cell r="CP130">
            <v>306.64177000000007</v>
          </cell>
          <cell r="CQ130">
            <v>24759.252199999999</v>
          </cell>
          <cell r="CR130">
            <v>1.1370116228708272E-2</v>
          </cell>
          <cell r="CS130">
            <v>1.1783023100109377E-2</v>
          </cell>
          <cell r="CT130">
            <v>8.8312829760000024</v>
          </cell>
          <cell r="CU130">
            <v>730.99561127341713</v>
          </cell>
          <cell r="CV130">
            <v>7.8922635217777537E-2</v>
          </cell>
          <cell r="CW130">
            <v>4.8977727147906484E-2</v>
          </cell>
          <cell r="CX130">
            <v>61.3</v>
          </cell>
          <cell r="CY130">
            <v>3038.482</v>
          </cell>
          <cell r="CZ130">
            <v>1.8700000000000001E-2</v>
          </cell>
          <cell r="DA130">
            <v>1.1206737425104899E-2</v>
          </cell>
          <cell r="DB130">
            <v>1.4758532785724401E-3</v>
          </cell>
          <cell r="DC130">
            <v>5.4888052782501977E-4</v>
          </cell>
          <cell r="DD130">
            <v>1.1463099999999999</v>
          </cell>
          <cell r="DE130">
            <v>34.051469944907581</v>
          </cell>
          <cell r="DF130">
            <v>0.63800000000000001</v>
          </cell>
          <cell r="DG130">
            <v>0.3131135658950906</v>
          </cell>
          <cell r="DH130">
            <v>39.109400000000001</v>
          </cell>
          <cell r="DI130">
            <v>951.38993392804673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0.84984423676012466</v>
          </cell>
          <cell r="DO130">
            <v>0.85432761363713128</v>
          </cell>
          <cell r="DP130">
            <v>83.09836193324432</v>
          </cell>
          <cell r="DQ130">
            <v>7403.1814303038</v>
          </cell>
          <cell r="DR130">
            <v>97.780697142857136</v>
          </cell>
          <cell r="DS130">
            <v>8665.5064311759925</v>
          </cell>
          <cell r="DT130">
            <v>666.6</v>
          </cell>
          <cell r="DU130">
            <v>59173.65</v>
          </cell>
          <cell r="DV130">
            <v>0.85823537742529388</v>
          </cell>
          <cell r="DW130">
            <v>0.95382855124556154</v>
          </cell>
          <cell r="DX130">
            <v>0</v>
          </cell>
          <cell r="DY130">
            <v>0.12880436371968509</v>
          </cell>
          <cell r="DZ130">
            <v>0.99</v>
          </cell>
          <cell r="EA130">
            <v>0.98741204264730287</v>
          </cell>
          <cell r="EB130">
            <v>0.87212589295949661</v>
          </cell>
          <cell r="EC130">
            <v>0.84440692322569799</v>
          </cell>
          <cell r="EN130">
            <v>2.9999999999999997E-4</v>
          </cell>
          <cell r="EO130">
            <v>2.1465749830067251E-5</v>
          </cell>
          <cell r="ER130">
            <v>0.99029708912673797</v>
          </cell>
          <cell r="ES130">
            <v>1.0235414139470111</v>
          </cell>
          <cell r="EV130">
            <v>1.8346281731878411E-2</v>
          </cell>
          <cell r="EW130">
            <v>2.8078262043605917E-2</v>
          </cell>
          <cell r="EX130">
            <v>0.84540000000000004</v>
          </cell>
          <cell r="EY130">
            <v>0.83401598850003933</v>
          </cell>
          <cell r="EZ130">
            <v>0.36520000000000002</v>
          </cell>
          <cell r="FA130">
            <v>0.37556444397626204</v>
          </cell>
          <cell r="FB130">
            <v>0.43198485923823043</v>
          </cell>
          <cell r="FC130">
            <v>0.45030844630653544</v>
          </cell>
          <cell r="FJ130">
            <v>0.90393432951124197</v>
          </cell>
          <cell r="FK130">
            <v>0.91013281275573554</v>
          </cell>
          <cell r="FL130">
            <v>0.94129743971414637</v>
          </cell>
          <cell r="FM130">
            <v>0.94432408860316686</v>
          </cell>
          <cell r="FR130">
            <v>-1.4589999471989024E-2</v>
          </cell>
          <cell r="FS130">
            <v>4.9494518498381934E-3</v>
          </cell>
          <cell r="FT130">
            <v>0.83525423728813564</v>
          </cell>
          <cell r="FU130">
            <v>0.85927706548696947</v>
          </cell>
          <cell r="FV130">
            <v>0.85637685094020843</v>
          </cell>
          <cell r="FW130">
            <v>0.84982797796162846</v>
          </cell>
          <cell r="FX130">
            <v>81.95205193324432</v>
          </cell>
          <cell r="FY130">
            <v>526.21960815484749</v>
          </cell>
          <cell r="FZ130">
            <v>98.116295942804683</v>
          </cell>
          <cell r="GA130" t="e">
            <v>#DIV/0!</v>
          </cell>
          <cell r="GB130">
            <v>11.770211770564128</v>
          </cell>
          <cell r="GC130" t="e">
            <v>#DIV/0!</v>
          </cell>
          <cell r="GD130">
            <v>1.515393360528914E-2</v>
          </cell>
          <cell r="GE130" t="e">
            <v>#DIV/0!</v>
          </cell>
          <cell r="GF130">
            <v>4.1494889390167412E-2</v>
          </cell>
          <cell r="GG130" t="e">
            <v>#DIV/0!</v>
          </cell>
          <cell r="GH130">
            <v>32.229495538236932</v>
          </cell>
          <cell r="GI130" t="e">
            <v>#DIV/0!</v>
          </cell>
          <cell r="IV130">
            <v>126</v>
          </cell>
        </row>
        <row r="131">
          <cell r="B131">
            <v>38976</v>
          </cell>
          <cell r="C131">
            <v>17</v>
          </cell>
          <cell r="D131">
            <v>38961</v>
          </cell>
          <cell r="E131">
            <v>0</v>
          </cell>
          <cell r="F131">
            <v>67</v>
          </cell>
          <cell r="G131">
            <v>10</v>
          </cell>
          <cell r="H131">
            <v>0</v>
          </cell>
          <cell r="I131">
            <v>0</v>
          </cell>
          <cell r="J131">
            <v>0</v>
          </cell>
          <cell r="K131">
            <v>0.41666666666666669</v>
          </cell>
          <cell r="L131">
            <v>1</v>
          </cell>
          <cell r="M131">
            <v>66.583333333333329</v>
          </cell>
          <cell r="N131">
            <v>67</v>
          </cell>
          <cell r="O131">
            <v>67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4.8611111111111216E-3</v>
          </cell>
          <cell r="Z131">
            <v>6.7361111111111135E-2</v>
          </cell>
          <cell r="AA131">
            <v>7.0229166666666663</v>
          </cell>
          <cell r="AB131">
            <v>6.7361111111111135E-2</v>
          </cell>
          <cell r="AC131">
            <v>7.0277777777777777</v>
          </cell>
          <cell r="AD131">
            <v>6.597222222222221E-2</v>
          </cell>
          <cell r="AE131">
            <v>2.4576388888888889</v>
          </cell>
          <cell r="AF131">
            <v>0.59027777777777779</v>
          </cell>
          <cell r="AG131">
            <v>35.164583333333326</v>
          </cell>
          <cell r="AH131">
            <v>0</v>
          </cell>
          <cell r="AI131">
            <v>0.10694444444444449</v>
          </cell>
          <cell r="AJ131">
            <v>0.65625</v>
          </cell>
          <cell r="AK131">
            <v>37.729166666666657</v>
          </cell>
          <cell r="AL131">
            <v>0.72361111111111109</v>
          </cell>
          <cell r="AM131">
            <v>44.756944444444436</v>
          </cell>
          <cell r="AN131">
            <v>1</v>
          </cell>
          <cell r="AO131">
            <v>65.583333333333329</v>
          </cell>
          <cell r="AP131">
            <v>0.27638888888888891</v>
          </cell>
          <cell r="AQ131">
            <v>20.826388888888889</v>
          </cell>
          <cell r="AR131">
            <v>0.92926284437825768</v>
          </cell>
          <cell r="AS131">
            <v>0.95802893738140416</v>
          </cell>
          <cell r="AT131">
            <v>0.36708860759493672</v>
          </cell>
          <cell r="AU131">
            <v>0.39946631878557881</v>
          </cell>
          <cell r="AV131">
            <v>1</v>
          </cell>
          <cell r="AW131">
            <v>0.99817362428842504</v>
          </cell>
          <cell r="AX131">
            <v>0.29635145197319435</v>
          </cell>
          <cell r="AY131">
            <v>0.35566888045540807</v>
          </cell>
          <cell r="AZ131">
            <v>0.27638888888888891</v>
          </cell>
          <cell r="BA131">
            <v>0.3176302414231259</v>
          </cell>
          <cell r="BB131">
            <v>0.27638888888888891</v>
          </cell>
          <cell r="BC131">
            <v>0.31755612028801361</v>
          </cell>
          <cell r="BD131">
            <v>0.27638888888888891</v>
          </cell>
          <cell r="BE131">
            <v>0.31278681685440135</v>
          </cell>
          <cell r="BF131">
            <v>0.27638888888888891</v>
          </cell>
          <cell r="BG131">
            <v>0.31278681685440135</v>
          </cell>
          <cell r="BH131">
            <v>0.27638888888888891</v>
          </cell>
          <cell r="BI131">
            <v>0.31278681685440135</v>
          </cell>
          <cell r="BJ131">
            <v>141.94221105527637</v>
          </cell>
          <cell r="BK131">
            <v>126.00117239079692</v>
          </cell>
          <cell r="BL131">
            <v>941.55</v>
          </cell>
          <cell r="BM131">
            <v>62979.586000000003</v>
          </cell>
          <cell r="BN131">
            <v>14.052985074626864</v>
          </cell>
          <cell r="BO131">
            <v>939.99382089552239</v>
          </cell>
          <cell r="BP131">
            <v>318.75301999999999</v>
          </cell>
          <cell r="BQ131">
            <v>22083.913220000002</v>
          </cell>
          <cell r="BR131">
            <v>0.33854072539960706</v>
          </cell>
          <cell r="BS131">
            <v>0.35065192743566148</v>
          </cell>
          <cell r="BT131">
            <v>1.8734365586981252</v>
          </cell>
          <cell r="BU131">
            <v>1.8723381422963026</v>
          </cell>
          <cell r="BV131">
            <v>0.12493342071889642</v>
          </cell>
          <cell r="BW131">
            <v>0.13102353679897313</v>
          </cell>
          <cell r="BX131">
            <v>117.63106227787692</v>
          </cell>
          <cell r="BY131">
            <v>8251.8081038550936</v>
          </cell>
          <cell r="BZ131">
            <v>0.18070573237604762</v>
          </cell>
          <cell r="CA131">
            <v>0.18728023507848288</v>
          </cell>
          <cell r="CB131">
            <v>170.14348231866762</v>
          </cell>
          <cell r="CC131">
            <v>11794.831671225529</v>
          </cell>
          <cell r="CD131">
            <v>2.7924999999999998E-2</v>
          </cell>
          <cell r="CE131">
            <v>2.9501449909990152E-2</v>
          </cell>
          <cell r="CF131">
            <v>0.69738697516475301</v>
          </cell>
          <cell r="CG131">
            <v>0.75714293881870498</v>
          </cell>
          <cell r="CH131">
            <v>14.269205531332299</v>
          </cell>
          <cell r="CI131">
            <v>978.60883509386326</v>
          </cell>
          <cell r="CJ131">
            <v>0.48249999999999998</v>
          </cell>
          <cell r="CK131">
            <v>0.48535540381776282</v>
          </cell>
          <cell r="CL131">
            <v>171.9403321499999</v>
          </cell>
          <cell r="CM131">
            <v>12189.994713680611</v>
          </cell>
          <cell r="CN131">
            <v>0.37847487653337558</v>
          </cell>
          <cell r="CO131">
            <v>0.39878962081459213</v>
          </cell>
          <cell r="CP131">
            <v>356.35301999999979</v>
          </cell>
          <cell r="CQ131">
            <v>25115.605219999998</v>
          </cell>
          <cell r="CR131">
            <v>1.0568910927194513E-2</v>
          </cell>
          <cell r="CS131">
            <v>1.1764872023085656E-2</v>
          </cell>
          <cell r="CT131">
            <v>9.951158083499994</v>
          </cell>
          <cell r="CU131">
            <v>740.94676935691712</v>
          </cell>
          <cell r="CV131">
            <v>3.8132866018798797E-2</v>
          </cell>
          <cell r="CW131">
            <v>4.8815595580447284E-2</v>
          </cell>
          <cell r="CX131">
            <v>35.904000000000003</v>
          </cell>
          <cell r="CY131">
            <v>3074.386</v>
          </cell>
          <cell r="CZ131">
            <v>1.78E-2</v>
          </cell>
          <cell r="DA131">
            <v>1.1283736376924558E-2</v>
          </cell>
          <cell r="DB131">
            <v>6.7876501513461861E-4</v>
          </cell>
          <cell r="DC131">
            <v>5.5082231161233074E-4</v>
          </cell>
          <cell r="DD131">
            <v>0.63909120000000008</v>
          </cell>
          <cell r="DE131">
            <v>34.690561144907583</v>
          </cell>
          <cell r="DF131">
            <v>0.67849999999999999</v>
          </cell>
          <cell r="DG131">
            <v>0.31738070558740727</v>
          </cell>
          <cell r="DH131">
            <v>24.360864000000003</v>
          </cell>
          <cell r="DI131">
            <v>975.75079792804672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0.8282681605349802</v>
          </cell>
          <cell r="DO131">
            <v>0.85394242999132119</v>
          </cell>
          <cell r="DP131">
            <v>107.67990419437693</v>
          </cell>
          <cell r="DQ131">
            <v>7510.8613344981768</v>
          </cell>
          <cell r="DR131">
            <v>130.006089</v>
          </cell>
          <cell r="DS131">
            <v>8795.5125201759929</v>
          </cell>
          <cell r="DT131">
            <v>903.95</v>
          </cell>
          <cell r="DU131">
            <v>60077.599999999999</v>
          </cell>
          <cell r="DV131">
            <v>0.96006584886623136</v>
          </cell>
          <cell r="DW131">
            <v>0.9539217993589223</v>
          </cell>
          <cell r="DX131">
            <v>0</v>
          </cell>
          <cell r="DY131">
            <v>0.12687872786904184</v>
          </cell>
          <cell r="DZ131">
            <v>0.98765000000000003</v>
          </cell>
          <cell r="EA131">
            <v>0.98741563381421993</v>
          </cell>
          <cell r="EB131">
            <v>0.84820380215786506</v>
          </cell>
          <cell r="EC131">
            <v>0.84436937523793276</v>
          </cell>
          <cell r="EN131">
            <v>3.5000000000000005E-4</v>
          </cell>
          <cell r="EO131">
            <v>2.6423870757798159E-5</v>
          </cell>
          <cell r="ER131">
            <v>0.98799579852948527</v>
          </cell>
          <cell r="ES131">
            <v>1.0229858422728952</v>
          </cell>
          <cell r="EV131">
            <v>2.2210318356322062E-2</v>
          </cell>
          <cell r="EW131">
            <v>2.7990535801982755E-2</v>
          </cell>
          <cell r="EX131">
            <v>0.83550000000000002</v>
          </cell>
          <cell r="EY131">
            <v>0.83402022556294886</v>
          </cell>
          <cell r="EZ131">
            <v>0.36357570252625604</v>
          </cell>
          <cell r="FA131">
            <v>0.37553021442229162</v>
          </cell>
          <cell r="FB131">
            <v>0.43515942851736211</v>
          </cell>
          <cell r="FC131">
            <v>0.4502651169746098</v>
          </cell>
          <cell r="FJ131">
            <v>0.91540365367106336</v>
          </cell>
          <cell r="FK131">
            <v>0.91020794957522577</v>
          </cell>
          <cell r="FL131">
            <v>0.94520744488219266</v>
          </cell>
          <cell r="FM131">
            <v>0.94433416541148174</v>
          </cell>
          <cell r="FR131">
            <v>6.8385578243435052E-4</v>
          </cell>
          <cell r="FS131">
            <v>4.8759294334853598E-3</v>
          </cell>
          <cell r="FT131">
            <v>0.82895201631741455</v>
          </cell>
          <cell r="FU131">
            <v>0.85881835942480655</v>
          </cell>
          <cell r="FV131">
            <v>0.84897839067248171</v>
          </cell>
          <cell r="FW131">
            <v>0.84971652718188084</v>
          </cell>
          <cell r="FX131">
            <v>107.04081299437694</v>
          </cell>
          <cell r="FY131">
            <v>633.26042114922438</v>
          </cell>
          <cell r="FZ131">
            <v>129.12787578453742</v>
          </cell>
          <cell r="GA131" t="e">
            <v>#DIV/0!</v>
          </cell>
          <cell r="GB131">
            <v>16.165475842136736</v>
          </cell>
          <cell r="GC131" t="e">
            <v>#DIV/0!</v>
          </cell>
          <cell r="GD131">
            <v>1.71690041337547E-2</v>
          </cell>
          <cell r="GE131" t="e">
            <v>#DIV/0!</v>
          </cell>
          <cell r="GF131">
            <v>4.7222638956504026E-2</v>
          </cell>
          <cell r="GG131" t="e">
            <v>#DIV/0!</v>
          </cell>
          <cell r="GH131">
            <v>44.462475709496367</v>
          </cell>
          <cell r="GI131" t="e">
            <v>#DIV/0!</v>
          </cell>
          <cell r="IV131">
            <v>127</v>
          </cell>
        </row>
        <row r="132">
          <cell r="B132">
            <v>38977</v>
          </cell>
          <cell r="C132">
            <v>17</v>
          </cell>
          <cell r="D132">
            <v>38961</v>
          </cell>
          <cell r="E132">
            <v>0</v>
          </cell>
          <cell r="F132">
            <v>68</v>
          </cell>
          <cell r="G132">
            <v>10</v>
          </cell>
          <cell r="H132">
            <v>0</v>
          </cell>
          <cell r="I132">
            <v>0</v>
          </cell>
          <cell r="J132">
            <v>0</v>
          </cell>
          <cell r="K132">
            <v>0.41666666666666669</v>
          </cell>
          <cell r="L132">
            <v>1</v>
          </cell>
          <cell r="M132">
            <v>67.583333333333329</v>
          </cell>
          <cell r="N132">
            <v>68</v>
          </cell>
          <cell r="O132">
            <v>68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4.8611111111111216E-3</v>
          </cell>
          <cell r="Z132">
            <v>0.51597222222222205</v>
          </cell>
          <cell r="AA132">
            <v>7.5388888888888879</v>
          </cell>
          <cell r="AB132">
            <v>0.51597222222222205</v>
          </cell>
          <cell r="AC132">
            <v>7.5437500000000002</v>
          </cell>
          <cell r="AD132">
            <v>0.18541666666666665</v>
          </cell>
          <cell r="AE132">
            <v>2.6430555555555557</v>
          </cell>
          <cell r="AF132">
            <v>4.5138888888888951E-2</v>
          </cell>
          <cell r="AG132">
            <v>35.209722222222211</v>
          </cell>
          <cell r="AH132">
            <v>1.388888888888884E-2</v>
          </cell>
          <cell r="AI132">
            <v>0.12083333333333333</v>
          </cell>
          <cell r="AJ132">
            <v>0.24444444444444444</v>
          </cell>
          <cell r="AK132">
            <v>37.973611111111097</v>
          </cell>
          <cell r="AL132">
            <v>0.76041666666666652</v>
          </cell>
          <cell r="AM132">
            <v>45.5173611111111</v>
          </cell>
          <cell r="AN132">
            <v>1</v>
          </cell>
          <cell r="AO132">
            <v>66.583333333333329</v>
          </cell>
          <cell r="AP132">
            <v>0.23958333333333348</v>
          </cell>
          <cell r="AQ132">
            <v>21.065972222222221</v>
          </cell>
          <cell r="AR132">
            <v>0.61692969870875192</v>
          </cell>
          <cell r="AS132">
            <v>0.9552324829151817</v>
          </cell>
          <cell r="AT132">
            <v>0.9067431850789095</v>
          </cell>
          <cell r="AU132">
            <v>0.40362515732147697</v>
          </cell>
          <cell r="AV132">
            <v>0.97130559540889538</v>
          </cell>
          <cell r="AW132">
            <v>0.99795335050636935</v>
          </cell>
          <cell r="AX132">
            <v>0.49497847919655685</v>
          </cell>
          <cell r="AY132">
            <v>0.35681099074302802</v>
          </cell>
          <cell r="AZ132">
            <v>0.23958333333333348</v>
          </cell>
          <cell r="BA132">
            <v>0.31645807259073855</v>
          </cell>
          <cell r="BB132">
            <v>0.23958333333333348</v>
          </cell>
          <cell r="BC132">
            <v>0.31638506466416355</v>
          </cell>
          <cell r="BD132">
            <v>0.23958333333333348</v>
          </cell>
          <cell r="BE132">
            <v>0.31170365803534733</v>
          </cell>
          <cell r="BF132">
            <v>0.23958333333333348</v>
          </cell>
          <cell r="BG132">
            <v>0.31170365803534733</v>
          </cell>
          <cell r="BH132">
            <v>0.23958333333333348</v>
          </cell>
          <cell r="BI132">
            <v>0.31170365803534733</v>
          </cell>
          <cell r="BJ132">
            <v>129.3826086956521</v>
          </cell>
          <cell r="BK132">
            <v>126.0396294709082</v>
          </cell>
          <cell r="BL132">
            <v>743.95</v>
          </cell>
          <cell r="BM132">
            <v>63723.536</v>
          </cell>
          <cell r="BN132">
            <v>10.940441176470589</v>
          </cell>
          <cell r="BO132">
            <v>937.11082352941173</v>
          </cell>
          <cell r="BP132">
            <v>214.13163</v>
          </cell>
          <cell r="BQ132">
            <v>22298.044850000002</v>
          </cell>
          <cell r="BR132">
            <v>0.28783067410444246</v>
          </cell>
          <cell r="BS132">
            <v>0.34991851127030993</v>
          </cell>
          <cell r="BT132">
            <v>1.5811838890844663</v>
          </cell>
          <cell r="BU132">
            <v>1.8690331397510984</v>
          </cell>
          <cell r="BV132">
            <v>0.12539816221385847</v>
          </cell>
          <cell r="BW132">
            <v>0.13095786251776884</v>
          </cell>
          <cell r="BX132">
            <v>93.289962779000007</v>
          </cell>
          <cell r="BY132">
            <v>8345.0980666340929</v>
          </cell>
          <cell r="BZ132">
            <v>0.18203491452920229</v>
          </cell>
          <cell r="CA132">
            <v>0.18721899779524992</v>
          </cell>
          <cell r="CB132">
            <v>135.42487466400004</v>
          </cell>
          <cell r="CC132">
            <v>11930.25654588953</v>
          </cell>
          <cell r="CD132">
            <v>2.9133333333333334E-2</v>
          </cell>
          <cell r="CE132">
            <v>2.9497299052651256E-2</v>
          </cell>
          <cell r="CF132">
            <v>0.71875</v>
          </cell>
          <cell r="CG132">
            <v>0.75669279275582291</v>
          </cell>
          <cell r="CH132">
            <v>11.610028736000002</v>
          </cell>
          <cell r="CI132">
            <v>990.21886382986327</v>
          </cell>
          <cell r="CJ132">
            <v>0.48666666666666664</v>
          </cell>
          <cell r="CK132">
            <v>0.48537018952795563</v>
          </cell>
          <cell r="CL132">
            <v>139.39672660000002</v>
          </cell>
          <cell r="CM132">
            <v>12329.391440280611</v>
          </cell>
          <cell r="CN132">
            <v>0.38501462463875263</v>
          </cell>
          <cell r="CO132">
            <v>0.39862880255106992</v>
          </cell>
          <cell r="CP132">
            <v>286.43163000000004</v>
          </cell>
          <cell r="CQ132">
            <v>25402.036849999997</v>
          </cell>
          <cell r="CR132">
            <v>1.1216759397808994E-2</v>
          </cell>
          <cell r="CS132">
            <v>1.175847299984918E-2</v>
          </cell>
          <cell r="CT132">
            <v>8.344708154000001</v>
          </cell>
          <cell r="CU132">
            <v>749.29147751091716</v>
          </cell>
          <cell r="CV132">
            <v>8.2398010618993198E-2</v>
          </cell>
          <cell r="CW132">
            <v>4.9207658532947701E-2</v>
          </cell>
          <cell r="CX132">
            <v>61.3</v>
          </cell>
          <cell r="CY132">
            <v>3135.6860000000001</v>
          </cell>
          <cell r="CZ132">
            <v>1.9780000000000002E-2</v>
          </cell>
          <cell r="DA132">
            <v>1.1449831119859444E-2</v>
          </cell>
          <cell r="DB132">
            <v>1.6298326500436857E-3</v>
          </cell>
          <cell r="DC132">
            <v>5.6341938000596171E-4</v>
          </cell>
          <cell r="DD132">
            <v>1.2125140000000001</v>
          </cell>
          <cell r="DE132">
            <v>35.903075144907582</v>
          </cell>
          <cell r="DF132">
            <v>0.64300000000000002</v>
          </cell>
          <cell r="DG132">
            <v>0.32374628643558273</v>
          </cell>
          <cell r="DH132">
            <v>39.415900000000001</v>
          </cell>
          <cell r="DI132">
            <v>1015.1666979280467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0.84</v>
          </cell>
          <cell r="DO132">
            <v>0.85378395074475932</v>
          </cell>
          <cell r="DP132">
            <v>84.945254625000004</v>
          </cell>
          <cell r="DQ132">
            <v>7595.8065891231772</v>
          </cell>
          <cell r="DR132">
            <v>101.125303125</v>
          </cell>
          <cell r="DS132">
            <v>8896.6378233009927</v>
          </cell>
          <cell r="DT132">
            <v>671.65</v>
          </cell>
          <cell r="DU132">
            <v>60749.25</v>
          </cell>
          <cell r="DV132">
            <v>0.90281604946568983</v>
          </cell>
          <cell r="DW132">
            <v>0.95332515759954051</v>
          </cell>
          <cell r="DX132">
            <v>0</v>
          </cell>
          <cell r="DY132">
            <v>0.12539746308803262</v>
          </cell>
          <cell r="DZ132">
            <v>0.98560000000000003</v>
          </cell>
          <cell r="EA132">
            <v>0.98739402347629501</v>
          </cell>
          <cell r="EB132">
            <v>0.85642700486381462</v>
          </cell>
          <cell r="EC132">
            <v>0.84451926589286042</v>
          </cell>
          <cell r="EN132">
            <v>7.000000000000001E-4</v>
          </cell>
          <cell r="EO132">
            <v>3.4441020282716198E-5</v>
          </cell>
          <cell r="ER132">
            <v>0.98629040328229767</v>
          </cell>
          <cell r="ES132">
            <v>1.0225338526423744</v>
          </cell>
          <cell r="EV132">
            <v>2.1282767832396396E-2</v>
          </cell>
          <cell r="EW132">
            <v>2.7912224956505263E-2</v>
          </cell>
          <cell r="EX132">
            <v>0.85919999999999996</v>
          </cell>
          <cell r="EY132">
            <v>0.83429007210084039</v>
          </cell>
          <cell r="EZ132">
            <v>0.38292702976863952</v>
          </cell>
          <cell r="FA132">
            <v>0.37560948459278598</v>
          </cell>
          <cell r="FB132">
            <v>0.44567857282197337</v>
          </cell>
          <cell r="FC132">
            <v>0.45021449631655952</v>
          </cell>
          <cell r="FJ132">
            <v>0.91055084699981859</v>
          </cell>
          <cell r="FK132">
            <v>0.91021178283011661</v>
          </cell>
          <cell r="FL132">
            <v>0.94258065094795207</v>
          </cell>
          <cell r="FM132">
            <v>0.94431413936396158</v>
          </cell>
          <cell r="FR132">
            <v>4.5945945945945477E-3</v>
          </cell>
          <cell r="FS132">
            <v>4.8707099528458864E-3</v>
          </cell>
          <cell r="FT132">
            <v>0.84459459459459452</v>
          </cell>
          <cell r="FU132">
            <v>0.85865466069760521</v>
          </cell>
          <cell r="FV132">
            <v>0.86169275964118242</v>
          </cell>
          <cell r="FW132">
            <v>0.8498634878282546</v>
          </cell>
          <cell r="FX132">
            <v>83.732740625000005</v>
          </cell>
          <cell r="FY132">
            <v>716.9931617742244</v>
          </cell>
          <cell r="FZ132">
            <v>99.139564900000011</v>
          </cell>
          <cell r="GA132" t="e">
            <v>#DIV/0!</v>
          </cell>
          <cell r="GB132">
            <v>11.580844283524405</v>
          </cell>
          <cell r="GC132" t="e">
            <v>#DIV/0!</v>
          </cell>
          <cell r="GD132">
            <v>1.5566697067712083E-2</v>
          </cell>
          <cell r="GE132" t="e">
            <v>#DIV/0!</v>
          </cell>
          <cell r="GF132">
            <v>4.065186277687767E-2</v>
          </cell>
          <cell r="GG132" t="e">
            <v>#DIV/0!</v>
          </cell>
          <cell r="GH132">
            <v>30.242953312858145</v>
          </cell>
          <cell r="GI132" t="e">
            <v>#DIV/0!</v>
          </cell>
          <cell r="IV132">
            <v>128</v>
          </cell>
        </row>
        <row r="133">
          <cell r="B133" t="str">
            <v>from  11/9/2006  to  17/9/2006</v>
          </cell>
          <cell r="C133">
            <v>17</v>
          </cell>
          <cell r="F133">
            <v>7</v>
          </cell>
          <cell r="G133">
            <v>10</v>
          </cell>
          <cell r="H133">
            <v>0</v>
          </cell>
          <cell r="I133">
            <v>0</v>
          </cell>
          <cell r="J133">
            <v>0.25</v>
          </cell>
          <cell r="K133">
            <v>0.41666666666666669</v>
          </cell>
          <cell r="L133">
            <v>6.75</v>
          </cell>
          <cell r="M133">
            <v>67.583333333333329</v>
          </cell>
          <cell r="N133">
            <v>7</v>
          </cell>
          <cell r="O133">
            <v>68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1</v>
          </cell>
          <cell r="W133">
            <v>1</v>
          </cell>
          <cell r="X133">
            <v>0</v>
          </cell>
          <cell r="Y133">
            <v>4.8611111111111216E-3</v>
          </cell>
          <cell r="Z133">
            <v>1.221527777777778</v>
          </cell>
          <cell r="AA133">
            <v>7.5388888888888888</v>
          </cell>
          <cell r="AB133">
            <v>1.221527777777778</v>
          </cell>
          <cell r="AC133">
            <v>7.5388888888888888</v>
          </cell>
          <cell r="AD133">
            <v>1.5319444444444443</v>
          </cell>
          <cell r="AE133">
            <v>2.6430555555555557</v>
          </cell>
          <cell r="AF133">
            <v>0.8416666666666669</v>
          </cell>
          <cell r="AG133">
            <v>35.209722222222219</v>
          </cell>
          <cell r="AH133">
            <v>5.902777777777779E-2</v>
          </cell>
          <cell r="AI133">
            <v>0.12083333333333333</v>
          </cell>
          <cell r="AJ133">
            <v>2.432638888888889</v>
          </cell>
          <cell r="AK133">
            <v>37.973611111111111</v>
          </cell>
          <cell r="AL133">
            <v>3.6541666666666668</v>
          </cell>
          <cell r="AM133">
            <v>45.517361111111121</v>
          </cell>
          <cell r="AN133">
            <v>5.75</v>
          </cell>
          <cell r="AO133">
            <v>66.583333333333329</v>
          </cell>
          <cell r="AP133">
            <v>2.0958333333333332</v>
          </cell>
          <cell r="AQ133">
            <v>21.065972222222221</v>
          </cell>
          <cell r="AR133">
            <v>0.66170832694372028</v>
          </cell>
          <cell r="AS133">
            <v>0.95523616861121563</v>
          </cell>
          <cell r="AT133">
            <v>0.81413893574605123</v>
          </cell>
          <cell r="AU133">
            <v>0.40367425668046669</v>
          </cell>
          <cell r="AV133">
            <v>0.98696518938813071</v>
          </cell>
          <cell r="AW133">
            <v>0.99795351900639828</v>
          </cell>
          <cell r="AX133">
            <v>0.46281245207790206</v>
          </cell>
          <cell r="AY133">
            <v>0.35686394429808044</v>
          </cell>
          <cell r="AZ133">
            <v>0.36449275362318839</v>
          </cell>
          <cell r="BA133">
            <v>0.31645807259073822</v>
          </cell>
          <cell r="BB133">
            <v>0.36449275362318839</v>
          </cell>
          <cell r="BC133">
            <v>0.31638506466416355</v>
          </cell>
          <cell r="BD133">
            <v>0.31049382716049378</v>
          </cell>
          <cell r="BE133">
            <v>0.31170365803534733</v>
          </cell>
          <cell r="BF133">
            <v>0.31049382716049378</v>
          </cell>
          <cell r="BG133">
            <v>0.31170365803534733</v>
          </cell>
          <cell r="BH133">
            <v>0.31049382716049378</v>
          </cell>
          <cell r="BI133">
            <v>0.31170365803534733</v>
          </cell>
          <cell r="BJ133">
            <v>125.51391650099406</v>
          </cell>
          <cell r="BK133">
            <v>126.0396294709082</v>
          </cell>
          <cell r="BL133">
            <v>6313.35</v>
          </cell>
          <cell r="BM133">
            <v>63723.536</v>
          </cell>
          <cell r="BN133">
            <v>901.90714285714296</v>
          </cell>
          <cell r="BO133">
            <v>937.11082352941173</v>
          </cell>
          <cell r="BP133">
            <v>2223.4489800000001</v>
          </cell>
          <cell r="BQ133">
            <v>22298.044850000002</v>
          </cell>
          <cell r="BR133">
            <v>0.35218211884340328</v>
          </cell>
          <cell r="BS133">
            <v>0.34991851127030993</v>
          </cell>
          <cell r="BT133">
            <v>1.8994181394876362</v>
          </cell>
          <cell r="BU133">
            <v>1.8690331397510986</v>
          </cell>
          <cell r="BV133">
            <v>0.12627509022178784</v>
          </cell>
          <cell r="BW133">
            <v>0.13095786251776886</v>
          </cell>
          <cell r="BX133">
            <v>797.21884085172439</v>
          </cell>
          <cell r="BY133">
            <v>8345.0980666340947</v>
          </cell>
          <cell r="BZ133">
            <v>0.18541579209009956</v>
          </cell>
          <cell r="CA133">
            <v>0.18721899779524989</v>
          </cell>
          <cell r="CB133">
            <v>1170.5947909920301</v>
          </cell>
          <cell r="CC133">
            <v>11930.256545889528</v>
          </cell>
          <cell r="CD133">
            <v>2.9011555944007891E-2</v>
          </cell>
          <cell r="CE133">
            <v>2.9497299052651249E-2</v>
          </cell>
          <cell r="CF133">
            <v>0.73210107007229508</v>
          </cell>
          <cell r="CG133">
            <v>0.7566927927558228</v>
          </cell>
          <cell r="CH133">
            <v>97.747876355969964</v>
          </cell>
          <cell r="CI133">
            <v>990.21886382986327</v>
          </cell>
          <cell r="CJ133">
            <v>0.4858033398217852</v>
          </cell>
          <cell r="CK133">
            <v>0.48537018952795563</v>
          </cell>
          <cell r="CL133">
            <v>1198.3063126519999</v>
          </cell>
          <cell r="CM133">
            <v>12329.391440280611</v>
          </cell>
          <cell r="CN133">
            <v>0.39070366445706317</v>
          </cell>
          <cell r="CO133">
            <v>0.39862880255106992</v>
          </cell>
          <cell r="CP133">
            <v>2466.6489799999999</v>
          </cell>
          <cell r="CQ133">
            <v>25402.036849999997</v>
          </cell>
          <cell r="CR133">
            <v>1.1334921218924975E-2</v>
          </cell>
          <cell r="CS133">
            <v>1.1758472999849178E-2</v>
          </cell>
          <cell r="CT133">
            <v>71.561324877499999</v>
          </cell>
          <cell r="CU133">
            <v>749.29147751091705</v>
          </cell>
          <cell r="CV133">
            <v>7.1561690703034045E-2</v>
          </cell>
          <cell r="CW133">
            <v>4.9207658532947694E-2</v>
          </cell>
          <cell r="CX133">
            <v>451.79399999999998</v>
          </cell>
          <cell r="CY133">
            <v>3135.6859999999997</v>
          </cell>
          <cell r="CZ133">
            <v>1.9177665484712059E-2</v>
          </cell>
          <cell r="DA133">
            <v>1.1449831119859446E-2</v>
          </cell>
          <cell r="DB133">
            <v>1.3723861658232158E-3</v>
          </cell>
          <cell r="DC133">
            <v>5.6341938000596171E-4</v>
          </cell>
          <cell r="DD133">
            <v>8.6643542</v>
          </cell>
          <cell r="DE133">
            <v>35.903075144907582</v>
          </cell>
          <cell r="DF133">
            <v>0.64288213212216183</v>
          </cell>
          <cell r="DG133">
            <v>0.32374628643558279</v>
          </cell>
          <cell r="DH133">
            <v>290.45029</v>
          </cell>
          <cell r="DI133">
            <v>1015.1666979280467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0.84892624539402639</v>
          </cell>
          <cell r="DO133">
            <v>0.85378395074475921</v>
          </cell>
          <cell r="DP133">
            <v>725.65751597422434</v>
          </cell>
          <cell r="DQ133">
            <v>7595.8065891231763</v>
          </cell>
          <cell r="DR133">
            <v>854.79453593452365</v>
          </cell>
          <cell r="DS133">
            <v>8896.6378233009927</v>
          </cell>
          <cell r="DT133">
            <v>6070.15</v>
          </cell>
          <cell r="DU133">
            <v>60749.25</v>
          </cell>
          <cell r="DV133">
            <v>0.96147845438633994</v>
          </cell>
          <cell r="DW133">
            <v>0.95332515759954062</v>
          </cell>
          <cell r="DX133">
            <v>0.22453666025168886</v>
          </cell>
          <cell r="DY133">
            <v>0.12539746308803265</v>
          </cell>
          <cell r="DZ133">
            <v>0.9879701972149072</v>
          </cell>
          <cell r="EA133">
            <v>0.9873940234762949</v>
          </cell>
          <cell r="EB133">
            <v>0.87075274213226184</v>
          </cell>
          <cell r="EC133">
            <v>0.8685280443863258</v>
          </cell>
          <cell r="ED133">
            <v>0.94986391534824233</v>
          </cell>
          <cell r="EE133">
            <v>0.88176293746078671</v>
          </cell>
          <cell r="EF133">
            <v>9.506662401348466E-2</v>
          </cell>
          <cell r="EG133">
            <v>9.1287164561414377E-2</v>
          </cell>
          <cell r="EH133">
            <v>600.18887071553343</v>
          </cell>
          <cell r="EI133">
            <v>5817.1409172672129</v>
          </cell>
          <cell r="EJ133">
            <v>607.49693908527684</v>
          </cell>
          <cell r="EK133">
            <v>5891.4078665241886</v>
          </cell>
          <cell r="EL133">
            <v>9.6224181945445256E-2</v>
          </cell>
          <cell r="EM133">
            <v>9.2452620120204707E-2</v>
          </cell>
          <cell r="EN133">
            <v>3.3400349000973421E-4</v>
          </cell>
          <cell r="EO133">
            <v>4.3277770013012604E-4</v>
          </cell>
          <cell r="EP133">
            <v>0.20290609782471339</v>
          </cell>
          <cell r="EQ133">
            <v>2.549669947002871</v>
          </cell>
          <cell r="ER133">
            <v>0.98830029296193411</v>
          </cell>
          <cell r="ES133">
            <v>0.98782153060644984</v>
          </cell>
          <cell r="ET133">
            <v>607.29403298745206</v>
          </cell>
          <cell r="EU133">
            <v>5888.8581965771855</v>
          </cell>
          <cell r="EV133">
            <v>1.9873544989378211E-2</v>
          </cell>
          <cell r="EW133">
            <v>2.7912224956505305E-2</v>
          </cell>
          <cell r="EX133">
            <v>0.85405695562960471</v>
          </cell>
          <cell r="EY133">
            <v>0.8342900721008405</v>
          </cell>
          <cell r="EZ133">
            <v>0.3717930647780221</v>
          </cell>
          <cell r="FA133">
            <v>0.37560948459278609</v>
          </cell>
          <cell r="FB133">
            <v>0.43532584370083244</v>
          </cell>
          <cell r="FC133">
            <v>0.45021449631655958</v>
          </cell>
          <cell r="FD133">
            <v>215.59437291617323</v>
          </cell>
          <cell r="FE133">
            <v>2788.5531177259281</v>
          </cell>
          <cell r="FF133">
            <v>0.82709660894196868</v>
          </cell>
          <cell r="FG133">
            <v>0.76583583968515923</v>
          </cell>
          <cell r="FH133">
            <v>0.82855246872958166</v>
          </cell>
          <cell r="FI133">
            <v>0.75872064986718835</v>
          </cell>
          <cell r="FJ133">
            <v>0.91023628493144226</v>
          </cell>
          <cell r="FK133">
            <v>0.91021178283011628</v>
          </cell>
          <cell r="FL133">
            <v>0.94366321697542221</v>
          </cell>
          <cell r="FM133">
            <v>0.94431413936396136</v>
          </cell>
          <cell r="FN133">
            <v>0.75285334460273146</v>
          </cell>
          <cell r="FO133">
            <v>0.69707280499502788</v>
          </cell>
          <cell r="FP133">
            <v>0.78187448807428495</v>
          </cell>
          <cell r="FQ133">
            <v>0.71647063749699946</v>
          </cell>
          <cell r="FR133">
            <v>2.185250093151514E-3</v>
          </cell>
          <cell r="FS133">
            <v>4.8707099528459974E-3</v>
          </cell>
          <cell r="FT133">
            <v>0.8511114954871779</v>
          </cell>
          <cell r="FU133">
            <v>0.85865466069760521</v>
          </cell>
          <cell r="FV133">
            <v>0.87310585652613792</v>
          </cell>
          <cell r="FW133">
            <v>0.8740241968292275</v>
          </cell>
          <cell r="FX133">
            <v>716.9931617742244</v>
          </cell>
          <cell r="FY133">
            <v>2845.7189384587828</v>
          </cell>
          <cell r="FZ133">
            <v>842.41978351357614</v>
          </cell>
          <cell r="GA133">
            <v>3314.1600095046447</v>
          </cell>
          <cell r="GB133" t="e">
            <v>#DIV/0!</v>
          </cell>
          <cell r="GC133" t="e">
            <v>#DIV/0!</v>
          </cell>
          <cell r="GD133" t="e">
            <v>#DIV/0!</v>
          </cell>
          <cell r="GE133" t="e">
            <v>#DIV/0!</v>
          </cell>
          <cell r="GF133" t="e">
            <v>#DIV/0!</v>
          </cell>
          <cell r="GG133" t="e">
            <v>#DIV/0!</v>
          </cell>
          <cell r="GH133" t="e">
            <v>#DIV/0!</v>
          </cell>
          <cell r="GI133" t="e">
            <v>#DIV/0!</v>
          </cell>
          <cell r="GJ133" t="e">
            <v>#DIV/0!</v>
          </cell>
          <cell r="GK133" t="e">
            <v>#DIV/0!</v>
          </cell>
          <cell r="GL133" t="e">
            <v>#DIV/0!</v>
          </cell>
          <cell r="GM133" t="e">
            <v>#DIV/0!</v>
          </cell>
          <cell r="GN133" t="e">
            <v>#DIV/0!</v>
          </cell>
          <cell r="GO133" t="e">
            <v>#DIV/0!</v>
          </cell>
          <cell r="GP133" t="e">
            <v>#DIV/0!</v>
          </cell>
          <cell r="GQ133" t="e">
            <v>#DIV/0!</v>
          </cell>
          <cell r="GR133" t="e">
            <v>#DIV/0!</v>
          </cell>
          <cell r="GS133" t="e">
            <v>#DIV/0!</v>
          </cell>
          <cell r="GT133">
            <v>252.43559167226567</v>
          </cell>
          <cell r="GU133">
            <v>3342.4263466350781</v>
          </cell>
          <cell r="GV133">
            <v>93.853802286885013</v>
          </cell>
          <cell r="GW133">
            <v>1255.4470373489507</v>
          </cell>
          <cell r="GX133">
            <v>1.4865927326519994E-2</v>
          </cell>
          <cell r="GY133">
            <v>1.9701465363581687E-2</v>
          </cell>
          <cell r="GZ133">
            <v>4.017525382323326E-2</v>
          </cell>
          <cell r="HA133">
            <v>5.1482559391186115E-2</v>
          </cell>
          <cell r="HB133">
            <v>22.950488771805894</v>
          </cell>
          <cell r="HC133">
            <v>487.31555936210498</v>
          </cell>
          <cell r="HD133">
            <v>3.6352314970349961E-3</v>
          </cell>
          <cell r="HE133">
            <v>7.6473402129176409E-3</v>
          </cell>
          <cell r="IV133">
            <v>129</v>
          </cell>
        </row>
        <row r="134">
          <cell r="B134">
            <v>38978</v>
          </cell>
          <cell r="C134">
            <v>18</v>
          </cell>
          <cell r="D134">
            <v>38961</v>
          </cell>
          <cell r="E134">
            <v>0</v>
          </cell>
          <cell r="F134">
            <v>69</v>
          </cell>
          <cell r="G134">
            <v>11</v>
          </cell>
          <cell r="H134">
            <v>0</v>
          </cell>
          <cell r="I134">
            <v>0</v>
          </cell>
          <cell r="J134">
            <v>0</v>
          </cell>
          <cell r="K134">
            <v>0.41666666666666669</v>
          </cell>
          <cell r="L134">
            <v>1</v>
          </cell>
          <cell r="M134">
            <v>68.583333333333329</v>
          </cell>
          <cell r="N134">
            <v>69</v>
          </cell>
          <cell r="O134">
            <v>69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4.8611111111111216E-3</v>
          </cell>
          <cell r="Z134">
            <v>0.18680555555555561</v>
          </cell>
          <cell r="AA134">
            <v>7.7256944444444446</v>
          </cell>
          <cell r="AB134">
            <v>0.18680555555555561</v>
          </cell>
          <cell r="AC134">
            <v>7.7305555555555561</v>
          </cell>
          <cell r="AD134">
            <v>0</v>
          </cell>
          <cell r="AE134">
            <v>2.6430555555555557</v>
          </cell>
          <cell r="AF134">
            <v>9.7222222222221877E-3</v>
          </cell>
          <cell r="AG134">
            <v>35.219444444444441</v>
          </cell>
          <cell r="AH134">
            <v>6.9444444444444198E-3</v>
          </cell>
          <cell r="AI134">
            <v>0.12777777777777777</v>
          </cell>
          <cell r="AJ134">
            <v>1.6666666666666607E-2</v>
          </cell>
          <cell r="AK134">
            <v>37.990277777777777</v>
          </cell>
          <cell r="AL134">
            <v>0.20347222222222222</v>
          </cell>
          <cell r="AM134">
            <v>45.720833333333331</v>
          </cell>
          <cell r="AN134">
            <v>1</v>
          </cell>
          <cell r="AO134">
            <v>67.583333333333329</v>
          </cell>
          <cell r="AP134">
            <v>0.79652777777777772</v>
          </cell>
          <cell r="AQ134">
            <v>21.862500000000001</v>
          </cell>
          <cell r="AR134">
            <v>1</v>
          </cell>
          <cell r="AS134">
            <v>0.95584072028588662</v>
          </cell>
          <cell r="AT134">
            <v>0.98804440649017933</v>
          </cell>
          <cell r="AU134">
            <v>0.41156541513899847</v>
          </cell>
          <cell r="AV134">
            <v>0.99146029035012817</v>
          </cell>
          <cell r="AW134">
            <v>0.99786513203694249</v>
          </cell>
          <cell r="AX134">
            <v>0.9795046968403075</v>
          </cell>
          <cell r="AY134">
            <v>0.36527126746182759</v>
          </cell>
          <cell r="AZ134">
            <v>0.79652777777777772</v>
          </cell>
          <cell r="BA134">
            <v>0.3235614467735306</v>
          </cell>
          <cell r="BB134">
            <v>0.79652777777777772</v>
          </cell>
          <cell r="BC134">
            <v>0.32348951911220719</v>
          </cell>
          <cell r="BD134">
            <v>0.79652777777777772</v>
          </cell>
          <cell r="BE134">
            <v>0.3187727825030377</v>
          </cell>
          <cell r="BF134">
            <v>0.79652777777777772</v>
          </cell>
          <cell r="BG134">
            <v>0.3187727825030377</v>
          </cell>
          <cell r="BH134">
            <v>0.79652777777777772</v>
          </cell>
          <cell r="BI134">
            <v>0.3187727825030377</v>
          </cell>
          <cell r="BJ134">
            <v>131.96129032258065</v>
          </cell>
          <cell r="BK134">
            <v>126.25537640556507</v>
          </cell>
          <cell r="BL134">
            <v>2522.66</v>
          </cell>
          <cell r="BM134">
            <v>66246.195999999996</v>
          </cell>
          <cell r="BN134">
            <v>36.560289855072462</v>
          </cell>
          <cell r="BO134">
            <v>960.08979710144922</v>
          </cell>
          <cell r="BP134">
            <v>772.43830000000003</v>
          </cell>
          <cell r="BQ134">
            <v>23070.483150000004</v>
          </cell>
          <cell r="BR134">
            <v>0.30619992388986234</v>
          </cell>
          <cell r="BS134">
            <v>0.34825370425797741</v>
          </cell>
          <cell r="BT134">
            <v>1.6827605106910659</v>
          </cell>
          <cell r="BU134">
            <v>1.8621316282091809</v>
          </cell>
          <cell r="BV134">
            <v>0.13608279717691263</v>
          </cell>
          <cell r="BW134">
            <v>0.13115302040528343</v>
          </cell>
          <cell r="BX134">
            <v>343.29062912631042</v>
          </cell>
          <cell r="BY134">
            <v>8688.3886957604045</v>
          </cell>
          <cell r="BZ134">
            <v>0.18196286515192467</v>
          </cell>
          <cell r="CA134">
            <v>0.18701884387887999</v>
          </cell>
          <cell r="CB134">
            <v>459.03044140415426</v>
          </cell>
          <cell r="CC134">
            <v>12389.286987293683</v>
          </cell>
          <cell r="CD134">
            <v>2.9533333333333332E-2</v>
          </cell>
          <cell r="CE134">
            <v>2.9498627204751542E-2</v>
          </cell>
          <cell r="CF134">
            <v>0.73709976552513634</v>
          </cell>
          <cell r="CG134">
            <v>0.75595129182490894</v>
          </cell>
          <cell r="CH134">
            <v>38.949005914027275</v>
          </cell>
          <cell r="CI134">
            <v>1029.1678697438906</v>
          </cell>
          <cell r="CJ134">
            <v>0.48772727272727273</v>
          </cell>
          <cell r="CK134">
            <v>0.48545706693864549</v>
          </cell>
          <cell r="CL134">
            <v>474.118852681818</v>
          </cell>
          <cell r="CM134">
            <v>12803.51029296243</v>
          </cell>
          <cell r="CN134">
            <v>0.38534653897076881</v>
          </cell>
          <cell r="CO134">
            <v>0.39812301298024716</v>
          </cell>
          <cell r="CP134">
            <v>972.09829999999965</v>
          </cell>
          <cell r="CQ134">
            <v>26374.135149999995</v>
          </cell>
          <cell r="CR134">
            <v>1.1380567784270039E-2</v>
          </cell>
          <cell r="CS134">
            <v>1.1744082341536769E-2</v>
          </cell>
          <cell r="CT134">
            <v>28.709303126666654</v>
          </cell>
          <cell r="CU134">
            <v>778.00078063758372</v>
          </cell>
          <cell r="CV134">
            <v>6.7072058858506492E-2</v>
          </cell>
          <cell r="CW134">
            <v>4.9887936206933298E-2</v>
          </cell>
          <cell r="CX134">
            <v>169.2</v>
          </cell>
          <cell r="CY134">
            <v>3304.8859999999995</v>
          </cell>
          <cell r="CZ134">
            <v>2.1966666666666669E-2</v>
          </cell>
          <cell r="DA134">
            <v>1.1988260758436928E-2</v>
          </cell>
          <cell r="DB134">
            <v>1.4733495595918595E-3</v>
          </cell>
          <cell r="DC134">
            <v>5.9806958794898335E-4</v>
          </cell>
          <cell r="DD134">
            <v>3.7167600000000003</v>
          </cell>
          <cell r="DE134">
            <v>39.619835144907583</v>
          </cell>
          <cell r="DF134">
            <v>0.66766666666666663</v>
          </cell>
          <cell r="DG134">
            <v>0.34135395227794452</v>
          </cell>
          <cell r="DH134">
            <v>112.96919999999999</v>
          </cell>
          <cell r="DI134">
            <v>1128.1358979280467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0.84331571798283234</v>
          </cell>
          <cell r="DO134">
            <v>0.85336268903723755</v>
          </cell>
          <cell r="DP134">
            <v>314.58132599964375</v>
          </cell>
          <cell r="DQ134">
            <v>7910.3879151228202</v>
          </cell>
          <cell r="DR134">
            <v>373.02912692307694</v>
          </cell>
          <cell r="DS134">
            <v>9269.6669502240693</v>
          </cell>
          <cell r="DT134">
            <v>2323</v>
          </cell>
          <cell r="DU134">
            <v>63072.25</v>
          </cell>
          <cell r="DV134">
            <v>0.92085338491909341</v>
          </cell>
          <cell r="DW134">
            <v>0.95208863011545608</v>
          </cell>
          <cell r="DX134">
            <v>0.73459999999999992</v>
          </cell>
          <cell r="DY134">
            <v>0.14859594035254373</v>
          </cell>
          <cell r="DZ134">
            <v>0.98540000000000005</v>
          </cell>
          <cell r="EA134">
            <v>0.98730859800439064</v>
          </cell>
          <cell r="EB134">
            <v>0.86945683404802088</v>
          </cell>
          <cell r="EC134">
            <v>0.8685052924614004</v>
          </cell>
          <cell r="EN134">
            <v>5.9999999999999995E-4</v>
          </cell>
          <cell r="EO134">
            <v>2.5704453208232458E-5</v>
          </cell>
          <cell r="ER134">
            <v>0.9859915949569743</v>
          </cell>
          <cell r="ES134">
            <v>0.98774314733442059</v>
          </cell>
          <cell r="EV134">
            <v>2.1700184104508344E-2</v>
          </cell>
          <cell r="EW134">
            <v>2.767566998547423E-2</v>
          </cell>
          <cell r="EX134">
            <v>0.84778571428571436</v>
          </cell>
          <cell r="EY134">
            <v>0.8347634273479787</v>
          </cell>
          <cell r="EZ134">
            <v>0.3640715464204991</v>
          </cell>
          <cell r="FA134">
            <v>0.37520479517525462</v>
          </cell>
          <cell r="FB134">
            <v>0.42943817085575758</v>
          </cell>
          <cell r="FC134">
            <v>0.44947440542198924</v>
          </cell>
          <cell r="FJ134">
            <v>0.91637026853971193</v>
          </cell>
          <cell r="FK134">
            <v>0.91045511338400198</v>
          </cell>
          <cell r="FL134">
            <v>0.94629027674349997</v>
          </cell>
          <cell r="FM134">
            <v>0.94439192487167201</v>
          </cell>
          <cell r="FR134">
            <v>6.2464725178712488E-4</v>
          </cell>
          <cell r="FS134">
            <v>4.7114540669377369E-3</v>
          </cell>
          <cell r="FT134">
            <v>0.84394036523461946</v>
          </cell>
          <cell r="FU134">
            <v>0.85807414310417529</v>
          </cell>
          <cell r="FV134">
            <v>0.87012456249289705</v>
          </cell>
          <cell r="FW134">
            <v>0.87381225872825541</v>
          </cell>
          <cell r="FX134">
            <v>310.86456599964373</v>
          </cell>
          <cell r="FY134">
            <v>310.86456599964373</v>
          </cell>
          <cell r="FZ134">
            <v>368.34897204285505</v>
          </cell>
          <cell r="GA134">
            <v>368.34897204285505</v>
          </cell>
          <cell r="GB134">
            <v>40.373671514659414</v>
          </cell>
          <cell r="GC134">
            <v>40.373671514659414</v>
          </cell>
          <cell r="GD134">
            <v>1.6004404681827681E-2</v>
          </cell>
          <cell r="GE134">
            <v>6.0944890352133453E-4</v>
          </cell>
          <cell r="GF134">
            <v>4.3959504221576136E-2</v>
          </cell>
          <cell r="GG134">
            <v>1.6243100071166913E-3</v>
          </cell>
          <cell r="GH134">
            <v>110.89488291960124</v>
          </cell>
          <cell r="GI134">
            <v>110.89488291960124</v>
          </cell>
          <cell r="IV134">
            <v>130</v>
          </cell>
        </row>
        <row r="135">
          <cell r="B135">
            <v>38979</v>
          </cell>
          <cell r="C135">
            <v>18</v>
          </cell>
          <cell r="D135">
            <v>38961</v>
          </cell>
          <cell r="E135">
            <v>0</v>
          </cell>
          <cell r="F135">
            <v>70</v>
          </cell>
          <cell r="G135">
            <v>11</v>
          </cell>
          <cell r="H135">
            <v>0</v>
          </cell>
          <cell r="I135">
            <v>0</v>
          </cell>
          <cell r="J135">
            <v>0</v>
          </cell>
          <cell r="K135">
            <v>0.41666666666666669</v>
          </cell>
          <cell r="L135">
            <v>1</v>
          </cell>
          <cell r="M135">
            <v>69.583333333333329</v>
          </cell>
          <cell r="N135">
            <v>70</v>
          </cell>
          <cell r="O135">
            <v>70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4.8611111111111216E-3</v>
          </cell>
          <cell r="Z135">
            <v>4.1666666666666595E-2</v>
          </cell>
          <cell r="AA135">
            <v>7.7673611111111116</v>
          </cell>
          <cell r="AB135">
            <v>4.1666666666666595E-2</v>
          </cell>
          <cell r="AC135">
            <v>7.772222222222223</v>
          </cell>
          <cell r="AD135">
            <v>0</v>
          </cell>
          <cell r="AE135">
            <v>2.6430555555555557</v>
          </cell>
          <cell r="AF135">
            <v>4.5138888888888895E-2</v>
          </cell>
          <cell r="AG135">
            <v>35.264583333333327</v>
          </cell>
          <cell r="AH135">
            <v>0</v>
          </cell>
          <cell r="AI135">
            <v>0.12777777777777777</v>
          </cell>
          <cell r="AJ135">
            <v>4.5138888888888895E-2</v>
          </cell>
          <cell r="AK135">
            <v>38.035416666666663</v>
          </cell>
          <cell r="AL135">
            <v>8.6805555555555497E-2</v>
          </cell>
          <cell r="AM135">
            <v>45.807638888888889</v>
          </cell>
          <cell r="AN135">
            <v>1</v>
          </cell>
          <cell r="AO135">
            <v>68.583333333333329</v>
          </cell>
          <cell r="AP135">
            <v>0.91319444444444453</v>
          </cell>
          <cell r="AQ135">
            <v>22.775694444444444</v>
          </cell>
          <cell r="AR135">
            <v>1</v>
          </cell>
          <cell r="AS135">
            <v>0.95653663438699066</v>
          </cell>
          <cell r="AT135">
            <v>0.95289855072463758</v>
          </cell>
          <cell r="AU135">
            <v>0.42009638224008772</v>
          </cell>
          <cell r="AV135">
            <v>1</v>
          </cell>
          <cell r="AW135">
            <v>0.99789877580851449</v>
          </cell>
          <cell r="AX135">
            <v>0.95289855072463758</v>
          </cell>
          <cell r="AY135">
            <v>0.37453179243559287</v>
          </cell>
          <cell r="AZ135">
            <v>0.91319444444444453</v>
          </cell>
          <cell r="BA135">
            <v>0.33215876873228023</v>
          </cell>
          <cell r="BB135">
            <v>0.91319444444444453</v>
          </cell>
          <cell r="BC135">
            <v>0.33208788983394089</v>
          </cell>
          <cell r="BD135">
            <v>0.91319444444444453</v>
          </cell>
          <cell r="BE135">
            <v>0.32731536926147703</v>
          </cell>
          <cell r="BF135">
            <v>0.91319444444444453</v>
          </cell>
          <cell r="BG135">
            <v>0.32731536926147703</v>
          </cell>
          <cell r="BH135">
            <v>0.91319444444444453</v>
          </cell>
          <cell r="BI135">
            <v>0.32731536926147703</v>
          </cell>
          <cell r="BJ135">
            <v>135.22038022813686</v>
          </cell>
          <cell r="BK135">
            <v>126.61482940512853</v>
          </cell>
          <cell r="BL135">
            <v>2963.58</v>
          </cell>
          <cell r="BM135">
            <v>69209.775999999998</v>
          </cell>
          <cell r="BN135">
            <v>42.336857142857141</v>
          </cell>
          <cell r="BO135">
            <v>988.71108571428567</v>
          </cell>
          <cell r="BP135">
            <v>817.41572000000008</v>
          </cell>
          <cell r="BQ135">
            <v>23887.898870000005</v>
          </cell>
          <cell r="BR135">
            <v>0.27582036590879955</v>
          </cell>
          <cell r="BS135">
            <v>0.34515209050813872</v>
          </cell>
          <cell r="BT135">
            <v>1.4974203908723203</v>
          </cell>
          <cell r="BU135">
            <v>1.8467402942688422</v>
          </cell>
          <cell r="BV135">
            <v>0.12547931769867279</v>
          </cell>
          <cell r="BW135">
            <v>0.13091007102964525</v>
          </cell>
          <cell r="BX135">
            <v>371.86799634543274</v>
          </cell>
          <cell r="BY135">
            <v>9060.2566921058369</v>
          </cell>
          <cell r="BZ135">
            <v>0.18419701480632353</v>
          </cell>
          <cell r="CA135">
            <v>0.1868980124488975</v>
          </cell>
          <cell r="CB135">
            <v>545.88258913972425</v>
          </cell>
          <cell r="CC135">
            <v>12935.169576433407</v>
          </cell>
          <cell r="CD135">
            <v>2.9425000000000003E-2</v>
          </cell>
          <cell r="CE135">
            <v>2.9495525208576283E-2</v>
          </cell>
          <cell r="CF135">
            <v>0.77237509562590323</v>
          </cell>
          <cell r="CG135">
            <v>0.75662751632334646</v>
          </cell>
          <cell r="CH135">
            <v>44.194000433609069</v>
          </cell>
          <cell r="CI135">
            <v>1073.3618701774997</v>
          </cell>
          <cell r="CJ135">
            <v>0.49133333333333334</v>
          </cell>
          <cell r="CK135">
            <v>0.48570464058948049</v>
          </cell>
          <cell r="CL135">
            <v>569.96913042666677</v>
          </cell>
          <cell r="CM135">
            <v>13373.479423389097</v>
          </cell>
          <cell r="CN135">
            <v>0.39143391438732889</v>
          </cell>
          <cell r="CO135">
            <v>0.39783658409759914</v>
          </cell>
          <cell r="CP135">
            <v>1160.0457200000001</v>
          </cell>
          <cell r="CQ135">
            <v>27534.180869999997</v>
          </cell>
          <cell r="CR135">
            <v>1.1517942930847154E-2</v>
          </cell>
          <cell r="CS135">
            <v>1.1734398995144614E-2</v>
          </cell>
          <cell r="CT135">
            <v>34.134345311000011</v>
          </cell>
          <cell r="CU135">
            <v>812.13512594858378</v>
          </cell>
          <cell r="CV135">
            <v>6.0990423744255264E-2</v>
          </cell>
          <cell r="CW135">
            <v>5.0363347513218359E-2</v>
          </cell>
          <cell r="CX135">
            <v>180.75</v>
          </cell>
          <cell r="CY135">
            <v>3485.6359999999995</v>
          </cell>
          <cell r="CZ135">
            <v>2.3063636363636363E-2</v>
          </cell>
          <cell r="DA135">
            <v>1.2562581812224473E-2</v>
          </cell>
          <cell r="DB135">
            <v>1.4066609549015963E-3</v>
          </cell>
          <cell r="DC135">
            <v>6.3269367347229761E-4</v>
          </cell>
          <cell r="DD135">
            <v>4.1687522727272723</v>
          </cell>
          <cell r="DE135">
            <v>43.788587417634858</v>
          </cell>
          <cell r="DF135">
            <v>0.65433333333333332</v>
          </cell>
          <cell r="DG135">
            <v>0.3575837086626506</v>
          </cell>
          <cell r="DH135">
            <v>118.27074999999999</v>
          </cell>
          <cell r="DI135">
            <v>1246.4066479280466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0.84741513999634677</v>
          </cell>
          <cell r="DO135">
            <v>0.85311751755413823</v>
          </cell>
          <cell r="DP135">
            <v>337.73365103443274</v>
          </cell>
          <cell r="DQ135">
            <v>8248.1215661572533</v>
          </cell>
          <cell r="DR135">
            <v>398.54568923076914</v>
          </cell>
          <cell r="DS135">
            <v>9668.2126394548377</v>
          </cell>
          <cell r="DT135">
            <v>2620.9499999999998</v>
          </cell>
          <cell r="DU135">
            <v>65693.2</v>
          </cell>
          <cell r="DV135">
            <v>0.88438645152147066</v>
          </cell>
          <cell r="DW135">
            <v>0.94918960581522471</v>
          </cell>
          <cell r="DX135">
            <v>0.78569999999999995</v>
          </cell>
          <cell r="DY135">
            <v>0.17587689628411629</v>
          </cell>
          <cell r="DZ135">
            <v>0.98673333333333335</v>
          </cell>
          <cell r="EA135">
            <v>0.98728318057782594</v>
          </cell>
          <cell r="EB135">
            <v>0.87503671545463169</v>
          </cell>
          <cell r="EC135">
            <v>0.86863256395071009</v>
          </cell>
          <cell r="EN135">
            <v>5.3333333333333336E-4</v>
          </cell>
          <cell r="EO135">
            <v>4.8133467941550209E-5</v>
          </cell>
          <cell r="ER135">
            <v>0.98725987193169695</v>
          </cell>
          <cell r="ES135">
            <v>0.98772179625779566</v>
          </cell>
          <cell r="EV135">
            <v>1.9227007055569775E-2</v>
          </cell>
          <cell r="EW135">
            <v>2.7313896115756658E-2</v>
          </cell>
          <cell r="EX135">
            <v>0.86972499999999997</v>
          </cell>
          <cell r="EY135">
            <v>0.83577640008814946</v>
          </cell>
          <cell r="EZ135">
            <v>0.37001159373689579</v>
          </cell>
          <cell r="FA135">
            <v>0.37505432793101384</v>
          </cell>
          <cell r="FB135">
            <v>0.42543515908694796</v>
          </cell>
          <cell r="FC135">
            <v>0.44874960323294222</v>
          </cell>
          <cell r="FJ135">
            <v>0.90820843512628557</v>
          </cell>
          <cell r="FK135">
            <v>0.9103629010140305</v>
          </cell>
          <cell r="FL135">
            <v>0.94192256379219608</v>
          </cell>
          <cell r="FM135">
            <v>0.94429039331679432</v>
          </cell>
          <cell r="FR135">
            <v>-1.7582398446142067E-3</v>
          </cell>
          <cell r="FS135">
            <v>4.4431863170356634E-3</v>
          </cell>
          <cell r="FT135">
            <v>0.84565690015173256</v>
          </cell>
          <cell r="FU135">
            <v>0.85756070387117389</v>
          </cell>
          <cell r="FV135">
            <v>0.87320249417825813</v>
          </cell>
          <cell r="FW135">
            <v>0.87362707696372099</v>
          </cell>
          <cell r="FX135">
            <v>333.56489876170548</v>
          </cell>
          <cell r="FY135">
            <v>644.42946476134921</v>
          </cell>
          <cell r="FZ135">
            <v>394.44471948594679</v>
          </cell>
          <cell r="GA135">
            <v>762.7936915288019</v>
          </cell>
          <cell r="GB135">
            <v>42.295197192666087</v>
          </cell>
          <cell r="GC135">
            <v>82.668868707325501</v>
          </cell>
          <cell r="GD135">
            <v>1.4271656979958728E-2</v>
          </cell>
          <cell r="GE135">
            <v>1.194468086521845E-3</v>
          </cell>
          <cell r="GF135">
            <v>3.8570837296808803E-2</v>
          </cell>
          <cell r="GG135">
            <v>3.1847868363794785E-3</v>
          </cell>
          <cell r="GH135">
            <v>114.30776199607664</v>
          </cell>
          <cell r="GI135">
            <v>225.20264491567787</v>
          </cell>
          <cell r="IV135">
            <v>131</v>
          </cell>
        </row>
        <row r="136">
          <cell r="B136">
            <v>38980</v>
          </cell>
          <cell r="C136">
            <v>18</v>
          </cell>
          <cell r="D136">
            <v>38961</v>
          </cell>
          <cell r="E136">
            <v>0</v>
          </cell>
          <cell r="F136">
            <v>71</v>
          </cell>
          <cell r="G136">
            <v>11</v>
          </cell>
          <cell r="H136">
            <v>0</v>
          </cell>
          <cell r="I136">
            <v>0</v>
          </cell>
          <cell r="J136">
            <v>0</v>
          </cell>
          <cell r="K136">
            <v>0.41666666666666669</v>
          </cell>
          <cell r="L136">
            <v>1</v>
          </cell>
          <cell r="M136">
            <v>70.583333333333329</v>
          </cell>
          <cell r="N136">
            <v>71</v>
          </cell>
          <cell r="O136">
            <v>71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0.33333333333333337</v>
          </cell>
          <cell r="W136">
            <v>1.3333333333333335</v>
          </cell>
          <cell r="X136">
            <v>0</v>
          </cell>
          <cell r="Y136">
            <v>4.8611111111111216E-3</v>
          </cell>
          <cell r="Z136">
            <v>0.18819444444444444</v>
          </cell>
          <cell r="AA136">
            <v>7.9555555555555557</v>
          </cell>
          <cell r="AB136">
            <v>0.18819444444444444</v>
          </cell>
          <cell r="AC136">
            <v>7.9604166666666671</v>
          </cell>
          <cell r="AD136">
            <v>0</v>
          </cell>
          <cell r="AE136">
            <v>2.6430555555555557</v>
          </cell>
          <cell r="AF136">
            <v>0.05</v>
          </cell>
          <cell r="AG136">
            <v>35.314583333333324</v>
          </cell>
          <cell r="AH136">
            <v>0</v>
          </cell>
          <cell r="AI136">
            <v>0.12777777777777777</v>
          </cell>
          <cell r="AJ136">
            <v>0.05</v>
          </cell>
          <cell r="AK136">
            <v>38.08541666666666</v>
          </cell>
          <cell r="AL136">
            <v>0.23819444444444443</v>
          </cell>
          <cell r="AM136">
            <v>46.045833333333327</v>
          </cell>
          <cell r="AN136">
            <v>0.66666666666666663</v>
          </cell>
          <cell r="AO136">
            <v>69.25</v>
          </cell>
          <cell r="AP136">
            <v>0.4284722222222222</v>
          </cell>
          <cell r="AQ136">
            <v>23.204166666666666</v>
          </cell>
          <cell r="AR136">
            <v>1</v>
          </cell>
          <cell r="AS136">
            <v>0.95687594185163782</v>
          </cell>
          <cell r="AT136">
            <v>0.89550072568940497</v>
          </cell>
          <cell r="AU136">
            <v>0.42380774329514953</v>
          </cell>
          <cell r="AV136">
            <v>1</v>
          </cell>
          <cell r="AW136">
            <v>0.99791517953250164</v>
          </cell>
          <cell r="AX136">
            <v>0.89550072568940497</v>
          </cell>
          <cell r="AY136">
            <v>0.37859886467928899</v>
          </cell>
          <cell r="AZ136">
            <v>0.64270833333333333</v>
          </cell>
          <cell r="BA136">
            <v>0.33514841556357811</v>
          </cell>
          <cell r="BB136">
            <v>0.64270833333333333</v>
          </cell>
          <cell r="BC136">
            <v>0.33507821901323703</v>
          </cell>
          <cell r="BD136">
            <v>0.4284722222222222</v>
          </cell>
          <cell r="BE136">
            <v>0.32874852420306966</v>
          </cell>
          <cell r="BF136">
            <v>0.4284722222222222</v>
          </cell>
          <cell r="BG136">
            <v>0.32874852420306966</v>
          </cell>
          <cell r="BH136">
            <v>0.4284722222222222</v>
          </cell>
          <cell r="BI136">
            <v>0.32874852420306966</v>
          </cell>
          <cell r="BJ136">
            <v>136.2515397082658</v>
          </cell>
          <cell r="BK136">
            <v>126.79277428622733</v>
          </cell>
          <cell r="BL136">
            <v>1401.12</v>
          </cell>
          <cell r="BM136">
            <v>70610.895999999993</v>
          </cell>
          <cell r="BN136">
            <v>19.734084507042251</v>
          </cell>
          <cell r="BO136">
            <v>994.51966197183094</v>
          </cell>
          <cell r="BP136">
            <v>527.99580000000003</v>
          </cell>
          <cell r="BQ136">
            <v>24415.894670000005</v>
          </cell>
          <cell r="BR136">
            <v>0.3768383864337102</v>
          </cell>
          <cell r="BS136">
            <v>0.34578083628906237</v>
          </cell>
          <cell r="BT136">
            <v>1.8684394791632213</v>
          </cell>
          <cell r="BU136">
            <v>1.8472042078851125</v>
          </cell>
          <cell r="BV136">
            <v>0.12987908039946766</v>
          </cell>
          <cell r="BW136">
            <v>0.13088961325791901</v>
          </cell>
          <cell r="BX136">
            <v>181.97617712930213</v>
          </cell>
          <cell r="BY136">
            <v>9242.2328692351384</v>
          </cell>
          <cell r="BZ136">
            <v>0.20168616143910473</v>
          </cell>
          <cell r="CA136">
            <v>0.1871914511741781</v>
          </cell>
          <cell r="CB136">
            <v>282.58651451555841</v>
          </cell>
          <cell r="CC136">
            <v>13217.756090948966</v>
          </cell>
          <cell r="CD136">
            <v>2.962E-2</v>
          </cell>
          <cell r="CE136">
            <v>2.9498193294081793E-2</v>
          </cell>
          <cell r="CF136">
            <v>0.77023838935176669</v>
          </cell>
          <cell r="CG136">
            <v>0.7569153994007598</v>
          </cell>
          <cell r="CH136">
            <v>23.193196084441599</v>
          </cell>
          <cell r="CI136">
            <v>1096.5550662619412</v>
          </cell>
          <cell r="CJ136">
            <v>0.49299999999999999</v>
          </cell>
          <cell r="CK136">
            <v>0.48586101476354437</v>
          </cell>
          <cell r="CL136">
            <v>297.33608939999999</v>
          </cell>
          <cell r="CM136">
            <v>13670.815512789097</v>
          </cell>
          <cell r="CN136">
            <v>0.43045263788968829</v>
          </cell>
          <cell r="CO136">
            <v>0.39848377890573716</v>
          </cell>
          <cell r="CP136">
            <v>603.11580000000004</v>
          </cell>
          <cell r="CQ136">
            <v>28137.296669999996</v>
          </cell>
          <cell r="CR136">
            <v>1.2750007134292567E-2</v>
          </cell>
          <cell r="CS136">
            <v>1.1754551534717586E-2</v>
          </cell>
          <cell r="CT136">
            <v>17.864289996</v>
          </cell>
          <cell r="CU136">
            <v>829.9994159445838</v>
          </cell>
          <cell r="CV136">
            <v>4.3893456663240842E-2</v>
          </cell>
          <cell r="CW136">
            <v>5.0234966569465425E-2</v>
          </cell>
          <cell r="CX136">
            <v>61.5</v>
          </cell>
          <cell r="CY136">
            <v>3547.1359999999995</v>
          </cell>
          <cell r="CZ136">
            <v>2.3099999999999999E-2</v>
          </cell>
          <cell r="DA136">
            <v>1.2745278844012428E-2</v>
          </cell>
          <cell r="DB136">
            <v>1.0139388489208633E-3</v>
          </cell>
          <cell r="DC136">
            <v>6.4025865664747922E-4</v>
          </cell>
          <cell r="DD136">
            <v>1.42065</v>
          </cell>
          <cell r="DE136">
            <v>45.20923741763486</v>
          </cell>
          <cell r="DF136">
            <v>0.66449999999999998</v>
          </cell>
          <cell r="DG136">
            <v>0.36290500221250233</v>
          </cell>
          <cell r="DH136">
            <v>40.866749999999996</v>
          </cell>
          <cell r="DI136">
            <v>1287.2733979280465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0.86252131318320158</v>
          </cell>
          <cell r="DO136">
            <v>0.85329901198879554</v>
          </cell>
          <cell r="DP136">
            <v>164.11188713330213</v>
          </cell>
          <cell r="DQ136">
            <v>8412.2334532905552</v>
          </cell>
          <cell r="DR136">
            <v>190.26995000000002</v>
          </cell>
          <cell r="DS136">
            <v>9858.4825894548376</v>
          </cell>
          <cell r="DT136">
            <v>1326</v>
          </cell>
          <cell r="DU136">
            <v>67019.199999999997</v>
          </cell>
          <cell r="DV136">
            <v>0.94638574854402202</v>
          </cell>
          <cell r="DW136">
            <v>0.94913396935226546</v>
          </cell>
          <cell r="DX136">
            <v>0</v>
          </cell>
          <cell r="DY136">
            <v>0.17238700094386172</v>
          </cell>
          <cell r="DZ136">
            <v>0.98655000000000004</v>
          </cell>
          <cell r="EA136">
            <v>0.98726747430123019</v>
          </cell>
          <cell r="EB136">
            <v>0.89203704404934292</v>
          </cell>
          <cell r="EC136">
            <v>0.86923573929324227</v>
          </cell>
          <cell r="EN136">
            <v>5.0000000000000001E-4</v>
          </cell>
          <cell r="EO136">
            <v>5.7813403487447071E-5</v>
          </cell>
          <cell r="ER136">
            <v>0.98704352176088039</v>
          </cell>
          <cell r="ES136">
            <v>0.98770726698106526</v>
          </cell>
          <cell r="EV136">
            <v>1.7869774591854654E-2</v>
          </cell>
          <cell r="EW136">
            <v>2.7126498018590905E-2</v>
          </cell>
          <cell r="EX136">
            <v>0.86925000000000008</v>
          </cell>
          <cell r="EY136">
            <v>0.83665938718598032</v>
          </cell>
          <cell r="EZ136">
            <v>0.36709779858077718</v>
          </cell>
          <cell r="FA136">
            <v>0.37484444573195924</v>
          </cell>
          <cell r="FB136">
            <v>0.42231555775758084</v>
          </cell>
          <cell r="FC136">
            <v>0.44802514795502485</v>
          </cell>
          <cell r="FJ136">
            <v>0.90183171073372626</v>
          </cell>
          <cell r="FK136">
            <v>0.91019492500481958</v>
          </cell>
          <cell r="FL136">
            <v>0.94449006227587662</v>
          </cell>
          <cell r="FM136">
            <v>0.94429360023337294</v>
          </cell>
          <cell r="FR136">
            <v>1.9518775807222388E-2</v>
          </cell>
          <cell r="FS136">
            <v>4.7400592837539834E-3</v>
          </cell>
          <cell r="FT136">
            <v>0.88204008899042396</v>
          </cell>
          <cell r="FU136">
            <v>0.85803907127254953</v>
          </cell>
          <cell r="FV136">
            <v>0.91097479957003125</v>
          </cell>
          <cell r="FW136">
            <v>0.87454419353843071</v>
          </cell>
          <cell r="FX136">
            <v>162.69123713330214</v>
          </cell>
          <cell r="FY136">
            <v>807.12070189465135</v>
          </cell>
          <cell r="FZ136">
            <v>184.44880132321109</v>
          </cell>
          <cell r="GA136">
            <v>947.24249285201302</v>
          </cell>
          <cell r="GB136">
            <v>14.483619993991798</v>
          </cell>
          <cell r="GC136">
            <v>97.152488701317296</v>
          </cell>
          <cell r="GD136">
            <v>1.0337173114359798E-2</v>
          </cell>
          <cell r="GE136">
            <v>1.3758852274203871E-3</v>
          </cell>
          <cell r="GF136">
            <v>2.8159180344649162E-2</v>
          </cell>
          <cell r="GG136">
            <v>3.6705498589786872E-3</v>
          </cell>
          <cell r="GH136">
            <v>39.454390764494832</v>
          </cell>
          <cell r="GI136">
            <v>264.65703568017273</v>
          </cell>
          <cell r="IV136">
            <v>132</v>
          </cell>
        </row>
        <row r="137">
          <cell r="B137">
            <v>38981</v>
          </cell>
          <cell r="C137">
            <v>18</v>
          </cell>
          <cell r="D137">
            <v>38961</v>
          </cell>
          <cell r="E137">
            <v>0</v>
          </cell>
          <cell r="F137">
            <v>72</v>
          </cell>
          <cell r="G137">
            <v>11</v>
          </cell>
          <cell r="H137">
            <v>0</v>
          </cell>
          <cell r="I137">
            <v>0</v>
          </cell>
          <cell r="J137">
            <v>0</v>
          </cell>
          <cell r="K137">
            <v>0.41666666666666669</v>
          </cell>
          <cell r="L137">
            <v>1</v>
          </cell>
          <cell r="M137">
            <v>71.583333333333329</v>
          </cell>
          <cell r="N137">
            <v>72</v>
          </cell>
          <cell r="O137">
            <v>72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0.46180555555555547</v>
          </cell>
          <cell r="W137">
            <v>1.7951388888888888</v>
          </cell>
          <cell r="X137">
            <v>0</v>
          </cell>
          <cell r="Y137">
            <v>4.8611111111111216E-3</v>
          </cell>
          <cell r="Z137">
            <v>0.14791666666666692</v>
          </cell>
          <cell r="AA137">
            <v>8.1034722222222229</v>
          </cell>
          <cell r="AB137">
            <v>0.14791666666666692</v>
          </cell>
          <cell r="AC137">
            <v>8.1083333333333343</v>
          </cell>
          <cell r="AD137">
            <v>0</v>
          </cell>
          <cell r="AE137">
            <v>2.6430555555555557</v>
          </cell>
          <cell r="AF137">
            <v>1.8749999999999999E-2</v>
          </cell>
          <cell r="AG137">
            <v>35.333333333333321</v>
          </cell>
          <cell r="AH137">
            <v>0</v>
          </cell>
          <cell r="AI137">
            <v>0.12777777777777777</v>
          </cell>
          <cell r="AJ137">
            <v>1.8749999999999999E-2</v>
          </cell>
          <cell r="AK137">
            <v>38.104166666666657</v>
          </cell>
          <cell r="AL137">
            <v>0.16666666666666691</v>
          </cell>
          <cell r="AM137">
            <v>46.212499999999999</v>
          </cell>
          <cell r="AN137">
            <v>0.53819444444444453</v>
          </cell>
          <cell r="AO137">
            <v>69.788194444444443</v>
          </cell>
          <cell r="AP137">
            <v>0.37152777777777762</v>
          </cell>
          <cell r="AQ137">
            <v>23.575694444444444</v>
          </cell>
          <cell r="AR137">
            <v>1</v>
          </cell>
          <cell r="AS137">
            <v>0.95714880825048698</v>
          </cell>
          <cell r="AT137">
            <v>0.95195729537366547</v>
          </cell>
          <cell r="AU137">
            <v>0.42714959637014621</v>
          </cell>
          <cell r="AV137">
            <v>1</v>
          </cell>
          <cell r="AW137">
            <v>0.99792837118184163</v>
          </cell>
          <cell r="AX137">
            <v>0.95195729537366547</v>
          </cell>
          <cell r="AY137">
            <v>0.38222677580247483</v>
          </cell>
          <cell r="AZ137">
            <v>0.69032258064516094</v>
          </cell>
          <cell r="BA137">
            <v>0.33788745708741741</v>
          </cell>
          <cell r="BB137">
            <v>0.69032258064516094</v>
          </cell>
          <cell r="BC137">
            <v>0.3378178018806906</v>
          </cell>
          <cell r="BD137">
            <v>0.37152777777777762</v>
          </cell>
          <cell r="BE137">
            <v>0.32934613892122627</v>
          </cell>
          <cell r="BF137">
            <v>0.37152777777777762</v>
          </cell>
          <cell r="BG137">
            <v>0.32934613892122627</v>
          </cell>
          <cell r="BH137">
            <v>0.37152777777777762</v>
          </cell>
          <cell r="BI137">
            <v>0.32934613892122627</v>
          </cell>
          <cell r="BJ137">
            <v>134.76897196261689</v>
          </cell>
          <cell r="BK137">
            <v>126.91847064714717</v>
          </cell>
          <cell r="BL137">
            <v>1201.69</v>
          </cell>
          <cell r="BM137">
            <v>71812.585999999996</v>
          </cell>
          <cell r="BN137">
            <v>16.690138888888889</v>
          </cell>
          <cell r="BO137">
            <v>997.39702777777768</v>
          </cell>
          <cell r="BP137">
            <v>372.53037</v>
          </cell>
          <cell r="BQ137">
            <v>24788.425040000006</v>
          </cell>
          <cell r="BR137">
            <v>0.31000538408408157</v>
          </cell>
          <cell r="BS137">
            <v>0.34518218073918139</v>
          </cell>
          <cell r="BT137">
            <v>1.6478511146906132</v>
          </cell>
          <cell r="BU137">
            <v>1.8438519008121568</v>
          </cell>
          <cell r="BV137">
            <v>0.11710261444316185</v>
          </cell>
          <cell r="BW137">
            <v>0.13065890580775549</v>
          </cell>
          <cell r="BX137">
            <v>140.72104075020317</v>
          </cell>
          <cell r="BY137">
            <v>9382.9539099853409</v>
          </cell>
          <cell r="BZ137">
            <v>0.18812705912590022</v>
          </cell>
          <cell r="CA137">
            <v>0.1872071073534376</v>
          </cell>
          <cell r="CB137">
            <v>226.07040568100305</v>
          </cell>
          <cell r="CC137">
            <v>13443.826496629968</v>
          </cell>
          <cell r="CD137">
            <v>2.9236666666666671E-2</v>
          </cell>
          <cell r="CE137">
            <v>2.9493833465105267E-2</v>
          </cell>
          <cell r="CF137">
            <v>0.77118360178713719</v>
          </cell>
          <cell r="CG137">
            <v>0.7571468944954165</v>
          </cell>
          <cell r="CH137">
            <v>18.084520363996955</v>
          </cell>
          <cell r="CI137">
            <v>1114.6395866259381</v>
          </cell>
          <cell r="CJ137">
            <v>0.48816666666666669</v>
          </cell>
          <cell r="CK137">
            <v>0.48589945156853198</v>
          </cell>
          <cell r="CL137">
            <v>232.86544395499999</v>
          </cell>
          <cell r="CM137">
            <v>13903.680956744096</v>
          </cell>
          <cell r="CN137">
            <v>0.39695792592099455</v>
          </cell>
          <cell r="CO137">
            <v>0.39845824574539057</v>
          </cell>
          <cell r="CP137">
            <v>477.02036999999996</v>
          </cell>
          <cell r="CQ137">
            <v>28614.317039999994</v>
          </cell>
          <cell r="CR137">
            <v>1.160572656084348E-2</v>
          </cell>
          <cell r="CS137">
            <v>1.1752061142812541E-2</v>
          </cell>
          <cell r="CT137">
            <v>13.946485550900002</v>
          </cell>
          <cell r="CU137">
            <v>843.94590149548378</v>
          </cell>
          <cell r="CV137">
            <v>4.0093534938295233E-2</v>
          </cell>
          <cell r="CW137">
            <v>5.0065262933157703E-2</v>
          </cell>
          <cell r="CX137">
            <v>48.18</v>
          </cell>
          <cell r="CY137">
            <v>3595.3159999999993</v>
          </cell>
          <cell r="CZ137">
            <v>1.9283333333333333E-2</v>
          </cell>
          <cell r="DA137">
            <v>1.2832893803391655E-2</v>
          </cell>
          <cell r="DB137">
            <v>7.7313699872679311E-4</v>
          </cell>
          <cell r="DC137">
            <v>6.4248220246009328E-4</v>
          </cell>
          <cell r="DD137">
            <v>0.92907099999999998</v>
          </cell>
          <cell r="DE137">
            <v>46.13830841763486</v>
          </cell>
          <cell r="DF137">
            <v>0.66733333333333333</v>
          </cell>
          <cell r="DG137">
            <v>0.36698457602281598</v>
          </cell>
          <cell r="DH137">
            <v>32.152119999999996</v>
          </cell>
          <cell r="DI137">
            <v>1319.4255179280465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0.85480775641088302</v>
          </cell>
          <cell r="DO137">
            <v>0.85332137264380348</v>
          </cell>
          <cell r="DP137">
            <v>126.77455519930317</v>
          </cell>
          <cell r="DQ137">
            <v>8539.0080084898582</v>
          </cell>
          <cell r="DR137">
            <v>148.30767999999998</v>
          </cell>
          <cell r="DS137">
            <v>10006.790269454837</v>
          </cell>
          <cell r="DT137">
            <v>1097.2</v>
          </cell>
          <cell r="DU137">
            <v>68116.399999999994</v>
          </cell>
          <cell r="DV137">
            <v>0.91304745816308697</v>
          </cell>
          <cell r="DW137">
            <v>0.94853010863583154</v>
          </cell>
          <cell r="DX137">
            <v>0</v>
          </cell>
          <cell r="DY137">
            <v>0.16950232923514164</v>
          </cell>
          <cell r="DZ137">
            <v>0.98699999999999999</v>
          </cell>
          <cell r="EA137">
            <v>0.98726316666132974</v>
          </cell>
          <cell r="EB137">
            <v>0.88274469532841582</v>
          </cell>
          <cell r="EC137">
            <v>0.86941702953429068</v>
          </cell>
          <cell r="EN137">
            <v>3.5000000000000005E-4</v>
          </cell>
          <cell r="EO137">
            <v>6.2519031787866721E-5</v>
          </cell>
          <cell r="ER137">
            <v>0.98734557094983244</v>
          </cell>
          <cell r="ES137">
            <v>0.98770144136584415</v>
          </cell>
          <cell r="EV137">
            <v>1.7026410638133857E-2</v>
          </cell>
          <cell r="EW137">
            <v>2.6957486224415655E-2</v>
          </cell>
          <cell r="EX137">
            <v>0.84966666666666668</v>
          </cell>
          <cell r="EY137">
            <v>0.83681873473675106</v>
          </cell>
          <cell r="EZ137">
            <v>0.36123880739444042</v>
          </cell>
          <cell r="FA137">
            <v>0.37467776789982871</v>
          </cell>
          <cell r="FB137">
            <v>0.42515355911468078</v>
          </cell>
          <cell r="FC137">
            <v>0.44774065439356586</v>
          </cell>
          <cell r="FJ137">
            <v>0.90089267762269676</v>
          </cell>
          <cell r="FK137">
            <v>0.91005541436185089</v>
          </cell>
          <cell r="FL137">
            <v>0.93889953671700543</v>
          </cell>
          <cell r="FM137">
            <v>0.94421280185944267</v>
          </cell>
          <cell r="FR137">
            <v>3.8742981075738925E-3</v>
          </cell>
          <cell r="FS137">
            <v>4.7278624121711577E-3</v>
          </cell>
          <cell r="FT137">
            <v>0.85868205451845692</v>
          </cell>
          <cell r="FU137">
            <v>0.85804923505597464</v>
          </cell>
          <cell r="FV137">
            <v>0.88668584133560202</v>
          </cell>
          <cell r="FW137">
            <v>0.87470549890326388</v>
          </cell>
          <cell r="FX137">
            <v>125.84548419930317</v>
          </cell>
          <cell r="FY137">
            <v>932.96618609395455</v>
          </cell>
          <cell r="FZ137">
            <v>146.55655552261013</v>
          </cell>
          <cell r="GA137">
            <v>1093.7990483746232</v>
          </cell>
          <cell r="GB137">
            <v>14.260075163757829</v>
          </cell>
          <cell r="GC137">
            <v>111.41256386507513</v>
          </cell>
          <cell r="GD137">
            <v>1.1866683723554185E-2</v>
          </cell>
          <cell r="GE137">
            <v>1.5514350627211103E-3</v>
          </cell>
          <cell r="GF137">
            <v>3.2849969274194916E-2</v>
          </cell>
          <cell r="GG137">
            <v>4.1407182268041352E-3</v>
          </cell>
          <cell r="GH137">
            <v>39.475479577107293</v>
          </cell>
          <cell r="GI137">
            <v>304.13251525728003</v>
          </cell>
          <cell r="IV137">
            <v>133</v>
          </cell>
        </row>
        <row r="138">
          <cell r="B138">
            <v>38982</v>
          </cell>
          <cell r="C138">
            <v>18</v>
          </cell>
          <cell r="D138">
            <v>38961</v>
          </cell>
          <cell r="E138">
            <v>0</v>
          </cell>
          <cell r="F138">
            <v>73</v>
          </cell>
          <cell r="G138">
            <v>11</v>
          </cell>
          <cell r="H138">
            <v>0</v>
          </cell>
          <cell r="I138">
            <v>0</v>
          </cell>
          <cell r="J138">
            <v>0</v>
          </cell>
          <cell r="K138">
            <v>0.41666666666666669</v>
          </cell>
          <cell r="L138">
            <v>1</v>
          </cell>
          <cell r="M138">
            <v>72.583333333333329</v>
          </cell>
          <cell r="N138">
            <v>73</v>
          </cell>
          <cell r="O138">
            <v>73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1.7951388888888888</v>
          </cell>
          <cell r="X138">
            <v>0</v>
          </cell>
          <cell r="Y138">
            <v>4.8611111111111216E-3</v>
          </cell>
          <cell r="Z138">
            <v>0.11041666666666666</v>
          </cell>
          <cell r="AA138">
            <v>8.2138888888888903</v>
          </cell>
          <cell r="AB138">
            <v>0.11041666666666666</v>
          </cell>
          <cell r="AC138">
            <v>8.21875</v>
          </cell>
          <cell r="AD138">
            <v>0</v>
          </cell>
          <cell r="AE138">
            <v>2.6430555555555557</v>
          </cell>
          <cell r="AF138">
            <v>2.5694444444444464E-2</v>
          </cell>
          <cell r="AG138">
            <v>35.359027777777769</v>
          </cell>
          <cell r="AH138">
            <v>4.1666666666666519E-3</v>
          </cell>
          <cell r="AI138">
            <v>0.13194444444444442</v>
          </cell>
          <cell r="AJ138">
            <v>2.9861111111111116E-2</v>
          </cell>
          <cell r="AK138">
            <v>38.134027777777767</v>
          </cell>
          <cell r="AL138">
            <v>0.14027777777777778</v>
          </cell>
          <cell r="AM138">
            <v>46.352777777777767</v>
          </cell>
          <cell r="AN138">
            <v>1</v>
          </cell>
          <cell r="AO138">
            <v>70.788194444444443</v>
          </cell>
          <cell r="AP138">
            <v>0.85972222222222228</v>
          </cell>
          <cell r="AQ138">
            <v>24.435416666666665</v>
          </cell>
          <cell r="AR138">
            <v>1</v>
          </cell>
          <cell r="AS138">
            <v>0.9577580466148724</v>
          </cell>
          <cell r="AT138">
            <v>0.97111631537861043</v>
          </cell>
          <cell r="AU138">
            <v>0.43488346281909002</v>
          </cell>
          <cell r="AV138">
            <v>0.99531615925058547</v>
          </cell>
          <cell r="AW138">
            <v>0.99789123196448393</v>
          </cell>
          <cell r="AX138">
            <v>0.9664324746291959</v>
          </cell>
          <cell r="AY138">
            <v>0.39053274139844635</v>
          </cell>
          <cell r="AZ138">
            <v>0.85972222222222228</v>
          </cell>
          <cell r="BA138">
            <v>0.34525923382547719</v>
          </cell>
          <cell r="BB138">
            <v>0.85972222222222228</v>
          </cell>
          <cell r="BC138">
            <v>0.34519056261343012</v>
          </cell>
          <cell r="BD138">
            <v>0.85972222222222228</v>
          </cell>
          <cell r="BE138">
            <v>0.3366532721010333</v>
          </cell>
          <cell r="BF138">
            <v>0.85972222222222228</v>
          </cell>
          <cell r="BG138">
            <v>0.3366532721010333</v>
          </cell>
          <cell r="BH138">
            <v>0.85972222222222228</v>
          </cell>
          <cell r="BI138">
            <v>0.3366532721010333</v>
          </cell>
          <cell r="BJ138">
            <v>130.10500807754443</v>
          </cell>
          <cell r="BK138">
            <v>127.03058402250832</v>
          </cell>
          <cell r="BL138">
            <v>2684.5</v>
          </cell>
          <cell r="BM138">
            <v>74497.085999999996</v>
          </cell>
          <cell r="BN138">
            <v>36.773972602739725</v>
          </cell>
          <cell r="BO138">
            <v>1020.5080273972602</v>
          </cell>
          <cell r="BP138">
            <v>856.52652</v>
          </cell>
          <cell r="BQ138">
            <v>25644.951560000005</v>
          </cell>
          <cell r="BR138">
            <v>0.31906370646302851</v>
          </cell>
          <cell r="BS138">
            <v>0.34424100239303329</v>
          </cell>
          <cell r="BT138">
            <v>2.0129280059776202</v>
          </cell>
          <cell r="BU138">
            <v>1.849039172985887</v>
          </cell>
          <cell r="BV138">
            <v>0.12768482598840858</v>
          </cell>
          <cell r="BW138">
            <v>0.13055173494103145</v>
          </cell>
          <cell r="BX138">
            <v>342.76991536588287</v>
          </cell>
          <cell r="BY138">
            <v>9725.7238253512241</v>
          </cell>
          <cell r="BZ138">
            <v>0.15850726181737862</v>
          </cell>
          <cell r="CA138">
            <v>0.1861729093803578</v>
          </cell>
          <cell r="CB138">
            <v>425.5127443487529</v>
          </cell>
          <cell r="CC138">
            <v>13869.339240978721</v>
          </cell>
          <cell r="CD138">
            <v>2.9858333333333334E-2</v>
          </cell>
          <cell r="CE138">
            <v>2.950487902480757E-2</v>
          </cell>
          <cell r="CF138">
            <v>0.78105475055111795</v>
          </cell>
          <cell r="CG138">
            <v>0.75785828691568669</v>
          </cell>
          <cell r="CH138">
            <v>34.183924141246969</v>
          </cell>
          <cell r="CI138">
            <v>1148.8235107671851</v>
          </cell>
          <cell r="CJ138">
            <v>0.48591666666666666</v>
          </cell>
          <cell r="CK138">
            <v>0.48589997324332751</v>
          </cell>
          <cell r="CL138">
            <v>434.50985150999986</v>
          </cell>
          <cell r="CM138">
            <v>14338.190808254096</v>
          </cell>
          <cell r="CN138">
            <v>0.33309983982119568</v>
          </cell>
          <cell r="CO138">
            <v>0.39610305777597793</v>
          </cell>
          <cell r="CP138">
            <v>894.20651999999973</v>
          </cell>
          <cell r="CQ138">
            <v>29508.523559999994</v>
          </cell>
          <cell r="CR138">
            <v>9.9458060506612007E-3</v>
          </cell>
          <cell r="CS138">
            <v>1.1686972801036592E-2</v>
          </cell>
          <cell r="CT138">
            <v>26.699516342999992</v>
          </cell>
          <cell r="CU138">
            <v>870.64541783848381</v>
          </cell>
          <cell r="CV138">
            <v>4.4756937977276964E-2</v>
          </cell>
          <cell r="CW138">
            <v>4.9873977621084399E-2</v>
          </cell>
          <cell r="CX138">
            <v>120.15</v>
          </cell>
          <cell r="CY138">
            <v>3715.4659999999994</v>
          </cell>
          <cell r="CZ138">
            <v>2.0524999999999998E-2</v>
          </cell>
          <cell r="DA138">
            <v>1.3081639602578753E-2</v>
          </cell>
          <cell r="DB138">
            <v>9.1863615198360964E-4</v>
          </cell>
          <cell r="DC138">
            <v>6.5243340078610407E-4</v>
          </cell>
          <cell r="DD138">
            <v>2.4660787499999999</v>
          </cell>
          <cell r="DE138">
            <v>48.604387167634862</v>
          </cell>
          <cell r="DF138">
            <v>0.67666666666666675</v>
          </cell>
          <cell r="DG138">
            <v>0.3769990138324632</v>
          </cell>
          <cell r="DH138">
            <v>81.301500000000019</v>
          </cell>
          <cell r="DI138">
            <v>1400.7270179280465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0.86393060784324349</v>
          </cell>
          <cell r="DO138">
            <v>0.85369556908931898</v>
          </cell>
          <cell r="DP138">
            <v>316.0703990228829</v>
          </cell>
          <cell r="DQ138">
            <v>8855.0784075127413</v>
          </cell>
          <cell r="DR138">
            <v>365.85160446153856</v>
          </cell>
          <cell r="DS138">
            <v>10372.641873916376</v>
          </cell>
          <cell r="DT138">
            <v>2646.82</v>
          </cell>
          <cell r="DU138">
            <v>70763.22</v>
          </cell>
          <cell r="DV138">
            <v>0.98596386664183278</v>
          </cell>
          <cell r="DW138">
            <v>0.9498790328523723</v>
          </cell>
          <cell r="DX138">
            <v>0.76890000000000003</v>
          </cell>
          <cell r="DY138">
            <v>0.19110160423454581</v>
          </cell>
          <cell r="DZ138">
            <v>0.98803333333333343</v>
          </cell>
          <cell r="EA138">
            <v>0.98729313325919543</v>
          </cell>
          <cell r="EB138">
            <v>0.89098176828655395</v>
          </cell>
          <cell r="EC138">
            <v>0.87031648478015722</v>
          </cell>
          <cell r="EN138">
            <v>4.3333333333333337E-4</v>
          </cell>
          <cell r="EO138">
            <v>7.6947133471884634E-5</v>
          </cell>
          <cell r="ER138">
            <v>0.98846166672224633</v>
          </cell>
          <cell r="ES138">
            <v>0.98773102145045377</v>
          </cell>
          <cell r="EV138">
            <v>1.8080865766310364E-2</v>
          </cell>
          <cell r="EW138">
            <v>2.6637617503378952E-2</v>
          </cell>
          <cell r="EX138">
            <v>0.85206249999999983</v>
          </cell>
          <cell r="EY138">
            <v>0.83745809342816668</v>
          </cell>
          <cell r="EZ138">
            <v>0.3626855227775504</v>
          </cell>
          <cell r="FA138">
            <v>0.37417478546628252</v>
          </cell>
          <cell r="FB138">
            <v>0.42565600854109936</v>
          </cell>
          <cell r="FC138">
            <v>0.44679821999759267</v>
          </cell>
          <cell r="FJ138">
            <v>0.92210659353082347</v>
          </cell>
          <cell r="FK138">
            <v>0.91048014178964809</v>
          </cell>
          <cell r="FL138">
            <v>0.94092498156633553</v>
          </cell>
          <cell r="FM138">
            <v>0.94409675699365891</v>
          </cell>
          <cell r="FR138">
            <v>8.8706405753312678E-3</v>
          </cell>
          <cell r="FS138">
            <v>4.8965419026159029E-3</v>
          </cell>
          <cell r="FT138">
            <v>0.87280124841857476</v>
          </cell>
          <cell r="FU138">
            <v>0.85859211099193489</v>
          </cell>
          <cell r="FV138">
            <v>0.89977646582662418</v>
          </cell>
          <cell r="FW138">
            <v>0.87576660855059807</v>
          </cell>
          <cell r="FX138">
            <v>313.60432027288289</v>
          </cell>
          <cell r="FY138">
            <v>1246.5705063668374</v>
          </cell>
          <cell r="FZ138">
            <v>359.30782734454306</v>
          </cell>
          <cell r="GA138">
            <v>1453.1068757191663</v>
          </cell>
          <cell r="GB138">
            <v>31.430533309787574</v>
          </cell>
          <cell r="GC138">
            <v>142.84309717486269</v>
          </cell>
          <cell r="GD138">
            <v>1.1708151726499376E-2</v>
          </cell>
          <cell r="GE138">
            <v>1.9174320076742694E-3</v>
          </cell>
          <cell r="GF138">
            <v>3.2281828171234879E-2</v>
          </cell>
          <cell r="GG138">
            <v>5.1244286952281878E-3</v>
          </cell>
          <cell r="GH138">
            <v>86.660567725680039</v>
          </cell>
          <cell r="GI138">
            <v>390.79308298296007</v>
          </cell>
          <cell r="IV138">
            <v>134</v>
          </cell>
        </row>
        <row r="139">
          <cell r="B139">
            <v>38983</v>
          </cell>
          <cell r="C139">
            <v>18</v>
          </cell>
          <cell r="D139">
            <v>38961</v>
          </cell>
          <cell r="E139">
            <v>0</v>
          </cell>
          <cell r="F139">
            <v>74</v>
          </cell>
          <cell r="G139">
            <v>11</v>
          </cell>
          <cell r="H139">
            <v>0</v>
          </cell>
          <cell r="I139">
            <v>0</v>
          </cell>
          <cell r="J139">
            <v>0</v>
          </cell>
          <cell r="K139">
            <v>0.41666666666666669</v>
          </cell>
          <cell r="L139">
            <v>1</v>
          </cell>
          <cell r="M139">
            <v>73.583333333333329</v>
          </cell>
          <cell r="N139">
            <v>74</v>
          </cell>
          <cell r="O139">
            <v>74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1.7951388888888888</v>
          </cell>
          <cell r="X139">
            <v>0</v>
          </cell>
          <cell r="Y139">
            <v>4.8611111111111216E-3</v>
          </cell>
          <cell r="Z139">
            <v>0.61458333333333326</v>
          </cell>
          <cell r="AA139">
            <v>8.8284722222222243</v>
          </cell>
          <cell r="AB139">
            <v>0.61458333333333326</v>
          </cell>
          <cell r="AC139">
            <v>8.8333333333333357</v>
          </cell>
          <cell r="AD139">
            <v>5.5555555555555636E-3</v>
          </cell>
          <cell r="AE139">
            <v>2.6486111111111112</v>
          </cell>
          <cell r="AF139">
            <v>0</v>
          </cell>
          <cell r="AG139">
            <v>35.359027777777769</v>
          </cell>
          <cell r="AH139">
            <v>0</v>
          </cell>
          <cell r="AI139">
            <v>0.13194444444444442</v>
          </cell>
          <cell r="AJ139">
            <v>5.5555555555555636E-3</v>
          </cell>
          <cell r="AK139">
            <v>38.13958333333332</v>
          </cell>
          <cell r="AL139">
            <v>0.6201388888888888</v>
          </cell>
          <cell r="AM139">
            <v>46.972916666666656</v>
          </cell>
          <cell r="AN139">
            <v>1</v>
          </cell>
          <cell r="AO139">
            <v>71.788194444444443</v>
          </cell>
          <cell r="AP139">
            <v>0.3798611111111112</v>
          </cell>
          <cell r="AQ139">
            <v>24.815277777777776</v>
          </cell>
          <cell r="AR139">
            <v>0.98558558558558562</v>
          </cell>
          <cell r="AS139">
            <v>0.9579284099056864</v>
          </cell>
          <cell r="AT139">
            <v>1</v>
          </cell>
          <cell r="AU139">
            <v>0.43834316915779614</v>
          </cell>
          <cell r="AV139">
            <v>1</v>
          </cell>
          <cell r="AW139">
            <v>0.99790414207710554</v>
          </cell>
          <cell r="AX139">
            <v>0.98558558558558562</v>
          </cell>
          <cell r="AY139">
            <v>0.39417572114058813</v>
          </cell>
          <cell r="AZ139">
            <v>0.3798611111111112</v>
          </cell>
          <cell r="BA139">
            <v>0.34574123337363982</v>
          </cell>
          <cell r="BB139">
            <v>0.3798611111111112</v>
          </cell>
          <cell r="BC139">
            <v>0.34567351874244256</v>
          </cell>
          <cell r="BD139">
            <v>0.3798611111111112</v>
          </cell>
          <cell r="BE139">
            <v>0.33724046810117025</v>
          </cell>
          <cell r="BF139">
            <v>0.3798611111111112</v>
          </cell>
          <cell r="BG139">
            <v>0.33724046810117025</v>
          </cell>
          <cell r="BH139">
            <v>0.3798611111111112</v>
          </cell>
          <cell r="BI139">
            <v>0.33724046810117025</v>
          </cell>
          <cell r="BJ139">
            <v>136.26471663619739</v>
          </cell>
          <cell r="BK139">
            <v>127.17193597134381</v>
          </cell>
          <cell r="BL139">
            <v>1242.28</v>
          </cell>
          <cell r="BM139">
            <v>75739.365999999995</v>
          </cell>
          <cell r="BN139">
            <v>16.787567567567567</v>
          </cell>
          <cell r="BO139">
            <v>1023.5049459459459</v>
          </cell>
          <cell r="BP139">
            <v>340.26396</v>
          </cell>
          <cell r="BQ139">
            <v>25985.215520000005</v>
          </cell>
          <cell r="BR139">
            <v>0.27390279164117592</v>
          </cell>
          <cell r="BS139">
            <v>0.3430873123495648</v>
          </cell>
          <cell r="BT139">
            <v>1.8125865129505536</v>
          </cell>
          <cell r="BU139">
            <v>1.848552371529262</v>
          </cell>
          <cell r="BV139">
            <v>0.12108385146754236</v>
          </cell>
          <cell r="BW139">
            <v>0.13039644235142295</v>
          </cell>
          <cell r="BX139">
            <v>150.42004700109851</v>
          </cell>
          <cell r="BY139">
            <v>9876.1438723523224</v>
          </cell>
          <cell r="BZ139">
            <v>0.15111156884606469</v>
          </cell>
          <cell r="CA139">
            <v>0.18559783192170912</v>
          </cell>
          <cell r="CB139">
            <v>187.72287974608923</v>
          </cell>
          <cell r="CC139">
            <v>14057.06212072481</v>
          </cell>
          <cell r="CD139">
            <v>2.9500000000000002E-2</v>
          </cell>
          <cell r="CE139">
            <v>2.9504814035348E-2</v>
          </cell>
          <cell r="CF139">
            <v>0.7418288134162373</v>
          </cell>
          <cell r="CG139">
            <v>0.75764025622233933</v>
          </cell>
          <cell r="CH139">
            <v>15.84161481391002</v>
          </cell>
          <cell r="CI139">
            <v>1164.665125581095</v>
          </cell>
          <cell r="CJ139">
            <v>0.48899999999999999</v>
          </cell>
          <cell r="CK139">
            <v>0.4859412661392466</v>
          </cell>
          <cell r="CL139">
            <v>194.80046543999927</v>
          </cell>
          <cell r="CM139">
            <v>14532.991273694095</v>
          </cell>
          <cell r="CN139">
            <v>0.32067244099558756</v>
          </cell>
          <cell r="CO139">
            <v>0.39486584189257662</v>
          </cell>
          <cell r="CP139">
            <v>398.36495999999852</v>
          </cell>
          <cell r="CQ139">
            <v>29906.888519999993</v>
          </cell>
          <cell r="CR139">
            <v>9.4598370093698335E-3</v>
          </cell>
          <cell r="CS139">
            <v>1.1650443233951601E-2</v>
          </cell>
          <cell r="CT139">
            <v>11.751766319999957</v>
          </cell>
          <cell r="CU139">
            <v>882.39718415848381</v>
          </cell>
          <cell r="CV139">
            <v>4.0280774060598254E-2</v>
          </cell>
          <cell r="CW139">
            <v>4.9716629526579341E-2</v>
          </cell>
          <cell r="CX139">
            <v>50.04</v>
          </cell>
          <cell r="CY139">
            <v>3765.5059999999994</v>
          </cell>
          <cell r="CZ139">
            <v>2.274E-2</v>
          </cell>
          <cell r="DA139">
            <v>1.3209990043206643E-2</v>
          </cell>
          <cell r="DB139">
            <v>9.1598480213800424E-4</v>
          </cell>
          <cell r="DC139">
            <v>6.5675618102790652E-4</v>
          </cell>
          <cell r="DD139">
            <v>1.1379096</v>
          </cell>
          <cell r="DE139">
            <v>49.742296767634862</v>
          </cell>
          <cell r="DF139">
            <v>0.67099999999999993</v>
          </cell>
          <cell r="DG139">
            <v>0.38090600783216033</v>
          </cell>
          <cell r="DH139">
            <v>33.576839999999997</v>
          </cell>
          <cell r="DI139">
            <v>1434.3038579280465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0.86040247409784565</v>
          </cell>
          <cell r="DO139">
            <v>0.8537981844110859</v>
          </cell>
          <cell r="DP139">
            <v>138.66828068109857</v>
          </cell>
          <cell r="DQ139">
            <v>8993.7466881938399</v>
          </cell>
          <cell r="DR139">
            <v>161.16676190000018</v>
          </cell>
          <cell r="DS139">
            <v>10533.808635816376</v>
          </cell>
          <cell r="DT139">
            <v>1184.1790000000015</v>
          </cell>
          <cell r="DU139">
            <v>71947.399000000005</v>
          </cell>
          <cell r="DV139">
            <v>0.95323035064558836</v>
          </cell>
          <cell r="DW139">
            <v>0.94993400129597083</v>
          </cell>
          <cell r="DX139">
            <v>0</v>
          </cell>
          <cell r="DY139">
            <v>0.18796714835715583</v>
          </cell>
          <cell r="DZ139">
            <v>0.98780000000000001</v>
          </cell>
          <cell r="EA139">
            <v>0.98730161029082009</v>
          </cell>
          <cell r="EB139">
            <v>0.88755434541433276</v>
          </cell>
          <cell r="EC139">
            <v>0.87055972655841307</v>
          </cell>
          <cell r="EN139">
            <v>5.9999999999999995E-4</v>
          </cell>
          <cell r="EO139">
            <v>8.5694868002396301E-5</v>
          </cell>
          <cell r="ER139">
            <v>0.98839303582149296</v>
          </cell>
          <cell r="ES139">
            <v>0.98774209152349801</v>
          </cell>
          <cell r="EV139">
            <v>1.7505254327476363E-2</v>
          </cell>
          <cell r="EW139">
            <v>2.6487828130621852E-2</v>
          </cell>
          <cell r="EX139">
            <v>0.85526666666666662</v>
          </cell>
          <cell r="EY139">
            <v>0.83766916035653505</v>
          </cell>
          <cell r="EZ139">
            <v>0.36391247992750214</v>
          </cell>
          <cell r="FA139">
            <v>0.37405315678334211</v>
          </cell>
          <cell r="FB139">
            <v>0.42549592321400986</v>
          </cell>
          <cell r="FC139">
            <v>0.44654044160362166</v>
          </cell>
          <cell r="FJ139">
            <v>0.92187366940581983</v>
          </cell>
          <cell r="FK139">
            <v>0.91065367257065777</v>
          </cell>
          <cell r="FL139">
            <v>0.93730220211619453</v>
          </cell>
          <cell r="FM139">
            <v>0.94399269337602487</v>
          </cell>
          <cell r="FR139">
            <v>2.7418256811224007E-2</v>
          </cell>
          <cell r="FS139">
            <v>5.2685765723171629E-3</v>
          </cell>
          <cell r="FT139">
            <v>0.88782073090906966</v>
          </cell>
          <cell r="FU139">
            <v>0.85906676098340307</v>
          </cell>
          <cell r="FV139">
            <v>0.9143712697583406</v>
          </cell>
          <cell r="FW139">
            <v>0.87641377619538252</v>
          </cell>
          <cell r="FX139">
            <v>137.53037108109856</v>
          </cell>
          <cell r="FY139">
            <v>1384.100877447936</v>
          </cell>
          <cell r="FZ139">
            <v>154.90781673939577</v>
          </cell>
          <cell r="GA139">
            <v>1608.014692458562</v>
          </cell>
          <cell r="GB139">
            <v>11.776551045338705</v>
          </cell>
          <cell r="GC139">
            <v>154.61964822020138</v>
          </cell>
          <cell r="GD139">
            <v>9.479788007002209E-3</v>
          </cell>
          <cell r="GE139">
            <v>2.0414700622157491E-3</v>
          </cell>
          <cell r="GF139">
            <v>2.6049637014072039E-2</v>
          </cell>
          <cell r="GG139">
            <v>5.4577003968401287E-3</v>
          </cell>
          <cell r="GH139">
            <v>32.360943069841412</v>
          </cell>
          <cell r="GI139">
            <v>423.1540260528015</v>
          </cell>
          <cell r="IV139">
            <v>135</v>
          </cell>
        </row>
        <row r="140">
          <cell r="B140">
            <v>38984</v>
          </cell>
          <cell r="C140">
            <v>18</v>
          </cell>
          <cell r="D140">
            <v>38961</v>
          </cell>
          <cell r="E140">
            <v>0</v>
          </cell>
          <cell r="F140">
            <v>75</v>
          </cell>
          <cell r="G140">
            <v>11</v>
          </cell>
          <cell r="H140">
            <v>0</v>
          </cell>
          <cell r="I140">
            <v>0</v>
          </cell>
          <cell r="J140">
            <v>0</v>
          </cell>
          <cell r="K140">
            <v>0.41666666666666669</v>
          </cell>
          <cell r="L140">
            <v>1</v>
          </cell>
          <cell r="M140">
            <v>74.583333333333329</v>
          </cell>
          <cell r="N140">
            <v>75</v>
          </cell>
          <cell r="O140">
            <v>75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1.7951388888888888</v>
          </cell>
          <cell r="X140">
            <v>0</v>
          </cell>
          <cell r="Y140">
            <v>4.8611111111111216E-3</v>
          </cell>
          <cell r="Z140">
            <v>0.20208333333333325</v>
          </cell>
          <cell r="AA140">
            <v>9.0305555555555568</v>
          </cell>
          <cell r="AB140">
            <v>0.20208333333333325</v>
          </cell>
          <cell r="AC140">
            <v>9.0354166666666682</v>
          </cell>
          <cell r="AD140">
            <v>0</v>
          </cell>
          <cell r="AE140">
            <v>2.6486111111111112</v>
          </cell>
          <cell r="AF140">
            <v>2.0138888888888873E-2</v>
          </cell>
          <cell r="AG140">
            <v>35.379166666666656</v>
          </cell>
          <cell r="AH140">
            <v>1.1111111111111099E-2</v>
          </cell>
          <cell r="AI140">
            <v>0.14305555555555552</v>
          </cell>
          <cell r="AJ140">
            <v>3.125E-2</v>
          </cell>
          <cell r="AK140">
            <v>38.17083333333332</v>
          </cell>
          <cell r="AL140">
            <v>0.23333333333333323</v>
          </cell>
          <cell r="AM140">
            <v>47.206249999999997</v>
          </cell>
          <cell r="AN140">
            <v>1</v>
          </cell>
          <cell r="AO140">
            <v>72.788194444444443</v>
          </cell>
          <cell r="AP140">
            <v>0.76666666666666683</v>
          </cell>
          <cell r="AQ140">
            <v>25.581944444444442</v>
          </cell>
          <cell r="AR140">
            <v>1</v>
          </cell>
          <cell r="AS140">
            <v>0.95845496928238427</v>
          </cell>
          <cell r="AT140">
            <v>0.97476066144473461</v>
          </cell>
          <cell r="AU140">
            <v>0.44505686026752661</v>
          </cell>
          <cell r="AV140">
            <v>0.98607484769364673</v>
          </cell>
          <cell r="AW140">
            <v>0.99775608905930024</v>
          </cell>
          <cell r="AX140">
            <v>0.96083550913838123</v>
          </cell>
          <cell r="AY140">
            <v>0.40126791860921107</v>
          </cell>
          <cell r="AZ140">
            <v>0.76666666666666683</v>
          </cell>
          <cell r="BA140">
            <v>0.35152411391499322</v>
          </cell>
          <cell r="BB140">
            <v>0.76666666666666683</v>
          </cell>
          <cell r="BC140">
            <v>0.35145732958068976</v>
          </cell>
          <cell r="BD140">
            <v>0.76666666666666683</v>
          </cell>
          <cell r="BE140">
            <v>0.34299813780260707</v>
          </cell>
          <cell r="BF140">
            <v>0.76666666666666683</v>
          </cell>
          <cell r="BG140">
            <v>0.34299813780260707</v>
          </cell>
          <cell r="BH140">
            <v>0.76666666666666683</v>
          </cell>
          <cell r="BI140">
            <v>0.34299813780260707</v>
          </cell>
          <cell r="BJ140">
            <v>138.50706521739127</v>
          </cell>
          <cell r="BK140">
            <v>127.51163906835332</v>
          </cell>
          <cell r="BL140">
            <v>2548.5300000000002</v>
          </cell>
          <cell r="BM140">
            <v>78287.895999999993</v>
          </cell>
          <cell r="BN140">
            <v>33.980400000000003</v>
          </cell>
          <cell r="BO140">
            <v>1043.8386133333333</v>
          </cell>
          <cell r="BP140">
            <v>761.68282999999997</v>
          </cell>
          <cell r="BQ140">
            <v>26746.898350000007</v>
          </cell>
          <cell r="BR140">
            <v>0.29887143961420892</v>
          </cell>
          <cell r="BS140">
            <v>0.34164793942092925</v>
          </cell>
          <cell r="BT140">
            <v>1.7950904392899298</v>
          </cell>
          <cell r="BU140">
            <v>1.8469858995318857</v>
          </cell>
          <cell r="BV140">
            <v>0.13422452629781564</v>
          </cell>
          <cell r="BW140">
            <v>0.130521059147612</v>
          </cell>
          <cell r="BX140">
            <v>342.07523200577214</v>
          </cell>
          <cell r="BY140">
            <v>10218.219104358095</v>
          </cell>
          <cell r="BZ140">
            <v>0.16649380614629714</v>
          </cell>
          <cell r="CA140">
            <v>0.18497593268444504</v>
          </cell>
          <cell r="CB140">
            <v>424.31445977802264</v>
          </cell>
          <cell r="CC140">
            <v>14481.376580502832</v>
          </cell>
          <cell r="CD140">
            <v>2.9441666666666672E-2</v>
          </cell>
          <cell r="CE140">
            <v>2.9502961248543094E-2</v>
          </cell>
          <cell r="CF140">
            <v>0.7737844390449804</v>
          </cell>
          <cell r="CG140">
            <v>0.75810337402721317</v>
          </cell>
          <cell r="CH140">
            <v>34.396717044477612</v>
          </cell>
          <cell r="CI140">
            <v>1199.0618426255726</v>
          </cell>
          <cell r="CJ140">
            <v>0.49258333333333332</v>
          </cell>
          <cell r="CK140">
            <v>0.48613614891443607</v>
          </cell>
          <cell r="CL140">
            <v>445.30165317750027</v>
          </cell>
          <cell r="CM140">
            <v>14978.292926871596</v>
          </cell>
          <cell r="CN140">
            <v>0.35471932054949346</v>
          </cell>
          <cell r="CO140">
            <v>0.39355893981363343</v>
          </cell>
          <cell r="CP140">
            <v>904.01283000000058</v>
          </cell>
          <cell r="CQ140">
            <v>30810.901349999993</v>
          </cell>
          <cell r="CR140">
            <v>1.0443527995844672E-2</v>
          </cell>
          <cell r="CS140">
            <v>1.1611154150339332E-2</v>
          </cell>
          <cell r="CT140">
            <v>26.615644403250023</v>
          </cell>
          <cell r="CU140">
            <v>909.01282856173384</v>
          </cell>
          <cell r="CV140">
            <v>6.5949782815976257E-2</v>
          </cell>
          <cell r="CW140">
            <v>5.0245072367253292E-2</v>
          </cell>
          <cell r="CX140">
            <v>168.07499999999999</v>
          </cell>
          <cell r="CY140">
            <v>3933.5809999999992</v>
          </cell>
          <cell r="CZ140">
            <v>2.721666666666667E-2</v>
          </cell>
          <cell r="DA140">
            <v>1.380847070840409E-2</v>
          </cell>
          <cell r="DB140">
            <v>1.7949332556414874E-3</v>
          </cell>
          <cell r="DC140">
            <v>6.9380761002486087E-4</v>
          </cell>
          <cell r="DD140">
            <v>4.5744412500000005</v>
          </cell>
          <cell r="DE140">
            <v>54.316738017634862</v>
          </cell>
          <cell r="DF140">
            <v>0.66733333333333333</v>
          </cell>
          <cell r="DG140">
            <v>0.39314454384644593</v>
          </cell>
          <cell r="DH140">
            <v>112.16204999999999</v>
          </cell>
          <cell r="DI140">
            <v>1546.4659079280464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0.86906187899921794</v>
          </cell>
          <cell r="DO140">
            <v>0.85430664093889774</v>
          </cell>
          <cell r="DP140">
            <v>315.45958760252211</v>
          </cell>
          <cell r="DQ140">
            <v>9309.2062757963613</v>
          </cell>
          <cell r="DR140">
            <v>362.9886377777778</v>
          </cell>
          <cell r="DS140">
            <v>10896.797273594155</v>
          </cell>
          <cell r="DT140">
            <v>2406.1999999999998</v>
          </cell>
          <cell r="DU140">
            <v>74353.599000000002</v>
          </cell>
          <cell r="DV140">
            <v>0.94415211906471563</v>
          </cell>
          <cell r="DW140">
            <v>0.94974578190222414</v>
          </cell>
          <cell r="DX140">
            <v>0</v>
          </cell>
          <cell r="DY140">
            <v>0.18184819586157897</v>
          </cell>
          <cell r="DZ140">
            <v>0.98653333333333326</v>
          </cell>
          <cell r="EA140">
            <v>0.98727312732093342</v>
          </cell>
          <cell r="EB140">
            <v>0.89700644040853816</v>
          </cell>
          <cell r="EC140">
            <v>0.87156499226381345</v>
          </cell>
          <cell r="EN140">
            <v>7.000000000000001E-4</v>
          </cell>
          <cell r="EO140">
            <v>1.0846951249154514E-4</v>
          </cell>
          <cell r="ER140">
            <v>0.98722439040661791</v>
          </cell>
          <cell r="ES140">
            <v>0.98772290305734811</v>
          </cell>
          <cell r="EV140">
            <v>1.8300263258758012E-2</v>
          </cell>
          <cell r="EW140">
            <v>2.622129580865358E-2</v>
          </cell>
          <cell r="EX140">
            <v>0.84667500000000007</v>
          </cell>
          <cell r="EY140">
            <v>0.8380101178327628</v>
          </cell>
          <cell r="EZ140">
            <v>0.36026246523140754</v>
          </cell>
          <cell r="FA140">
            <v>0.37353104673329302</v>
          </cell>
          <cell r="FB140">
            <v>0.42550266068019904</v>
          </cell>
          <cell r="FC140">
            <v>0.44573572416918789</v>
          </cell>
          <cell r="FJ140">
            <v>0.92219359394368272</v>
          </cell>
          <cell r="FK140">
            <v>0.91103999441800598</v>
          </cell>
          <cell r="FL140">
            <v>0.94435475420075599</v>
          </cell>
          <cell r="FM140">
            <v>0.94400464928009342</v>
          </cell>
          <cell r="FR140">
            <v>8.564461834523307E-3</v>
          </cell>
          <cell r="FS140">
            <v>5.3914845530934619E-3</v>
          </cell>
          <cell r="FT140">
            <v>0.87762634083374125</v>
          </cell>
          <cell r="FU140">
            <v>0.85969812549199121</v>
          </cell>
          <cell r="FV140">
            <v>0.90540368224236145</v>
          </cell>
          <cell r="FW140">
            <v>0.8775280931487035</v>
          </cell>
          <cell r="FX140">
            <v>310.8851463525221</v>
          </cell>
          <cell r="FY140">
            <v>1694.986023800458</v>
          </cell>
          <cell r="FZ140">
            <v>354.23406510016844</v>
          </cell>
          <cell r="GA140">
            <v>1962.2487575587304</v>
          </cell>
          <cell r="GB140">
            <v>29.408590090493146</v>
          </cell>
          <cell r="GC140">
            <v>184.02823831069452</v>
          </cell>
          <cell r="GD140">
            <v>1.1539432571126549E-2</v>
          </cell>
          <cell r="GE140">
            <v>2.3506601622132564E-3</v>
          </cell>
          <cell r="GF140">
            <v>3.2030626792370447E-2</v>
          </cell>
          <cell r="GG140">
            <v>6.2930784007672168E-3</v>
          </cell>
          <cell r="GH140">
            <v>81.631013299159861</v>
          </cell>
          <cell r="GI140">
            <v>504.78503935196136</v>
          </cell>
          <cell r="IV140">
            <v>136</v>
          </cell>
        </row>
        <row r="141">
          <cell r="B141" t="str">
            <v>from  18/9/2006  to  24/9/2006</v>
          </cell>
          <cell r="C141">
            <v>18</v>
          </cell>
          <cell r="F141">
            <v>7</v>
          </cell>
          <cell r="G141">
            <v>11</v>
          </cell>
          <cell r="H141">
            <v>0</v>
          </cell>
          <cell r="I141">
            <v>0</v>
          </cell>
          <cell r="J141">
            <v>0</v>
          </cell>
          <cell r="K141">
            <v>0.41666666666666669</v>
          </cell>
          <cell r="L141">
            <v>7</v>
          </cell>
          <cell r="M141">
            <v>74.583333333333329</v>
          </cell>
          <cell r="N141">
            <v>7</v>
          </cell>
          <cell r="O141">
            <v>75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0.79513888888888884</v>
          </cell>
          <cell r="W141">
            <v>1.7951388888888888</v>
          </cell>
          <cell r="X141">
            <v>0</v>
          </cell>
          <cell r="Y141">
            <v>4.8611111111111216E-3</v>
          </cell>
          <cell r="Z141">
            <v>1.4916666666666667</v>
          </cell>
          <cell r="AA141">
            <v>9.030555555555555</v>
          </cell>
          <cell r="AB141">
            <v>1.4916666666666667</v>
          </cell>
          <cell r="AC141">
            <v>9.030555555555555</v>
          </cell>
          <cell r="AD141">
            <v>5.5555555555555636E-3</v>
          </cell>
          <cell r="AE141">
            <v>2.6486111111111112</v>
          </cell>
          <cell r="AF141">
            <v>0.16944444444444443</v>
          </cell>
          <cell r="AG141">
            <v>35.379166666666663</v>
          </cell>
          <cell r="AH141">
            <v>2.2222222222222171E-2</v>
          </cell>
          <cell r="AI141">
            <v>0.14305555555555549</v>
          </cell>
          <cell r="AJ141">
            <v>0.19722222222222216</v>
          </cell>
          <cell r="AK141">
            <v>38.170833333333334</v>
          </cell>
          <cell r="AL141">
            <v>1.6888888888888889</v>
          </cell>
          <cell r="AM141">
            <v>47.206249999999997</v>
          </cell>
          <cell r="AN141">
            <v>6.2048611111111107</v>
          </cell>
          <cell r="AO141">
            <v>72.788194444444443</v>
          </cell>
          <cell r="AP141">
            <v>4.5159722222222225</v>
          </cell>
          <cell r="AQ141">
            <v>25.581944444444446</v>
          </cell>
          <cell r="AR141">
            <v>0.9988212759687638</v>
          </cell>
          <cell r="AS141">
            <v>0.9584581368245636</v>
          </cell>
          <cell r="AT141">
            <v>0.96404891704729634</v>
          </cell>
          <cell r="AU141">
            <v>0.44509917112328595</v>
          </cell>
          <cell r="AV141">
            <v>0.99528510387505531</v>
          </cell>
          <cell r="AW141">
            <v>0.99775626014312013</v>
          </cell>
          <cell r="AX141">
            <v>0.95815529689111545</v>
          </cell>
          <cell r="AY141">
            <v>0.40131356809096952</v>
          </cell>
          <cell r="AZ141">
            <v>0.72781197537772802</v>
          </cell>
          <cell r="BA141">
            <v>0.35152411391499294</v>
          </cell>
          <cell r="BB141">
            <v>0.72781197537772813</v>
          </cell>
          <cell r="BC141">
            <v>0.35145732958068981</v>
          </cell>
          <cell r="BD141">
            <v>0.64513888888888893</v>
          </cell>
          <cell r="BE141">
            <v>0.34299813780260713</v>
          </cell>
          <cell r="BF141">
            <v>0.64513888888888893</v>
          </cell>
          <cell r="BG141">
            <v>0.34299813780260713</v>
          </cell>
          <cell r="BH141">
            <v>0.64513888888888893</v>
          </cell>
          <cell r="BI141">
            <v>0.34299813780260713</v>
          </cell>
          <cell r="BJ141">
            <v>134.37822543441487</v>
          </cell>
          <cell r="BK141">
            <v>127.51163906835335</v>
          </cell>
          <cell r="BL141">
            <v>14564.36</v>
          </cell>
          <cell r="BM141">
            <v>78287.896000000008</v>
          </cell>
          <cell r="BN141">
            <v>2080.6228571428574</v>
          </cell>
          <cell r="BO141">
            <v>1043.8386133333333</v>
          </cell>
          <cell r="BP141">
            <v>4448.8535000000002</v>
          </cell>
          <cell r="BQ141">
            <v>26746.898350000003</v>
          </cell>
          <cell r="BR141">
            <v>0.3054616543397719</v>
          </cell>
          <cell r="BS141">
            <v>0.34164793942092914</v>
          </cell>
          <cell r="BT141">
            <v>1.7438824671667601</v>
          </cell>
          <cell r="BU141">
            <v>1.8469858995318855</v>
          </cell>
          <cell r="BV141">
            <v>0.12860991061220689</v>
          </cell>
          <cell r="BW141">
            <v>0.130521059147612</v>
          </cell>
          <cell r="BX141">
            <v>1873.1210377240018</v>
          </cell>
          <cell r="BY141">
            <v>10218.219104358097</v>
          </cell>
          <cell r="BZ141">
            <v>0.17516183578360495</v>
          </cell>
          <cell r="CA141">
            <v>0.18497593268444501</v>
          </cell>
          <cell r="CB141">
            <v>2551.1200346133046</v>
          </cell>
          <cell r="CC141">
            <v>14481.376580502832</v>
          </cell>
          <cell r="CD141">
            <v>2.9529553023710742E-2</v>
          </cell>
          <cell r="CE141">
            <v>2.9502961248543087E-2</v>
          </cell>
          <cell r="CF141">
            <v>0.7647915767714476</v>
          </cell>
          <cell r="CG141">
            <v>0.75810337402721295</v>
          </cell>
          <cell r="CH141">
            <v>208.84297879570948</v>
          </cell>
          <cell r="CI141">
            <v>1199.0618426255728</v>
          </cell>
          <cell r="CJ141">
            <v>0.48973337871395833</v>
          </cell>
          <cell r="CK141">
            <v>0.48613614891443602</v>
          </cell>
          <cell r="CL141">
            <v>2648.9014865909844</v>
          </cell>
          <cell r="CM141">
            <v>14978.292926871596</v>
          </cell>
          <cell r="CN141">
            <v>0.37137673746048566</v>
          </cell>
          <cell r="CO141">
            <v>0.39355893981363343</v>
          </cell>
          <cell r="CP141">
            <v>5408.8644999999988</v>
          </cell>
          <cell r="CQ141">
            <v>30810.901349999996</v>
          </cell>
          <cell r="CR141">
            <v>1.0966589060612113E-2</v>
          </cell>
          <cell r="CS141">
            <v>1.1611154150339328E-2</v>
          </cell>
          <cell r="CT141">
            <v>159.72135105081665</v>
          </cell>
          <cell r="CU141">
            <v>909.01282856173373</v>
          </cell>
          <cell r="CV141">
            <v>5.4784075647676928E-2</v>
          </cell>
          <cell r="CW141">
            <v>5.0245072367253292E-2</v>
          </cell>
          <cell r="CX141">
            <v>797.89499999999998</v>
          </cell>
          <cell r="CY141">
            <v>3933.5809999999997</v>
          </cell>
          <cell r="CZ141">
            <v>2.307780205757308E-2</v>
          </cell>
          <cell r="DA141">
            <v>1.3808470708404087E-2</v>
          </cell>
          <cell r="DB141">
            <v>1.2642960537041978E-3</v>
          </cell>
          <cell r="DC141">
            <v>6.9380761002486066E-4</v>
          </cell>
          <cell r="DD141">
            <v>18.413662872727272</v>
          </cell>
          <cell r="DE141">
            <v>54.316738017634854</v>
          </cell>
          <cell r="DF141">
            <v>0.66587609898545541</v>
          </cell>
          <cell r="DG141">
            <v>0.39314454384644593</v>
          </cell>
          <cell r="DH141">
            <v>531.2992099999999</v>
          </cell>
          <cell r="DI141">
            <v>1546.4659079280466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0.85663154826084154</v>
          </cell>
          <cell r="DO141">
            <v>0.85430664093889774</v>
          </cell>
          <cell r="DP141">
            <v>1713.3996866731854</v>
          </cell>
          <cell r="DQ141">
            <v>9309.2062757963613</v>
          </cell>
          <cell r="DR141">
            <v>2000.1594502931625</v>
          </cell>
          <cell r="DS141">
            <v>10896.797273594155</v>
          </cell>
          <cell r="DT141">
            <v>13604.349000000002</v>
          </cell>
          <cell r="DU141">
            <v>74353.599000000002</v>
          </cell>
          <cell r="DV141">
            <v>0.9340849168792863</v>
          </cell>
          <cell r="DW141">
            <v>0.94974578190222403</v>
          </cell>
          <cell r="DX141">
            <v>0.4288374423592935</v>
          </cell>
          <cell r="DY141">
            <v>0.18184819586157888</v>
          </cell>
          <cell r="DZ141">
            <v>0.98678479418120157</v>
          </cell>
          <cell r="EA141">
            <v>0.98727312732093353</v>
          </cell>
          <cell r="EB141">
            <v>0.88434586199809917</v>
          </cell>
          <cell r="EC141">
            <v>0.87156499226381368</v>
          </cell>
          <cell r="ED141">
            <v>0.94985431499833417</v>
          </cell>
          <cell r="EE141">
            <v>0.89435215043739735</v>
          </cell>
          <cell r="EF141">
            <v>9.8820358689021823E-2</v>
          </cell>
          <cell r="EG141">
            <v>9.268860918861907E-2</v>
          </cell>
          <cell r="EH141">
            <v>1439.2552792760421</v>
          </cell>
          <cell r="EI141">
            <v>7256.3961965432554</v>
          </cell>
          <cell r="EJ141">
            <v>1458.5300541343304</v>
          </cell>
          <cell r="EK141">
            <v>7349.937920658519</v>
          </cell>
          <cell r="EL141">
            <v>0.10014377934453216</v>
          </cell>
          <cell r="EM141">
            <v>9.3883451927977701E-2</v>
          </cell>
          <cell r="EN141">
            <v>5.4660799126976674E-4</v>
          </cell>
          <cell r="EO141">
            <v>4.5536631278104105E-4</v>
          </cell>
          <cell r="EP141">
            <v>0.79724418309695044</v>
          </cell>
          <cell r="EQ141">
            <v>3.3469141300998215</v>
          </cell>
          <cell r="ER141">
            <v>0.9873244736284631</v>
          </cell>
          <cell r="ES141">
            <v>0.98772290305734822</v>
          </cell>
          <cell r="ET141">
            <v>1457.7328099512333</v>
          </cell>
          <cell r="EU141">
            <v>7346.5910065284188</v>
          </cell>
          <cell r="EV141">
            <v>1.8822962862572956E-2</v>
          </cell>
          <cell r="EW141">
            <v>2.6221295808653608E-2</v>
          </cell>
          <cell r="EX141">
            <v>0.85504405602614886</v>
          </cell>
          <cell r="EY141">
            <v>0.83801011783276302</v>
          </cell>
          <cell r="EZ141">
            <v>0.36401396425939009</v>
          </cell>
          <cell r="FA141">
            <v>0.37353104673329296</v>
          </cell>
          <cell r="FB141">
            <v>0.42572539004733795</v>
          </cell>
          <cell r="FC141">
            <v>0.44573572416918772</v>
          </cell>
          <cell r="FD141">
            <v>509.53955941362875</v>
          </cell>
          <cell r="FE141">
            <v>3300.3757575790196</v>
          </cell>
          <cell r="FF141">
            <v>0.83999973296981589</v>
          </cell>
          <cell r="FG141">
            <v>0.7794860250770953</v>
          </cell>
          <cell r="FH141">
            <v>0.83130276506786271</v>
          </cell>
          <cell r="FI141">
            <v>0.77183084652794975</v>
          </cell>
          <cell r="FJ141">
            <v>0.9147298290745316</v>
          </cell>
          <cell r="FK141">
            <v>0.91103999441800587</v>
          </cell>
          <cell r="FL141">
            <v>0.94263746279960825</v>
          </cell>
          <cell r="FM141">
            <v>0.94400464928009342</v>
          </cell>
          <cell r="FN141">
            <v>0.76837281216213182</v>
          </cell>
          <cell r="FO141">
            <v>0.71014294393515054</v>
          </cell>
          <cell r="FP141">
            <v>0.78361712928186888</v>
          </cell>
          <cell r="FQ141">
            <v>0.7286119075801748</v>
          </cell>
          <cell r="FR141">
            <v>7.6128198260089208E-3</v>
          </cell>
          <cell r="FS141">
            <v>5.3914845530934619E-3</v>
          </cell>
          <cell r="FT141">
            <v>0.86424436808685046</v>
          </cell>
          <cell r="FU141">
            <v>0.85969812549199121</v>
          </cell>
          <cell r="FV141">
            <v>0.89204209119308231</v>
          </cell>
          <cell r="FW141">
            <v>0.8775280931487035</v>
          </cell>
          <cell r="FX141">
            <v>1694.986023800458</v>
          </cell>
          <cell r="FY141">
            <v>4540.7049622592403</v>
          </cell>
          <cell r="FZ141">
            <v>1961.2346766604835</v>
          </cell>
          <cell r="GA141">
            <v>5281.7434720596475</v>
          </cell>
          <cell r="GB141">
            <v>184.02823831069452</v>
          </cell>
          <cell r="GC141" t="e">
            <v>#DIV/0!</v>
          </cell>
          <cell r="GD141">
            <v>1.2635518368860321E-2</v>
          </cell>
          <cell r="GE141" t="e">
            <v>#DIV/0!</v>
          </cell>
          <cell r="GF141">
            <v>3.4711630897369825E-2</v>
          </cell>
          <cell r="GG141" t="e">
            <v>#DIV/0!</v>
          </cell>
          <cell r="GH141">
            <v>504.78503935196136</v>
          </cell>
          <cell r="GI141" t="e">
            <v>#DIV/0!</v>
          </cell>
          <cell r="GJ141">
            <v>2.617959561318901E-2</v>
          </cell>
          <cell r="GK141" t="e">
            <v>#DIV/0!</v>
          </cell>
          <cell r="GL141">
            <v>44.374048673103154</v>
          </cell>
          <cell r="GM141" t="e">
            <v>#DIV/0!</v>
          </cell>
          <cell r="GN141">
            <v>32.895689365221301</v>
          </cell>
          <cell r="GO141" t="e">
            <v>#DIV/0!</v>
          </cell>
          <cell r="GP141">
            <v>90.369306112060016</v>
          </cell>
          <cell r="GQ141" t="e">
            <v>#DIV/0!</v>
          </cell>
          <cell r="GR141">
            <v>6.2048250738144352E-3</v>
          </cell>
          <cell r="GS141" t="e">
            <v>#DIV/0!</v>
          </cell>
          <cell r="GT141">
            <v>595.9219946884773</v>
          </cell>
          <cell r="GU141">
            <v>3938.3483413235554</v>
          </cell>
          <cell r="GV141">
            <v>216.92392767591582</v>
          </cell>
          <cell r="GW141">
            <v>1471.0953783349157</v>
          </cell>
          <cell r="GX141">
            <v>1.4894161341515577E-2</v>
          </cell>
          <cell r="GY141">
            <v>1.879084064712782E-2</v>
          </cell>
          <cell r="GZ141">
            <v>4.1159261731549095E-2</v>
          </cell>
          <cell r="HA141">
            <v>4.9596364282372504E-2</v>
          </cell>
          <cell r="HB141">
            <v>38.806816848500262</v>
          </cell>
          <cell r="HC141">
            <v>527.39796290055529</v>
          </cell>
          <cell r="HD141">
            <v>2.6645054673532006E-3</v>
          </cell>
          <cell r="HE141">
            <v>6.7366475515008763E-3</v>
          </cell>
          <cell r="IV141">
            <v>137</v>
          </cell>
        </row>
        <row r="142">
          <cell r="B142">
            <v>38985</v>
          </cell>
          <cell r="C142">
            <v>19</v>
          </cell>
          <cell r="D142">
            <v>38991</v>
          </cell>
          <cell r="E142">
            <v>0</v>
          </cell>
          <cell r="F142">
            <v>76</v>
          </cell>
          <cell r="G142">
            <v>12</v>
          </cell>
          <cell r="H142">
            <v>0</v>
          </cell>
          <cell r="I142">
            <v>0</v>
          </cell>
          <cell r="J142">
            <v>0</v>
          </cell>
          <cell r="K142">
            <v>0.41666666666666669</v>
          </cell>
          <cell r="L142">
            <v>1</v>
          </cell>
          <cell r="M142">
            <v>75.583333333333329</v>
          </cell>
          <cell r="N142">
            <v>76</v>
          </cell>
          <cell r="O142">
            <v>76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1.7951388888888888</v>
          </cell>
          <cell r="X142">
            <v>0</v>
          </cell>
          <cell r="Y142">
            <v>4.8611111111111216E-3</v>
          </cell>
          <cell r="Z142">
            <v>3.3333333333333381E-2</v>
          </cell>
          <cell r="AA142">
            <v>9.0638888888888882</v>
          </cell>
          <cell r="AB142">
            <v>3.3333333333333381E-2</v>
          </cell>
          <cell r="AC142">
            <v>9.0687499999999996</v>
          </cell>
          <cell r="AD142">
            <v>0</v>
          </cell>
          <cell r="AE142">
            <v>2.6486111111111112</v>
          </cell>
          <cell r="AF142">
            <v>2.0833333333333315E-2</v>
          </cell>
          <cell r="AG142">
            <v>35.4</v>
          </cell>
          <cell r="AH142">
            <v>0</v>
          </cell>
          <cell r="AI142">
            <v>0.14305555555555549</v>
          </cell>
          <cell r="AJ142">
            <v>2.0833333333333315E-2</v>
          </cell>
          <cell r="AK142">
            <v>38.191666666666663</v>
          </cell>
          <cell r="AL142">
            <v>5.4166666666666696E-2</v>
          </cell>
          <cell r="AM142">
            <v>47.260416666666664</v>
          </cell>
          <cell r="AN142">
            <v>1</v>
          </cell>
          <cell r="AO142">
            <v>73.788194444444443</v>
          </cell>
          <cell r="AP142">
            <v>0.9458333333333333</v>
          </cell>
          <cell r="AQ142">
            <v>26.527777777777779</v>
          </cell>
          <cell r="AR142">
            <v>1</v>
          </cell>
          <cell r="AS142">
            <v>0.95907549680243787</v>
          </cell>
          <cell r="AT142">
            <v>0.97844827586206906</v>
          </cell>
          <cell r="AU142">
            <v>0.45302373492424575</v>
          </cell>
          <cell r="AV142">
            <v>1</v>
          </cell>
          <cell r="AW142">
            <v>0.99778960470406464</v>
          </cell>
          <cell r="AX142">
            <v>0.97844827586206906</v>
          </cell>
          <cell r="AY142">
            <v>0.40988883643074819</v>
          </cell>
          <cell r="AZ142">
            <v>0.9458333333333333</v>
          </cell>
          <cell r="BA142">
            <v>0.3595783727824573</v>
          </cell>
          <cell r="BB142">
            <v>0.9458333333333333</v>
          </cell>
          <cell r="BC142">
            <v>0.35951249352971626</v>
          </cell>
          <cell r="BD142">
            <v>0.9458333333333333</v>
          </cell>
          <cell r="BE142">
            <v>0.35097390665196621</v>
          </cell>
          <cell r="BF142">
            <v>0.9458333333333333</v>
          </cell>
          <cell r="BG142">
            <v>0.35097390665196621</v>
          </cell>
          <cell r="BH142">
            <v>0.9458333333333333</v>
          </cell>
          <cell r="BI142">
            <v>0.35097390665196621</v>
          </cell>
          <cell r="BJ142">
            <v>142.48458149779736</v>
          </cell>
          <cell r="BK142">
            <v>128.04549109947644</v>
          </cell>
          <cell r="BL142">
            <v>3234.4</v>
          </cell>
          <cell r="BM142">
            <v>81522.296000000002</v>
          </cell>
          <cell r="BN142">
            <v>42.557894736842108</v>
          </cell>
          <cell r="BO142">
            <v>1072.6617894736842</v>
          </cell>
          <cell r="BP142">
            <v>1072.6136900000001</v>
          </cell>
          <cell r="BQ142">
            <v>27819.512040000001</v>
          </cell>
          <cell r="BR142">
            <v>0.33162679013109081</v>
          </cell>
          <cell r="BS142">
            <v>0.34125034996560943</v>
          </cell>
          <cell r="BT142">
            <v>2.1158813673688455</v>
          </cell>
          <cell r="BU142">
            <v>1.8560804827197099</v>
          </cell>
          <cell r="BV142">
            <v>0.13723582471495649</v>
          </cell>
          <cell r="BW142">
            <v>0.13078746771087202</v>
          </cell>
          <cell r="BX142">
            <v>443.87555145805527</v>
          </cell>
          <cell r="BY142">
            <v>10662.094655816152</v>
          </cell>
          <cell r="BZ142">
            <v>0.15673222291449995</v>
          </cell>
          <cell r="CA142">
            <v>0.18385536249245837</v>
          </cell>
          <cell r="CB142">
            <v>506.93470179465862</v>
          </cell>
          <cell r="CC142">
            <v>14988.311282297491</v>
          </cell>
          <cell r="CD142">
            <v>2.9674999999999997E-2</v>
          </cell>
          <cell r="CE142">
            <v>2.950872857567868E-2</v>
          </cell>
          <cell r="CF142">
            <v>0.76595765127963167</v>
          </cell>
          <cell r="CG142">
            <v>0.75836553533253159</v>
          </cell>
          <cell r="CH142">
            <v>41.404480649507839</v>
          </cell>
          <cell r="CI142">
            <v>1240.4663232750806</v>
          </cell>
          <cell r="CJ142">
            <v>0.48691666666666661</v>
          </cell>
          <cell r="CK142">
            <v>0.48616231453801867</v>
          </cell>
          <cell r="CL142">
            <v>520.37450755583302</v>
          </cell>
          <cell r="CM142">
            <v>15498.667434427429</v>
          </cell>
          <cell r="CN142">
            <v>0.33042100234974014</v>
          </cell>
          <cell r="CO142">
            <v>0.39105393989394011</v>
          </cell>
          <cell r="CP142">
            <v>1068.7136899999996</v>
          </cell>
          <cell r="CQ142">
            <v>31879.615039999997</v>
          </cell>
          <cell r="CR142">
            <v>9.8052432447285377E-3</v>
          </cell>
          <cell r="CS142">
            <v>1.1539504570780044E-2</v>
          </cell>
          <cell r="CT142">
            <v>31.714078750749984</v>
          </cell>
          <cell r="CU142">
            <v>940.72690731248372</v>
          </cell>
          <cell r="CV142">
            <v>4.808774424931981E-2</v>
          </cell>
          <cell r="CW142">
            <v>5.0159480297267384E-2</v>
          </cell>
          <cell r="CX142">
            <v>155.535</v>
          </cell>
          <cell r="CY142">
            <v>4089.1159999999995</v>
          </cell>
          <cell r="CZ142">
            <v>2.0991666666666665E-2</v>
          </cell>
          <cell r="DA142">
            <v>1.4081693180784028E-2</v>
          </cell>
          <cell r="DB142">
            <v>1.0094418980336384E-3</v>
          </cell>
          <cell r="DC142">
            <v>7.0633041165370084E-4</v>
          </cell>
          <cell r="DD142">
            <v>3.2649388749999999</v>
          </cell>
          <cell r="DE142">
            <v>57.581676892634853</v>
          </cell>
          <cell r="DF142">
            <v>0.67216666666666658</v>
          </cell>
          <cell r="DG142">
            <v>0.40375752373570395</v>
          </cell>
          <cell r="DH142">
            <v>104.54544249999998</v>
          </cell>
          <cell r="DI142">
            <v>1651.0113504280466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0.86705405249320233</v>
          </cell>
          <cell r="DO142">
            <v>0.85483948536847776</v>
          </cell>
          <cell r="DP142">
            <v>412.16147270730528</v>
          </cell>
          <cell r="DQ142">
            <v>9721.367748503666</v>
          </cell>
          <cell r="DR142">
            <v>475.3584525925927</v>
          </cell>
          <cell r="DS142">
            <v>11372.155726186747</v>
          </cell>
          <cell r="DT142">
            <v>3238.3</v>
          </cell>
          <cell r="DU142">
            <v>77591.899000000005</v>
          </cell>
          <cell r="DV142">
            <v>1.0012057877813505</v>
          </cell>
          <cell r="DW142">
            <v>0.95178745946998355</v>
          </cell>
          <cell r="DX142">
            <v>0.72400000000000009</v>
          </cell>
          <cell r="DY142">
            <v>0.20335808801801802</v>
          </cell>
          <cell r="DZ142">
            <v>0.98816666666666664</v>
          </cell>
          <cell r="EA142">
            <v>0.98731423921006678</v>
          </cell>
          <cell r="EB142">
            <v>0.8946082031617324</v>
          </cell>
          <cell r="EC142">
            <v>0.87249759645217995</v>
          </cell>
          <cell r="EN142">
            <v>4.0000000000000002E-4</v>
          </cell>
          <cell r="EO142">
            <v>1.8404064389314144E-5</v>
          </cell>
          <cell r="ER142">
            <v>0.9885620915032679</v>
          </cell>
          <cell r="ES142">
            <v>0.98776151629315667</v>
          </cell>
          <cell r="EV142">
            <v>1.9130160129139359E-2</v>
          </cell>
          <cell r="EW142">
            <v>2.593995474777594E-2</v>
          </cell>
          <cell r="EX142">
            <v>0.85546250000000001</v>
          </cell>
          <cell r="EY142">
            <v>0.83857339543706411</v>
          </cell>
          <cell r="EZ142">
            <v>0.36299936423015694</v>
          </cell>
          <cell r="FA142">
            <v>0.37319113549179145</v>
          </cell>
          <cell r="FB142">
            <v>0.4243311240763411</v>
          </cell>
          <cell r="FC142">
            <v>0.44503097465581337</v>
          </cell>
          <cell r="FJ142">
            <v>0.92855186854384153</v>
          </cell>
          <cell r="FK142">
            <v>0.91176903435205192</v>
          </cell>
          <cell r="FL142">
            <v>0.94508385442419318</v>
          </cell>
          <cell r="FM142">
            <v>0.94404823094206636</v>
          </cell>
          <cell r="FR142">
            <v>5.4354066466356654E-3</v>
          </cell>
          <cell r="FS142">
            <v>5.4208763361134338E-3</v>
          </cell>
          <cell r="FT142">
            <v>0.872489459139838</v>
          </cell>
          <cell r="FU142">
            <v>0.86026036170459119</v>
          </cell>
          <cell r="FV142">
            <v>0.89994987989356012</v>
          </cell>
          <cell r="FW142">
            <v>0.87846812931312346</v>
          </cell>
          <cell r="FX142">
            <v>408.89653383230529</v>
          </cell>
          <cell r="FY142">
            <v>408.89653383230529</v>
          </cell>
          <cell r="FZ142">
            <v>468.65498436556987</v>
          </cell>
          <cell r="GA142">
            <v>468.65498436556987</v>
          </cell>
          <cell r="GB142">
            <v>40.9101473210291</v>
          </cell>
          <cell r="GC142">
            <v>40.9101473210291</v>
          </cell>
          <cell r="GD142">
            <v>1.264845019819104E-2</v>
          </cell>
          <cell r="GE142">
            <v>5.0182771251964121E-4</v>
          </cell>
          <cell r="GF142">
            <v>3.484427644939727E-2</v>
          </cell>
          <cell r="GG142">
            <v>1.3446935492139502E-3</v>
          </cell>
          <cell r="GH142">
            <v>112.70032774793053</v>
          </cell>
          <cell r="GI142">
            <v>112.70032774793053</v>
          </cell>
          <cell r="IV142">
            <v>138</v>
          </cell>
        </row>
        <row r="143">
          <cell r="B143">
            <v>38986</v>
          </cell>
          <cell r="C143">
            <v>19</v>
          </cell>
          <cell r="D143">
            <v>38991</v>
          </cell>
          <cell r="E143">
            <v>0</v>
          </cell>
          <cell r="F143">
            <v>77</v>
          </cell>
          <cell r="G143">
            <v>12</v>
          </cell>
          <cell r="H143">
            <v>0</v>
          </cell>
          <cell r="I143">
            <v>0</v>
          </cell>
          <cell r="J143">
            <v>0</v>
          </cell>
          <cell r="K143">
            <v>0.41666666666666669</v>
          </cell>
          <cell r="L143">
            <v>1</v>
          </cell>
          <cell r="M143">
            <v>76.583333333333329</v>
          </cell>
          <cell r="N143">
            <v>77</v>
          </cell>
          <cell r="O143">
            <v>77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1.7951388888888888</v>
          </cell>
          <cell r="X143">
            <v>0</v>
          </cell>
          <cell r="Y143">
            <v>4.8611111111111216E-3</v>
          </cell>
          <cell r="Z143">
            <v>0</v>
          </cell>
          <cell r="AA143">
            <v>9.0638888888888882</v>
          </cell>
          <cell r="AB143">
            <v>0</v>
          </cell>
          <cell r="AC143">
            <v>9.0687499999999996</v>
          </cell>
          <cell r="AD143">
            <v>0</v>
          </cell>
          <cell r="AE143">
            <v>2.6486111111111112</v>
          </cell>
          <cell r="AF143">
            <v>0.85416666666666674</v>
          </cell>
          <cell r="AG143">
            <v>36.254166666666663</v>
          </cell>
          <cell r="AH143">
            <v>0</v>
          </cell>
          <cell r="AI143">
            <v>0.14305555555555549</v>
          </cell>
          <cell r="AJ143">
            <v>0.85416666666666674</v>
          </cell>
          <cell r="AK143">
            <v>39.045833333333327</v>
          </cell>
          <cell r="AL143">
            <v>0.85416666666666674</v>
          </cell>
          <cell r="AM143">
            <v>48.114583333333329</v>
          </cell>
          <cell r="AN143">
            <v>1</v>
          </cell>
          <cell r="AO143">
            <v>74.788194444444443</v>
          </cell>
          <cell r="AP143">
            <v>0.14583333333333326</v>
          </cell>
          <cell r="AQ143">
            <v>26.673611111111111</v>
          </cell>
          <cell r="AR143">
            <v>1</v>
          </cell>
          <cell r="AS143">
            <v>0.95969821209687645</v>
          </cell>
          <cell r="AT143">
            <v>0.14583333333333326</v>
          </cell>
          <cell r="AU143">
            <v>0.44834946531975156</v>
          </cell>
          <cell r="AV143">
            <v>1</v>
          </cell>
          <cell r="AW143">
            <v>0.99782323851388488</v>
          </cell>
          <cell r="AX143">
            <v>0.14583333333333326</v>
          </cell>
          <cell r="AY143">
            <v>0.40587091593051283</v>
          </cell>
          <cell r="AZ143">
            <v>0.14583333333333326</v>
          </cell>
          <cell r="BA143">
            <v>0.35672036770509313</v>
          </cell>
          <cell r="BB143">
            <v>0.14583333333333326</v>
          </cell>
          <cell r="BC143">
            <v>0.35665536933005249</v>
          </cell>
          <cell r="BD143">
            <v>0.14583333333333326</v>
          </cell>
          <cell r="BE143">
            <v>0.34829524845846938</v>
          </cell>
          <cell r="BF143">
            <v>0.14583333333333326</v>
          </cell>
          <cell r="BG143">
            <v>0.34829524845846938</v>
          </cell>
          <cell r="BH143">
            <v>0.14583333333333326</v>
          </cell>
          <cell r="BI143">
            <v>0.34829524845846938</v>
          </cell>
          <cell r="BJ143">
            <v>134.7628571428572</v>
          </cell>
          <cell r="BK143">
            <v>128.08221713095548</v>
          </cell>
          <cell r="BL143">
            <v>471.67</v>
          </cell>
          <cell r="BM143">
            <v>81993.966</v>
          </cell>
          <cell r="BN143">
            <v>6.1255844155844157</v>
          </cell>
          <cell r="BO143">
            <v>1064.8567012987014</v>
          </cell>
          <cell r="BP143">
            <v>173.06529</v>
          </cell>
          <cell r="BQ143">
            <v>27992.57733</v>
          </cell>
          <cell r="BR143">
            <v>0.36692028324888165</v>
          </cell>
          <cell r="BS143">
            <v>0.34139801616621401</v>
          </cell>
          <cell r="BT143">
            <v>2.2432601848410068</v>
          </cell>
          <cell r="BU143">
            <v>1.8580631986803455</v>
          </cell>
          <cell r="BV143">
            <v>0.13447310531180082</v>
          </cell>
          <cell r="BW143">
            <v>0.13080866932816215</v>
          </cell>
          <cell r="BX143">
            <v>63.426929582417088</v>
          </cell>
          <cell r="BY143">
            <v>10725.52158539857</v>
          </cell>
          <cell r="BZ143">
            <v>0.16356563796227117</v>
          </cell>
          <cell r="CA143">
            <v>0.18373864592371536</v>
          </cell>
          <cell r="CB143">
            <v>77.149004457664446</v>
          </cell>
          <cell r="CC143">
            <v>15065.460286755155</v>
          </cell>
          <cell r="CD143">
            <v>2.9350000000000001E-2</v>
          </cell>
          <cell r="CE143">
            <v>2.9507900404357645E-2</v>
          </cell>
          <cell r="CF143">
            <v>0.78064516129032258</v>
          </cell>
          <cell r="CG143">
            <v>0.75847787470781813</v>
          </cell>
          <cell r="CH143">
            <v>6.2864352523346412</v>
          </cell>
          <cell r="CI143">
            <v>1246.7527585274154</v>
          </cell>
          <cell r="CJ143">
            <v>0.501</v>
          </cell>
          <cell r="CK143">
            <v>0.48623973062719855</v>
          </cell>
          <cell r="CL143">
            <v>83.769850289999084</v>
          </cell>
          <cell r="CM143">
            <v>15582.437284717427</v>
          </cell>
          <cell r="CN143">
            <v>0.35449634278202591</v>
          </cell>
          <cell r="CO143">
            <v>0.39084364244559161</v>
          </cell>
          <cell r="CP143">
            <v>167.20528999999817</v>
          </cell>
          <cell r="CQ143">
            <v>32046.820329999995</v>
          </cell>
          <cell r="CR143">
            <v>1.040446766065246E-2</v>
          </cell>
          <cell r="CS143">
            <v>1.1532975274960888E-2</v>
          </cell>
          <cell r="CT143">
            <v>4.907475261499946</v>
          </cell>
          <cell r="CU143">
            <v>945.63438257398366</v>
          </cell>
          <cell r="CV143">
            <v>2.5473318209765304E-2</v>
          </cell>
          <cell r="CW143">
            <v>5.0017473236994042E-2</v>
          </cell>
          <cell r="CX143">
            <v>12.015000000000001</v>
          </cell>
          <cell r="CY143">
            <v>4101.1309999999994</v>
          </cell>
          <cell r="CZ143">
            <v>2.46E-2</v>
          </cell>
          <cell r="DA143">
            <v>1.4112508450140915E-2</v>
          </cell>
          <cell r="DB143">
            <v>6.2664362796022654E-4</v>
          </cell>
          <cell r="DC143">
            <v>7.058720137117755E-4</v>
          </cell>
          <cell r="DD143">
            <v>0.29556900000000003</v>
          </cell>
          <cell r="DE143">
            <v>57.877245892634853</v>
          </cell>
          <cell r="DF143">
            <v>0.69900000000000007</v>
          </cell>
          <cell r="DG143">
            <v>0.40462248960787811</v>
          </cell>
          <cell r="DH143">
            <v>8.3984850000000009</v>
          </cell>
          <cell r="DI143">
            <v>1659.4098354280466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0.8581661891117478</v>
          </cell>
          <cell r="DO143">
            <v>0.85485931450473884</v>
          </cell>
          <cell r="DP143">
            <v>58.519454320917141</v>
          </cell>
          <cell r="DQ143">
            <v>9779.8872028245823</v>
          </cell>
          <cell r="DR143">
            <v>68.19128400000028</v>
          </cell>
          <cell r="DS143">
            <v>11440.347010186748</v>
          </cell>
          <cell r="DT143">
            <v>477.53000000000191</v>
          </cell>
          <cell r="DU143">
            <v>78069.429000000004</v>
          </cell>
          <cell r="DV143">
            <v>1.0124239404668558</v>
          </cell>
          <cell r="DW143">
            <v>0.95213627061288875</v>
          </cell>
          <cell r="DX143">
            <v>0</v>
          </cell>
          <cell r="DY143">
            <v>0.20218827133448966</v>
          </cell>
          <cell r="DZ143">
            <v>0.98780000000000001</v>
          </cell>
          <cell r="EA143">
            <v>0.98731736448146468</v>
          </cell>
          <cell r="EB143">
            <v>0.88644853841518656</v>
          </cell>
          <cell r="EC143">
            <v>0.87255925428668368</v>
          </cell>
          <cell r="EN143">
            <v>2.9999999999999997E-4</v>
          </cell>
          <cell r="EO143">
            <v>2.0215786828788375E-5</v>
          </cell>
          <cell r="ER143">
            <v>0.98809642892867855</v>
          </cell>
          <cell r="ES143">
            <v>0.98776367137009879</v>
          </cell>
          <cell r="EV143">
            <v>1.9587198267575726E-2</v>
          </cell>
          <cell r="EW143">
            <v>2.5903410538547E-2</v>
          </cell>
          <cell r="EX143">
            <v>0.85060000000000002</v>
          </cell>
          <cell r="EY143">
            <v>0.83861689607378476</v>
          </cell>
          <cell r="EZ143">
            <v>0.36020000000000002</v>
          </cell>
          <cell r="FA143">
            <v>0.37314414611397845</v>
          </cell>
          <cell r="FB143">
            <v>0.42346578885492597</v>
          </cell>
          <cell r="FC143">
            <v>0.44495185806648446</v>
          </cell>
          <cell r="FJ143">
            <v>0.92262789175182813</v>
          </cell>
          <cell r="FK143">
            <v>0.91183324978233704</v>
          </cell>
          <cell r="FL143">
            <v>0.94347687237951394</v>
          </cell>
          <cell r="FM143">
            <v>0.94404543587646117</v>
          </cell>
          <cell r="FR143">
            <v>2.7334648674909312E-3</v>
          </cell>
          <cell r="FS143">
            <v>5.4050621344184924E-3</v>
          </cell>
          <cell r="FT143">
            <v>0.86089965397923873</v>
          </cell>
          <cell r="FU143">
            <v>0.86026437663915734</v>
          </cell>
          <cell r="FV143">
            <v>0.88919038266716288</v>
          </cell>
          <cell r="FW143">
            <v>0.87851026711919777</v>
          </cell>
          <cell r="FX143">
            <v>58.223885320917141</v>
          </cell>
          <cell r="FY143">
            <v>467.12041915322243</v>
          </cell>
          <cell r="FZ143">
            <v>67.631442354280765</v>
          </cell>
          <cell r="GA143">
            <v>536.28642671985062</v>
          </cell>
          <cell r="GB143">
            <v>6.451766452041821</v>
          </cell>
          <cell r="GC143">
            <v>47.361913773070924</v>
          </cell>
          <cell r="GD143">
            <v>1.3678560120511843E-2</v>
          </cell>
          <cell r="GE143">
            <v>5.7762681918655965E-4</v>
          </cell>
          <cell r="GF143">
            <v>3.7974903166329378E-2</v>
          </cell>
          <cell r="GG143">
            <v>1.5479991451081781E-3</v>
          </cell>
          <cell r="GH143">
            <v>17.911622576462577</v>
          </cell>
          <cell r="GI143">
            <v>130.61195032439309</v>
          </cell>
          <cell r="IV143">
            <v>139</v>
          </cell>
        </row>
        <row r="144">
          <cell r="B144">
            <v>38987</v>
          </cell>
          <cell r="C144">
            <v>19</v>
          </cell>
          <cell r="D144">
            <v>38991</v>
          </cell>
          <cell r="E144">
            <v>0</v>
          </cell>
          <cell r="F144">
            <v>78</v>
          </cell>
          <cell r="G144">
            <v>12</v>
          </cell>
          <cell r="H144">
            <v>0</v>
          </cell>
          <cell r="I144">
            <v>0</v>
          </cell>
          <cell r="J144">
            <v>0</v>
          </cell>
          <cell r="K144">
            <v>0.41666666666666669</v>
          </cell>
          <cell r="L144">
            <v>1</v>
          </cell>
          <cell r="M144">
            <v>77.583333333333329</v>
          </cell>
          <cell r="N144">
            <v>78</v>
          </cell>
          <cell r="O144">
            <v>78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1.7951388888888888</v>
          </cell>
          <cell r="X144">
            <v>0</v>
          </cell>
          <cell r="Y144">
            <v>4.8611111111111216E-3</v>
          </cell>
          <cell r="Z144">
            <v>0</v>
          </cell>
          <cell r="AA144">
            <v>9.0638888888888882</v>
          </cell>
          <cell r="AB144">
            <v>0</v>
          </cell>
          <cell r="AC144">
            <v>9.0687499999999996</v>
          </cell>
          <cell r="AD144">
            <v>0</v>
          </cell>
          <cell r="AE144">
            <v>2.6486111111111112</v>
          </cell>
          <cell r="AF144">
            <v>1</v>
          </cell>
          <cell r="AG144">
            <v>37.254166666666663</v>
          </cell>
          <cell r="AH144">
            <v>0</v>
          </cell>
          <cell r="AI144">
            <v>0.14305555555555549</v>
          </cell>
          <cell r="AJ144">
            <v>1</v>
          </cell>
          <cell r="AK144">
            <v>40.045833333333327</v>
          </cell>
          <cell r="AL144">
            <v>1</v>
          </cell>
          <cell r="AM144">
            <v>49.114583333333329</v>
          </cell>
          <cell r="AN144">
            <v>1</v>
          </cell>
          <cell r="AO144">
            <v>75.788194444444443</v>
          </cell>
          <cell r="AP144">
            <v>0</v>
          </cell>
          <cell r="AQ144">
            <v>26.673611111111111</v>
          </cell>
          <cell r="AR144">
            <v>1</v>
          </cell>
          <cell r="AS144">
            <v>0.96030226071027103</v>
          </cell>
          <cell r="AT144">
            <v>0</v>
          </cell>
          <cell r="AU144">
            <v>0.44162954327823817</v>
          </cell>
          <cell r="AV144">
            <v>1</v>
          </cell>
          <cell r="AW144">
            <v>0.99785586410758165</v>
          </cell>
          <cell r="AX144">
            <v>0</v>
          </cell>
          <cell r="AY144">
            <v>0.39978766809609073</v>
          </cell>
          <cell r="AZ144">
            <v>0</v>
          </cell>
          <cell r="BA144">
            <v>0.3520135611856875</v>
          </cell>
          <cell r="BB144">
            <v>0</v>
          </cell>
          <cell r="BC144">
            <v>0.3519494204425711</v>
          </cell>
          <cell r="BD144">
            <v>0</v>
          </cell>
          <cell r="BE144">
            <v>0.34380594343000359</v>
          </cell>
          <cell r="BF144">
            <v>0</v>
          </cell>
          <cell r="BG144">
            <v>0.34380594343000359</v>
          </cell>
          <cell r="BH144">
            <v>0</v>
          </cell>
          <cell r="BI144">
            <v>0.34380594343000359</v>
          </cell>
          <cell r="BJ144">
            <v>0</v>
          </cell>
          <cell r="BK144">
            <v>128.08221713095548</v>
          </cell>
          <cell r="BL144">
            <v>0</v>
          </cell>
          <cell r="BM144">
            <v>81993.966</v>
          </cell>
          <cell r="BN144">
            <v>0</v>
          </cell>
          <cell r="BO144">
            <v>1051.2046923076923</v>
          </cell>
          <cell r="BP144">
            <v>0</v>
          </cell>
          <cell r="BQ144">
            <v>27992.57733</v>
          </cell>
          <cell r="BR144">
            <v>0</v>
          </cell>
          <cell r="BS144">
            <v>0.34139801616621401</v>
          </cell>
          <cell r="BT144">
            <v>0</v>
          </cell>
          <cell r="BU144">
            <v>1.8580631986803455</v>
          </cell>
          <cell r="BV144">
            <v>0</v>
          </cell>
          <cell r="BW144">
            <v>0.13080866932816215</v>
          </cell>
          <cell r="BX144">
            <v>0</v>
          </cell>
          <cell r="BY144">
            <v>10725.52158539857</v>
          </cell>
          <cell r="BZ144">
            <v>0</v>
          </cell>
          <cell r="CA144">
            <v>0.18373864592371536</v>
          </cell>
          <cell r="CB144">
            <v>0</v>
          </cell>
          <cell r="CC144">
            <v>15065.460286755155</v>
          </cell>
          <cell r="CD144">
            <v>0</v>
          </cell>
          <cell r="CE144">
            <v>2.9507900404357645E-2</v>
          </cell>
          <cell r="CF144">
            <v>0</v>
          </cell>
          <cell r="CG144">
            <v>0.75847787470781813</v>
          </cell>
          <cell r="CH144">
            <v>0</v>
          </cell>
          <cell r="CI144">
            <v>1246.7527585274154</v>
          </cell>
          <cell r="CJ144">
            <v>0</v>
          </cell>
          <cell r="CK144">
            <v>0.48623973062719855</v>
          </cell>
          <cell r="CL144">
            <v>0</v>
          </cell>
          <cell r="CM144">
            <v>15582.437284717427</v>
          </cell>
          <cell r="CN144">
            <v>0</v>
          </cell>
          <cell r="CO144">
            <v>0.39084364244559161</v>
          </cell>
          <cell r="CP144">
            <v>0</v>
          </cell>
          <cell r="CQ144">
            <v>32046.820329999995</v>
          </cell>
          <cell r="CR144">
            <v>0</v>
          </cell>
          <cell r="CS144">
            <v>1.1532975274960888E-2</v>
          </cell>
          <cell r="CT144">
            <v>0</v>
          </cell>
          <cell r="CU144">
            <v>945.63438257398366</v>
          </cell>
          <cell r="CV144">
            <v>0</v>
          </cell>
          <cell r="CW144">
            <v>5.0017473236994042E-2</v>
          </cell>
          <cell r="CX144">
            <v>0</v>
          </cell>
          <cell r="CY144">
            <v>4101.1309999999994</v>
          </cell>
          <cell r="CZ144">
            <v>0</v>
          </cell>
          <cell r="DA144">
            <v>1.4112508450140915E-2</v>
          </cell>
          <cell r="DB144">
            <v>0</v>
          </cell>
          <cell r="DC144">
            <v>7.058720137117755E-4</v>
          </cell>
          <cell r="DD144">
            <v>0</v>
          </cell>
          <cell r="DE144">
            <v>57.877245892634853</v>
          </cell>
          <cell r="DF144">
            <v>0</v>
          </cell>
          <cell r="DG144">
            <v>0.40462248960787811</v>
          </cell>
          <cell r="DH144">
            <v>0</v>
          </cell>
          <cell r="DI144">
            <v>1659.4098354280466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0.85485931450473884</v>
          </cell>
          <cell r="DP144">
            <v>0</v>
          </cell>
          <cell r="DQ144">
            <v>9779.8872028245823</v>
          </cell>
          <cell r="DR144">
            <v>0</v>
          </cell>
          <cell r="DS144">
            <v>11440.347010186748</v>
          </cell>
          <cell r="DT144">
            <v>0</v>
          </cell>
          <cell r="DU144">
            <v>78069.429000000004</v>
          </cell>
          <cell r="DV144">
            <v>0</v>
          </cell>
          <cell r="DW144">
            <v>0.95213627061288875</v>
          </cell>
          <cell r="DX144">
            <v>0</v>
          </cell>
          <cell r="DY144">
            <v>0.20218827133448966</v>
          </cell>
          <cell r="DZ144">
            <v>0</v>
          </cell>
          <cell r="EA144">
            <v>0.98731736448146468</v>
          </cell>
          <cell r="EB144">
            <v>0</v>
          </cell>
          <cell r="EC144">
            <v>0.87255925428668368</v>
          </cell>
          <cell r="EN144">
            <v>0</v>
          </cell>
          <cell r="EO144">
            <v>2.0215786828788375E-5</v>
          </cell>
          <cell r="ER144">
            <v>0</v>
          </cell>
          <cell r="ES144">
            <v>0.98776367137009879</v>
          </cell>
          <cell r="EV144">
            <v>0</v>
          </cell>
          <cell r="EW144">
            <v>2.5903410538547E-2</v>
          </cell>
          <cell r="EX144">
            <v>0</v>
          </cell>
          <cell r="EY144">
            <v>0.83861689607378476</v>
          </cell>
          <cell r="EZ144">
            <v>0</v>
          </cell>
          <cell r="FA144">
            <v>0.37314414611397845</v>
          </cell>
          <cell r="FB144">
            <v>0</v>
          </cell>
          <cell r="FC144">
            <v>0.44495185806648446</v>
          </cell>
          <cell r="FJ144">
            <v>0</v>
          </cell>
          <cell r="FK144">
            <v>0.91183324978233704</v>
          </cell>
          <cell r="FL144">
            <v>0</v>
          </cell>
          <cell r="FM144">
            <v>0.94404543587646117</v>
          </cell>
          <cell r="FR144">
            <v>0</v>
          </cell>
          <cell r="FS144">
            <v>5.4050621344184924E-3</v>
          </cell>
          <cell r="FT144">
            <v>0</v>
          </cell>
          <cell r="FU144">
            <v>0.86026437663915734</v>
          </cell>
          <cell r="FV144">
            <v>0</v>
          </cell>
          <cell r="FW144">
            <v>0</v>
          </cell>
          <cell r="FX144">
            <v>0</v>
          </cell>
          <cell r="FY144">
            <v>467.12041915322243</v>
          </cell>
          <cell r="FZ144">
            <v>0</v>
          </cell>
          <cell r="GA144">
            <v>536.28642671985062</v>
          </cell>
          <cell r="GB144">
            <v>0</v>
          </cell>
          <cell r="GC144">
            <v>47.361913773070924</v>
          </cell>
          <cell r="GD144">
            <v>0</v>
          </cell>
          <cell r="GE144">
            <v>5.7762681918655965E-4</v>
          </cell>
          <cell r="GF144">
            <v>0</v>
          </cell>
          <cell r="GG144">
            <v>1.5479991451081781E-3</v>
          </cell>
          <cell r="GH144">
            <v>0</v>
          </cell>
          <cell r="GI144">
            <v>130.61195032439309</v>
          </cell>
          <cell r="IV144">
            <v>140</v>
          </cell>
        </row>
        <row r="145">
          <cell r="B145">
            <v>38988</v>
          </cell>
          <cell r="C145">
            <v>19</v>
          </cell>
          <cell r="D145">
            <v>38991</v>
          </cell>
          <cell r="E145">
            <v>0</v>
          </cell>
          <cell r="F145">
            <v>79</v>
          </cell>
          <cell r="G145">
            <v>12</v>
          </cell>
          <cell r="H145">
            <v>0</v>
          </cell>
          <cell r="I145">
            <v>0</v>
          </cell>
          <cell r="J145">
            <v>0</v>
          </cell>
          <cell r="K145">
            <v>0.41666666666666669</v>
          </cell>
          <cell r="L145">
            <v>1</v>
          </cell>
          <cell r="M145">
            <v>78.583333333333329</v>
          </cell>
          <cell r="N145">
            <v>79</v>
          </cell>
          <cell r="O145">
            <v>79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1.7951388888888888</v>
          </cell>
          <cell r="X145">
            <v>0</v>
          </cell>
          <cell r="Y145">
            <v>4.8611111111111216E-3</v>
          </cell>
          <cell r="Z145">
            <v>0</v>
          </cell>
          <cell r="AA145">
            <v>9.0638888888888882</v>
          </cell>
          <cell r="AB145">
            <v>0</v>
          </cell>
          <cell r="AC145">
            <v>9.0687499999999996</v>
          </cell>
          <cell r="AD145">
            <v>0</v>
          </cell>
          <cell r="AE145">
            <v>2.6486111111111112</v>
          </cell>
          <cell r="AF145">
            <v>1</v>
          </cell>
          <cell r="AG145">
            <v>38.254166666666663</v>
          </cell>
          <cell r="AH145">
            <v>0</v>
          </cell>
          <cell r="AI145">
            <v>0.14305555555555549</v>
          </cell>
          <cell r="AJ145">
            <v>1</v>
          </cell>
          <cell r="AK145">
            <v>41.045833333333327</v>
          </cell>
          <cell r="AL145">
            <v>1</v>
          </cell>
          <cell r="AM145">
            <v>50.114583333333329</v>
          </cell>
          <cell r="AN145">
            <v>1</v>
          </cell>
          <cell r="AO145">
            <v>76.788194444444443</v>
          </cell>
          <cell r="AP145">
            <v>0</v>
          </cell>
          <cell r="AQ145">
            <v>26.673611111111111</v>
          </cell>
          <cell r="AR145">
            <v>1</v>
          </cell>
          <cell r="AS145">
            <v>0.96088846958447849</v>
          </cell>
          <cell r="AT145">
            <v>0</v>
          </cell>
          <cell r="AU145">
            <v>0.43510808482710539</v>
          </cell>
          <cell r="AV145">
            <v>1</v>
          </cell>
          <cell r="AW145">
            <v>0.997887526149555</v>
          </cell>
          <cell r="AX145">
            <v>0</v>
          </cell>
          <cell r="AY145">
            <v>0.39388408056113883</v>
          </cell>
          <cell r="AZ145">
            <v>0</v>
          </cell>
          <cell r="BA145">
            <v>0.34742934659733216</v>
          </cell>
          <cell r="BB145">
            <v>0</v>
          </cell>
          <cell r="BC145">
            <v>0.34736604114854169</v>
          </cell>
          <cell r="BD145">
            <v>0</v>
          </cell>
          <cell r="BE145">
            <v>0.33943089430894313</v>
          </cell>
          <cell r="BF145">
            <v>0</v>
          </cell>
          <cell r="BG145">
            <v>0.33943089430894313</v>
          </cell>
          <cell r="BH145">
            <v>0</v>
          </cell>
          <cell r="BI145">
            <v>0.33943089430894313</v>
          </cell>
          <cell r="BJ145">
            <v>0</v>
          </cell>
          <cell r="BK145">
            <v>128.08221713095548</v>
          </cell>
          <cell r="BL145">
            <v>0</v>
          </cell>
          <cell r="BM145">
            <v>81993.966</v>
          </cell>
          <cell r="BN145">
            <v>0</v>
          </cell>
          <cell r="BO145">
            <v>1037.8983037974683</v>
          </cell>
          <cell r="BP145">
            <v>0</v>
          </cell>
          <cell r="BQ145">
            <v>27992.57733</v>
          </cell>
          <cell r="BR145">
            <v>0</v>
          </cell>
          <cell r="BS145">
            <v>0.34139801616621401</v>
          </cell>
          <cell r="BT145">
            <v>0</v>
          </cell>
          <cell r="BU145">
            <v>1.8580631986803455</v>
          </cell>
          <cell r="BV145">
            <v>0</v>
          </cell>
          <cell r="BW145">
            <v>0.13080866932816215</v>
          </cell>
          <cell r="BX145">
            <v>0</v>
          </cell>
          <cell r="BY145">
            <v>10725.52158539857</v>
          </cell>
          <cell r="BZ145">
            <v>0</v>
          </cell>
          <cell r="CA145">
            <v>0.18373864592371536</v>
          </cell>
          <cell r="CB145">
            <v>0</v>
          </cell>
          <cell r="CC145">
            <v>15065.460286755155</v>
          </cell>
          <cell r="CD145">
            <v>0</v>
          </cell>
          <cell r="CE145">
            <v>2.9507900404357645E-2</v>
          </cell>
          <cell r="CF145">
            <v>0</v>
          </cell>
          <cell r="CG145">
            <v>0.75847787470781813</v>
          </cell>
          <cell r="CH145">
            <v>0</v>
          </cell>
          <cell r="CI145">
            <v>1246.7527585274154</v>
          </cell>
          <cell r="CJ145">
            <v>0</v>
          </cell>
          <cell r="CK145">
            <v>0.48623973062719855</v>
          </cell>
          <cell r="CL145">
            <v>0</v>
          </cell>
          <cell r="CM145">
            <v>15582.437284717427</v>
          </cell>
          <cell r="CN145">
            <v>0</v>
          </cell>
          <cell r="CO145">
            <v>0.39084364244559161</v>
          </cell>
          <cell r="CP145">
            <v>0</v>
          </cell>
          <cell r="CQ145">
            <v>32046.820329999995</v>
          </cell>
          <cell r="CR145">
            <v>0</v>
          </cell>
          <cell r="CS145">
            <v>1.1532975274960888E-2</v>
          </cell>
          <cell r="CT145">
            <v>0</v>
          </cell>
          <cell r="CU145">
            <v>945.63438257398366</v>
          </cell>
          <cell r="CV145">
            <v>0</v>
          </cell>
          <cell r="CW145">
            <v>5.0017473236994042E-2</v>
          </cell>
          <cell r="CX145">
            <v>0</v>
          </cell>
          <cell r="CY145">
            <v>4101.1309999999994</v>
          </cell>
          <cell r="CZ145">
            <v>0</v>
          </cell>
          <cell r="DA145">
            <v>1.4112508450140915E-2</v>
          </cell>
          <cell r="DB145">
            <v>0</v>
          </cell>
          <cell r="DC145">
            <v>7.058720137117755E-4</v>
          </cell>
          <cell r="DD145">
            <v>0</v>
          </cell>
          <cell r="DE145">
            <v>57.877245892634853</v>
          </cell>
          <cell r="DF145">
            <v>0</v>
          </cell>
          <cell r="DG145">
            <v>0.40462248960787811</v>
          </cell>
          <cell r="DH145">
            <v>0</v>
          </cell>
          <cell r="DI145">
            <v>1659.4098354280466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0.85485931450473884</v>
          </cell>
          <cell r="DP145">
            <v>0</v>
          </cell>
          <cell r="DQ145">
            <v>9779.8872028245823</v>
          </cell>
          <cell r="DR145">
            <v>0</v>
          </cell>
          <cell r="DS145">
            <v>11440.347010186748</v>
          </cell>
          <cell r="DT145">
            <v>0</v>
          </cell>
          <cell r="DU145">
            <v>78069.429000000004</v>
          </cell>
          <cell r="DV145">
            <v>0</v>
          </cell>
          <cell r="DW145">
            <v>0.95213627061288875</v>
          </cell>
          <cell r="DX145">
            <v>0</v>
          </cell>
          <cell r="DY145">
            <v>0.20218827133448966</v>
          </cell>
          <cell r="DZ145">
            <v>0</v>
          </cell>
          <cell r="EA145">
            <v>0.98731736448146468</v>
          </cell>
          <cell r="EB145">
            <v>0</v>
          </cell>
          <cell r="EC145">
            <v>0.87255925428668368</v>
          </cell>
          <cell r="EN145">
            <v>0</v>
          </cell>
          <cell r="EO145">
            <v>2.0215786828788375E-5</v>
          </cell>
          <cell r="ER145">
            <v>0</v>
          </cell>
          <cell r="ES145">
            <v>0.98776367137009879</v>
          </cell>
          <cell r="EV145">
            <v>0</v>
          </cell>
          <cell r="EW145">
            <v>2.5903410538547E-2</v>
          </cell>
          <cell r="EX145">
            <v>0</v>
          </cell>
          <cell r="EY145">
            <v>0.83861689607378476</v>
          </cell>
          <cell r="EZ145">
            <v>0</v>
          </cell>
          <cell r="FA145">
            <v>0.37314414611397845</v>
          </cell>
          <cell r="FB145">
            <v>0</v>
          </cell>
          <cell r="FC145">
            <v>0.44495185806648446</v>
          </cell>
          <cell r="FJ145">
            <v>0</v>
          </cell>
          <cell r="FK145">
            <v>0.91183324978233704</v>
          </cell>
          <cell r="FL145">
            <v>0</v>
          </cell>
          <cell r="FM145">
            <v>0.94404543587646117</v>
          </cell>
          <cell r="FR145">
            <v>0</v>
          </cell>
          <cell r="FS145">
            <v>5.4050621344184924E-3</v>
          </cell>
          <cell r="FT145">
            <v>0</v>
          </cell>
          <cell r="FU145">
            <v>0.86026437663915734</v>
          </cell>
          <cell r="FV145">
            <v>0</v>
          </cell>
          <cell r="FW145">
            <v>0</v>
          </cell>
          <cell r="FX145">
            <v>0</v>
          </cell>
          <cell r="FY145">
            <v>467.12041915322243</v>
          </cell>
          <cell r="FZ145">
            <v>0</v>
          </cell>
          <cell r="GA145">
            <v>536.28642671985062</v>
          </cell>
          <cell r="GB145">
            <v>0</v>
          </cell>
          <cell r="GC145">
            <v>47.361913773070924</v>
          </cell>
          <cell r="GD145">
            <v>0</v>
          </cell>
          <cell r="GE145">
            <v>5.7762681918655965E-4</v>
          </cell>
          <cell r="GF145">
            <v>0</v>
          </cell>
          <cell r="GG145">
            <v>1.5479991451081781E-3</v>
          </cell>
          <cell r="GH145">
            <v>0</v>
          </cell>
          <cell r="GI145">
            <v>130.61195032439309</v>
          </cell>
          <cell r="IV145">
            <v>141</v>
          </cell>
        </row>
        <row r="146">
          <cell r="B146">
            <v>38989</v>
          </cell>
          <cell r="C146">
            <v>19</v>
          </cell>
          <cell r="D146">
            <v>38991</v>
          </cell>
          <cell r="E146">
            <v>0</v>
          </cell>
          <cell r="F146">
            <v>80</v>
          </cell>
          <cell r="G146">
            <v>12</v>
          </cell>
          <cell r="H146">
            <v>0</v>
          </cell>
          <cell r="I146">
            <v>0</v>
          </cell>
          <cell r="J146">
            <v>0</v>
          </cell>
          <cell r="K146">
            <v>0.41666666666666669</v>
          </cell>
          <cell r="L146">
            <v>1</v>
          </cell>
          <cell r="M146">
            <v>79.583333333333329</v>
          </cell>
          <cell r="N146">
            <v>80</v>
          </cell>
          <cell r="O146">
            <v>80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1.7951388888888888</v>
          </cell>
          <cell r="X146">
            <v>0</v>
          </cell>
          <cell r="Y146">
            <v>4.8611111111111216E-3</v>
          </cell>
          <cell r="Z146">
            <v>7.2916666666666685E-2</v>
          </cell>
          <cell r="AA146">
            <v>9.1368055555555543</v>
          </cell>
          <cell r="AB146">
            <v>7.2916666666666685E-2</v>
          </cell>
          <cell r="AC146">
            <v>9.1416666666666657</v>
          </cell>
          <cell r="AD146">
            <v>0</v>
          </cell>
          <cell r="AE146">
            <v>2.6486111111111112</v>
          </cell>
          <cell r="AF146">
            <v>9.0277777777777457E-3</v>
          </cell>
          <cell r="AG146">
            <v>38.263194444444437</v>
          </cell>
          <cell r="AH146">
            <v>0</v>
          </cell>
          <cell r="AI146">
            <v>0.14305555555555549</v>
          </cell>
          <cell r="AJ146">
            <v>9.0277777777777457E-3</v>
          </cell>
          <cell r="AK146">
            <v>41.054861111111101</v>
          </cell>
          <cell r="AL146">
            <v>8.1944444444444431E-2</v>
          </cell>
          <cell r="AM146">
            <v>50.196527777777767</v>
          </cell>
          <cell r="AN146">
            <v>1</v>
          </cell>
          <cell r="AO146">
            <v>77.788194444444443</v>
          </cell>
          <cell r="AP146">
            <v>0.91805555555555562</v>
          </cell>
          <cell r="AQ146">
            <v>27.591666666666665</v>
          </cell>
          <cell r="AR146">
            <v>1</v>
          </cell>
          <cell r="AS146">
            <v>0.96141667762592187</v>
          </cell>
          <cell r="AT146">
            <v>0.99026217228464419</v>
          </cell>
          <cell r="AU146">
            <v>0.44260553762733823</v>
          </cell>
          <cell r="AV146">
            <v>1</v>
          </cell>
          <cell r="AW146">
            <v>0.99791605547743589</v>
          </cell>
          <cell r="AX146">
            <v>0.99026217228464419</v>
          </cell>
          <cell r="AY146">
            <v>0.40193827073069582</v>
          </cell>
          <cell r="AZ146">
            <v>0.91805555555555562</v>
          </cell>
          <cell r="BA146">
            <v>0.35476498683212082</v>
          </cell>
          <cell r="BB146">
            <v>0.91805555555555562</v>
          </cell>
          <cell r="BC146">
            <v>0.35470249520153552</v>
          </cell>
          <cell r="BD146">
            <v>0.91805555555555562</v>
          </cell>
          <cell r="BE146">
            <v>0.34670157068062829</v>
          </cell>
          <cell r="BF146">
            <v>0.91805555555555562</v>
          </cell>
          <cell r="BG146">
            <v>0.34670157068062829</v>
          </cell>
          <cell r="BH146">
            <v>0.91805555555555562</v>
          </cell>
          <cell r="BI146">
            <v>0.34670157068062829</v>
          </cell>
          <cell r="BJ146">
            <v>140.71316187594553</v>
          </cell>
          <cell r="BK146">
            <v>128.50248565388102</v>
          </cell>
          <cell r="BL146">
            <v>3100.38</v>
          </cell>
          <cell r="BM146">
            <v>85094.346000000005</v>
          </cell>
          <cell r="BN146">
            <v>38.754750000000001</v>
          </cell>
          <cell r="BO146">
            <v>1063.6793250000001</v>
          </cell>
          <cell r="BP146">
            <v>1084.3469299999999</v>
          </cell>
          <cell r="BQ146">
            <v>29076.92426</v>
          </cell>
          <cell r="BR146">
            <v>0.34974646011134114</v>
          </cell>
          <cell r="BS146">
            <v>0.34170218853318407</v>
          </cell>
          <cell r="BT146">
            <v>2.0437142543342852</v>
          </cell>
          <cell r="BU146">
            <v>1.8643790405791401</v>
          </cell>
          <cell r="BV146">
            <v>0.13790285703752445</v>
          </cell>
          <cell r="BW146">
            <v>0.13106714334816758</v>
          </cell>
          <cell r="BX146">
            <v>427.55125990200003</v>
          </cell>
          <cell r="BY146">
            <v>11153.07284530057</v>
          </cell>
          <cell r="BZ146">
            <v>0.17113275956734311</v>
          </cell>
          <cell r="CA146">
            <v>0.1832793552683577</v>
          </cell>
          <cell r="CB146">
            <v>530.5765851073993</v>
          </cell>
          <cell r="CC146">
            <v>15596.036871862554</v>
          </cell>
          <cell r="CD146">
            <v>2.9399999999999999E-2</v>
          </cell>
          <cell r="CE146">
            <v>2.9504235608115183E-2</v>
          </cell>
          <cell r="CF146">
            <v>0.77370000000000005</v>
          </cell>
          <cell r="CG146">
            <v>0.75898326234996161</v>
          </cell>
          <cell r="CH146">
            <v>42.814749569600608</v>
          </cell>
          <cell r="CI146">
            <v>1289.5675080970159</v>
          </cell>
          <cell r="CJ146">
            <v>0.49109999999999998</v>
          </cell>
          <cell r="CK146">
            <v>0.48640480783002132</v>
          </cell>
          <cell r="CL146">
            <v>553.33559532299989</v>
          </cell>
          <cell r="CM146">
            <v>16135.772880040427</v>
          </cell>
          <cell r="CN146">
            <v>0.36341575226262579</v>
          </cell>
          <cell r="CO146">
            <v>0.38984431774115746</v>
          </cell>
          <cell r="CP146">
            <v>1126.7269299999998</v>
          </cell>
          <cell r="CQ146">
            <v>33173.547259999992</v>
          </cell>
          <cell r="CR146">
            <v>1.0684423116521197E-2</v>
          </cell>
          <cell r="CS146">
            <v>1.1502058601120028E-2</v>
          </cell>
          <cell r="CT146">
            <v>33.125771741999991</v>
          </cell>
          <cell r="CU146">
            <v>978.76015431598364</v>
          </cell>
          <cell r="CV146">
            <v>2.8899683264632076E-2</v>
          </cell>
          <cell r="CW146">
            <v>4.9248054623981713E-2</v>
          </cell>
          <cell r="CX146">
            <v>89.6</v>
          </cell>
          <cell r="CY146">
            <v>4190.7309999999998</v>
          </cell>
          <cell r="CZ146">
            <v>2.0199999999999999E-2</v>
          </cell>
          <cell r="DA146">
            <v>1.4242662173409569E-2</v>
          </cell>
          <cell r="DB146">
            <v>5.8377360194556793E-4</v>
          </cell>
          <cell r="DC146">
            <v>7.0142340470699248E-4</v>
          </cell>
          <cell r="DD146">
            <v>1.8099199999999998</v>
          </cell>
          <cell r="DE146">
            <v>59.687165892634852</v>
          </cell>
          <cell r="DF146">
            <v>0.65969999999999995</v>
          </cell>
          <cell r="DG146">
            <v>0.4100761789358579</v>
          </cell>
          <cell r="DH146">
            <v>59.10911999999999</v>
          </cell>
          <cell r="DI146">
            <v>1718.5189554280466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0.86160000000000003</v>
          </cell>
          <cell r="DO146">
            <v>0.85511866354806765</v>
          </cell>
          <cell r="DP146">
            <v>394.42548816000004</v>
          </cell>
          <cell r="DQ146">
            <v>10174.312690984583</v>
          </cell>
          <cell r="DR146">
            <v>457.7826</v>
          </cell>
          <cell r="DS146">
            <v>11898.129610186748</v>
          </cell>
          <cell r="DT146">
            <v>3058</v>
          </cell>
          <cell r="DU146">
            <v>81127.429000000004</v>
          </cell>
          <cell r="DV146">
            <v>0.98633070784871524</v>
          </cell>
          <cell r="DW146">
            <v>0.95338213187513066</v>
          </cell>
          <cell r="DX146">
            <v>0</v>
          </cell>
          <cell r="DY146">
            <v>0.194821618881693</v>
          </cell>
          <cell r="DZ146">
            <v>0.98719999999999997</v>
          </cell>
          <cell r="EA146">
            <v>0.98731246788339411</v>
          </cell>
          <cell r="EB146">
            <v>0.88945832260949897</v>
          </cell>
          <cell r="EC146">
            <v>0.87318964784864761</v>
          </cell>
          <cell r="EN146">
            <v>5.0000000000000001E-4</v>
          </cell>
          <cell r="EO146">
            <v>4.0233005182768805E-5</v>
          </cell>
          <cell r="ER146">
            <v>0.98769384692346163</v>
          </cell>
          <cell r="ES146">
            <v>0.98776075833832955</v>
          </cell>
          <cell r="EV146">
            <v>1.9720713822639471E-2</v>
          </cell>
          <cell r="EW146">
            <v>2.5678146344800631E-2</v>
          </cell>
          <cell r="EX146">
            <v>0.8508</v>
          </cell>
          <cell r="EY146">
            <v>0.83901250267547911</v>
          </cell>
          <cell r="EZ146">
            <v>0.36159999999999998</v>
          </cell>
          <cell r="FA146">
            <v>0.37276928758521</v>
          </cell>
          <cell r="FB146">
            <v>0.42501175364362948</v>
          </cell>
          <cell r="FC146">
            <v>0.4442952714012095</v>
          </cell>
          <cell r="FJ146">
            <v>0.92252210471887552</v>
          </cell>
          <cell r="FK146">
            <v>0.91224300532311187</v>
          </cell>
          <cell r="FL146">
            <v>0.94639175421588828</v>
          </cell>
          <cell r="FM146">
            <v>0.94413450037412971</v>
          </cell>
          <cell r="FR146">
            <v>0</v>
          </cell>
          <cell r="FS146">
            <v>5.1457130910896876E-3</v>
          </cell>
          <cell r="FT146">
            <v>0</v>
          </cell>
          <cell r="FU146">
            <v>0.86026437663915734</v>
          </cell>
          <cell r="FV146" t="e">
            <v>#DIV/0!</v>
          </cell>
          <cell r="FW146">
            <v>0.87883822068974882</v>
          </cell>
          <cell r="FX146">
            <v>392.61556816000007</v>
          </cell>
          <cell r="FY146">
            <v>859.73598731322249</v>
          </cell>
          <cell r="FZ146" t="e">
            <v>#DIV/0!</v>
          </cell>
          <cell r="GA146" t="e">
            <v>#DIV/0!</v>
          </cell>
          <cell r="GB146" t="e">
            <v>#DIV/0!</v>
          </cell>
          <cell r="GC146" t="e">
            <v>#DIV/0!</v>
          </cell>
          <cell r="GD146" t="e">
            <v>#DIV/0!</v>
          </cell>
          <cell r="GE146" t="e">
            <v>#DIV/0!</v>
          </cell>
          <cell r="GF146" t="e">
            <v>#DIV/0!</v>
          </cell>
          <cell r="GG146" t="e">
            <v>#DIV/0!</v>
          </cell>
          <cell r="GH146" t="e">
            <v>#DIV/0!</v>
          </cell>
          <cell r="GI146" t="e">
            <v>#DIV/0!</v>
          </cell>
          <cell r="IV146">
            <v>142</v>
          </cell>
        </row>
        <row r="147">
          <cell r="B147">
            <v>38990</v>
          </cell>
          <cell r="C147">
            <v>19</v>
          </cell>
          <cell r="D147">
            <v>38991</v>
          </cell>
          <cell r="E147">
            <v>0</v>
          </cell>
          <cell r="F147">
            <v>81</v>
          </cell>
          <cell r="G147">
            <v>12</v>
          </cell>
          <cell r="H147">
            <v>0</v>
          </cell>
          <cell r="I147">
            <v>0</v>
          </cell>
          <cell r="J147">
            <v>0</v>
          </cell>
          <cell r="K147">
            <v>0.41666666666666669</v>
          </cell>
          <cell r="L147">
            <v>1</v>
          </cell>
          <cell r="M147">
            <v>80.583333333333329</v>
          </cell>
          <cell r="N147">
            <v>81</v>
          </cell>
          <cell r="O147">
            <v>81</v>
          </cell>
          <cell r="P147">
            <v>4.5138888888888895E-2</v>
          </cell>
          <cell r="Q147">
            <v>4.5138888888888895E-2</v>
          </cell>
          <cell r="R147">
            <v>0</v>
          </cell>
          <cell r="S147">
            <v>0</v>
          </cell>
          <cell r="T147">
            <v>4.5138888888888895E-2</v>
          </cell>
          <cell r="U147">
            <v>4.5138888888888895E-2</v>
          </cell>
          <cell r="V147">
            <v>0</v>
          </cell>
          <cell r="W147">
            <v>1.7951388888888888</v>
          </cell>
          <cell r="X147">
            <v>0</v>
          </cell>
          <cell r="Y147">
            <v>4.8611111111111216E-3</v>
          </cell>
          <cell r="Z147">
            <v>7.2916666666666685E-2</v>
          </cell>
          <cell r="AA147">
            <v>9.2097222222222204</v>
          </cell>
          <cell r="AB147">
            <v>7.2916666666666685E-2</v>
          </cell>
          <cell r="AC147">
            <v>9.2145833333333318</v>
          </cell>
          <cell r="AD147">
            <v>0</v>
          </cell>
          <cell r="AE147">
            <v>2.6486111111111112</v>
          </cell>
          <cell r="AF147">
            <v>1.8749999999999999E-2</v>
          </cell>
          <cell r="AG147">
            <v>38.281944444444434</v>
          </cell>
          <cell r="AH147">
            <v>4.8611111111110938E-3</v>
          </cell>
          <cell r="AI147">
            <v>0.14791666666666659</v>
          </cell>
          <cell r="AJ147">
            <v>2.3611111111111093E-2</v>
          </cell>
          <cell r="AK147">
            <v>41.07847222222221</v>
          </cell>
          <cell r="AL147">
            <v>9.6527777777777782E-2</v>
          </cell>
          <cell r="AM147">
            <v>50.29305555555554</v>
          </cell>
          <cell r="AN147">
            <v>0.95486111111111116</v>
          </cell>
          <cell r="AO147">
            <v>78.743055555555557</v>
          </cell>
          <cell r="AP147">
            <v>0.85833333333333339</v>
          </cell>
          <cell r="AQ147">
            <v>28.45</v>
          </cell>
          <cell r="AR147">
            <v>1</v>
          </cell>
          <cell r="AS147">
            <v>0.96190609362671176</v>
          </cell>
          <cell r="AT147">
            <v>0.97874015748031495</v>
          </cell>
          <cell r="AU147">
            <v>0.4494062184756446</v>
          </cell>
          <cell r="AV147">
            <v>0.99448818897637792</v>
          </cell>
          <cell r="AW147">
            <v>0.99787257418523601</v>
          </cell>
          <cell r="AX147">
            <v>0.97322834645669287</v>
          </cell>
          <cell r="AY147">
            <v>0.40918488628759214</v>
          </cell>
          <cell r="AZ147">
            <v>0.89890909090909088</v>
          </cell>
          <cell r="BA147">
            <v>0.36136343592909448</v>
          </cell>
          <cell r="BB147">
            <v>0.89890909090909088</v>
          </cell>
          <cell r="BC147">
            <v>0.3613017020901314</v>
          </cell>
          <cell r="BD147">
            <v>0.89890909090909088</v>
          </cell>
          <cell r="BE147">
            <v>0.35324854494503127</v>
          </cell>
          <cell r="BF147">
            <v>0.89890909090909088</v>
          </cell>
          <cell r="BG147">
            <v>0.35324854494503127</v>
          </cell>
          <cell r="BH147">
            <v>0.85833333333333339</v>
          </cell>
          <cell r="BI147">
            <v>0.3530506721820062</v>
          </cell>
          <cell r="BJ147">
            <v>140.65825242718446</v>
          </cell>
          <cell r="BK147">
            <v>128.86922378441713</v>
          </cell>
          <cell r="BL147">
            <v>2897.56</v>
          </cell>
          <cell r="BM147">
            <v>87991.906000000003</v>
          </cell>
          <cell r="BN147">
            <v>35.772345679012346</v>
          </cell>
          <cell r="BO147">
            <v>1086.3198271604938</v>
          </cell>
          <cell r="BP147">
            <v>984.61439000000007</v>
          </cell>
          <cell r="BQ147">
            <v>30061.538649999999</v>
          </cell>
          <cell r="BR147">
            <v>0.33980811096232694</v>
          </cell>
          <cell r="BS147">
            <v>0.34163981684860878</v>
          </cell>
          <cell r="BT147">
            <v>2.1518867445582943</v>
          </cell>
          <cell r="BU147">
            <v>1.8725735684794986</v>
          </cell>
          <cell r="BV147">
            <v>0.13707710969884801</v>
          </cell>
          <cell r="BW147">
            <v>0.13126505062044644</v>
          </cell>
          <cell r="BX147">
            <v>397.18914997899407</v>
          </cell>
          <cell r="BY147">
            <v>11550.261995279565</v>
          </cell>
          <cell r="BZ147">
            <v>0.1579117078636392</v>
          </cell>
          <cell r="CA147">
            <v>0.18244400252109461</v>
          </cell>
          <cell r="CB147">
            <v>457.55864823736641</v>
          </cell>
          <cell r="CC147">
            <v>16053.59552009992</v>
          </cell>
          <cell r="CD147">
            <v>2.9409090909090909E-2</v>
          </cell>
          <cell r="CE147">
            <v>2.9501540248679493E-2</v>
          </cell>
          <cell r="CF147">
            <v>0.77018046640316318</v>
          </cell>
          <cell r="CG147">
            <v>0.75929500529700389</v>
          </cell>
          <cell r="CH147">
            <v>36.931239886270021</v>
          </cell>
          <cell r="CI147">
            <v>1326.498747983286</v>
          </cell>
          <cell r="CJ147">
            <v>0.48872727272727273</v>
          </cell>
          <cell r="CK147">
            <v>0.48647060106641876</v>
          </cell>
          <cell r="CL147">
            <v>472.6845018763637</v>
          </cell>
          <cell r="CM147">
            <v>16608.457381916793</v>
          </cell>
          <cell r="CN147">
            <v>0.33378925371692048</v>
          </cell>
          <cell r="CO147">
            <v>0.38799843306042253</v>
          </cell>
          <cell r="CP147">
            <v>967.17439000000013</v>
          </cell>
          <cell r="CQ147">
            <v>34140.721649999992</v>
          </cell>
          <cell r="CR147">
            <v>9.8164385070385243E-3</v>
          </cell>
          <cell r="CS147">
            <v>1.1446551389356631E-2</v>
          </cell>
          <cell r="CT147">
            <v>28.443719560454547</v>
          </cell>
          <cell r="CU147">
            <v>1007.2038738764381</v>
          </cell>
          <cell r="CV147">
            <v>5.6685625146675134E-2</v>
          </cell>
          <cell r="CW147">
            <v>4.9492972683192013E-2</v>
          </cell>
          <cell r="CX147">
            <v>164.25</v>
          </cell>
          <cell r="CY147">
            <v>4354.9809999999998</v>
          </cell>
          <cell r="CZ147">
            <v>1.9224999999999996E-2</v>
          </cell>
          <cell r="DA147">
            <v>1.443057320861672E-2</v>
          </cell>
          <cell r="DB147">
            <v>1.0897811434448291E-3</v>
          </cell>
          <cell r="DC147">
            <v>7.1421196561686985E-4</v>
          </cell>
          <cell r="DD147">
            <v>3.1577062499999995</v>
          </cell>
          <cell r="DE147">
            <v>62.844872142634848</v>
          </cell>
          <cell r="DF147">
            <v>0.65616666666666656</v>
          </cell>
          <cell r="DG147">
            <v>0.41935758856997235</v>
          </cell>
          <cell r="DH147">
            <v>107.77537499999998</v>
          </cell>
          <cell r="DI147">
            <v>1826.2943304280466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0.86406618868519613</v>
          </cell>
          <cell r="DO147">
            <v>0.85542847656850374</v>
          </cell>
          <cell r="DP147">
            <v>368.74543041853951</v>
          </cell>
          <cell r="DQ147">
            <v>10543.058121403123</v>
          </cell>
          <cell r="DR147">
            <v>426.75599999999991</v>
          </cell>
          <cell r="DS147">
            <v>12324.885610186748</v>
          </cell>
          <cell r="DT147">
            <v>2915</v>
          </cell>
          <cell r="DU147">
            <v>84042.429000000004</v>
          </cell>
          <cell r="DV147">
            <v>1.0060188572454065</v>
          </cell>
          <cell r="DW147">
            <v>0.9551154511870672</v>
          </cell>
          <cell r="DX147">
            <v>0</v>
          </cell>
          <cell r="DY147">
            <v>0.1884061727836526</v>
          </cell>
          <cell r="DZ147">
            <v>0.98609999999999998</v>
          </cell>
          <cell r="EA147">
            <v>0.98726676293702742</v>
          </cell>
          <cell r="EB147">
            <v>0.89228284977387962</v>
          </cell>
          <cell r="EC147">
            <v>0.87399327544275707</v>
          </cell>
          <cell r="EN147">
            <v>3.3333333333333332E-4</v>
          </cell>
          <cell r="EO147">
            <v>5.12816564184992E-5</v>
          </cell>
          <cell r="ER147">
            <v>0.98642880960320101</v>
          </cell>
          <cell r="ES147">
            <v>0.9877105436404261</v>
          </cell>
          <cell r="EV147">
            <v>1.938578255440325E-2</v>
          </cell>
          <cell r="EW147">
            <v>2.5470939768044543E-2</v>
          </cell>
          <cell r="EX147">
            <v>0.85361250000000011</v>
          </cell>
          <cell r="EY147">
            <v>0.83966479697316032</v>
          </cell>
          <cell r="EZ147">
            <v>0.36377876561381195</v>
          </cell>
          <cell r="FA147">
            <v>0.37236761174344313</v>
          </cell>
          <cell r="FB147">
            <v>0.42616382212515858</v>
          </cell>
          <cell r="FC147">
            <v>0.4434717438265377</v>
          </cell>
          <cell r="FJ147">
            <v>0.92838747090156204</v>
          </cell>
          <cell r="FK147">
            <v>0.91279817944492747</v>
          </cell>
          <cell r="FL147">
            <v>0.94544503639776878</v>
          </cell>
          <cell r="FM147">
            <v>0.94417670987831237</v>
          </cell>
          <cell r="FR147">
            <v>4.349047219041613E-3</v>
          </cell>
          <cell r="FS147">
            <v>5.1315829766087617E-3</v>
          </cell>
          <cell r="FT147">
            <v>0.86841523590423775</v>
          </cell>
          <cell r="FU147">
            <v>0.8605600595451125</v>
          </cell>
          <cell r="FV147">
            <v>0.89663164061987211</v>
          </cell>
          <cell r="FW147">
            <v>0.87960365973261012</v>
          </cell>
          <cell r="FX147">
            <v>365.58772416853952</v>
          </cell>
          <cell r="FY147">
            <v>1225.3237114817621</v>
          </cell>
          <cell r="FZ147">
            <v>420.98262335053477</v>
          </cell>
          <cell r="GA147" t="e">
            <v>#DIV/0!</v>
          </cell>
          <cell r="GB147">
            <v>37.79020325681666</v>
          </cell>
          <cell r="GC147" t="e">
            <v>#DIV/0!</v>
          </cell>
          <cell r="GD147">
            <v>1.3042077905829961E-2</v>
          </cell>
          <cell r="GE147" t="e">
            <v>#DIV/0!</v>
          </cell>
          <cell r="GF147">
            <v>3.585167453032552E-2</v>
          </cell>
          <cell r="GG147" t="e">
            <v>#DIV/0!</v>
          </cell>
          <cell r="GH147">
            <v>103.88237805209</v>
          </cell>
          <cell r="GI147" t="e">
            <v>#DIV/0!</v>
          </cell>
          <cell r="IV147">
            <v>143</v>
          </cell>
        </row>
        <row r="148">
          <cell r="B148">
            <v>38991</v>
          </cell>
          <cell r="C148">
            <v>19</v>
          </cell>
          <cell r="D148">
            <v>38991</v>
          </cell>
          <cell r="E148">
            <v>0</v>
          </cell>
          <cell r="F148">
            <v>82</v>
          </cell>
          <cell r="G148">
            <v>12</v>
          </cell>
          <cell r="H148">
            <v>0</v>
          </cell>
          <cell r="I148">
            <v>0</v>
          </cell>
          <cell r="J148">
            <v>0</v>
          </cell>
          <cell r="K148">
            <v>0.41666666666666669</v>
          </cell>
          <cell r="L148">
            <v>1</v>
          </cell>
          <cell r="M148">
            <v>81.583333333333329</v>
          </cell>
          <cell r="N148">
            <v>82</v>
          </cell>
          <cell r="O148">
            <v>82</v>
          </cell>
          <cell r="P148">
            <v>0.37152777777777779</v>
          </cell>
          <cell r="Q148">
            <v>0.41666666666666669</v>
          </cell>
          <cell r="R148">
            <v>0</v>
          </cell>
          <cell r="S148">
            <v>0</v>
          </cell>
          <cell r="T148">
            <v>0.37152777777777779</v>
          </cell>
          <cell r="U148">
            <v>0.41666666666666669</v>
          </cell>
          <cell r="V148">
            <v>0</v>
          </cell>
          <cell r="W148">
            <v>1.7951388888888888</v>
          </cell>
          <cell r="X148">
            <v>0</v>
          </cell>
          <cell r="Y148">
            <v>4.8611111111111216E-3</v>
          </cell>
          <cell r="Z148">
            <v>1.0416666666666519E-2</v>
          </cell>
          <cell r="AA148">
            <v>9.2201388888888864</v>
          </cell>
          <cell r="AB148">
            <v>1.0416666666666519E-2</v>
          </cell>
          <cell r="AC148">
            <v>9.2249999999999996</v>
          </cell>
          <cell r="AD148">
            <v>0.17499999999999999</v>
          </cell>
          <cell r="AE148">
            <v>2.8236111111111111</v>
          </cell>
          <cell r="AF148">
            <v>9.7222222222222432E-3</v>
          </cell>
          <cell r="AG148">
            <v>38.291666666666657</v>
          </cell>
          <cell r="AH148">
            <v>2.083333333333337E-2</v>
          </cell>
          <cell r="AI148">
            <v>0.16875000000000001</v>
          </cell>
          <cell r="AJ148">
            <v>0.2055555555555556</v>
          </cell>
          <cell r="AK148">
            <v>41.284027777777773</v>
          </cell>
          <cell r="AL148">
            <v>0.21597222222222212</v>
          </cell>
          <cell r="AM148">
            <v>50.509027777777774</v>
          </cell>
          <cell r="AN148">
            <v>0.62847222222222221</v>
          </cell>
          <cell r="AO148">
            <v>79.371527777777786</v>
          </cell>
          <cell r="AP148">
            <v>0.41249999999999998</v>
          </cell>
          <cell r="AQ148">
            <v>28.862500000000001</v>
          </cell>
          <cell r="AR148">
            <v>0.71685393258426977</v>
          </cell>
          <cell r="AS148">
            <v>0.95974695825207168</v>
          </cell>
          <cell r="AT148">
            <v>0.98426966292134821</v>
          </cell>
          <cell r="AU148">
            <v>0.45411885834216098</v>
          </cell>
          <cell r="AV148">
            <v>0.96629213483146059</v>
          </cell>
          <cell r="AW148">
            <v>0.99759432141053939</v>
          </cell>
          <cell r="AX148">
            <v>0.66741573033707868</v>
          </cell>
          <cell r="AY148">
            <v>0.41146013800477194</v>
          </cell>
          <cell r="AZ148">
            <v>0.65635359116022118</v>
          </cell>
          <cell r="BA148">
            <v>0.36369919944004558</v>
          </cell>
          <cell r="BB148">
            <v>0.65635359116022118</v>
          </cell>
          <cell r="BC148">
            <v>0.36363795441620367</v>
          </cell>
          <cell r="BD148">
            <v>0.65635359116022118</v>
          </cell>
          <cell r="BE148">
            <v>0.35559548254620121</v>
          </cell>
          <cell r="BF148">
            <v>0.65635359116022118</v>
          </cell>
          <cell r="BG148">
            <v>0.35559548254620121</v>
          </cell>
          <cell r="BH148">
            <v>0.41249999999999998</v>
          </cell>
          <cell r="BI148">
            <v>0.35377936670071497</v>
          </cell>
          <cell r="BJ148">
            <v>130.24545454545452</v>
          </cell>
          <cell r="BK148">
            <v>128.88889273855924</v>
          </cell>
          <cell r="BL148">
            <v>1289.43</v>
          </cell>
          <cell r="BM148">
            <v>89281.335999999996</v>
          </cell>
          <cell r="BN148">
            <v>15.724756097560977</v>
          </cell>
          <cell r="BO148">
            <v>1088.7967804878049</v>
          </cell>
          <cell r="BP148">
            <v>478.12952999999999</v>
          </cell>
          <cell r="BQ148">
            <v>30539.668179999997</v>
          </cell>
          <cell r="BR148">
            <v>0.3708068914171378</v>
          </cell>
          <cell r="BS148">
            <v>0.3420610571956495</v>
          </cell>
          <cell r="BT148">
            <v>2.2030435979554706</v>
          </cell>
          <cell r="BU148">
            <v>1.8769816566109956</v>
          </cell>
          <cell r="BV148">
            <v>0.13634471848110524</v>
          </cell>
          <cell r="BW148">
            <v>0.13133841283054565</v>
          </cell>
          <cell r="BX148">
            <v>175.80697035109154</v>
          </cell>
          <cell r="BY148">
            <v>11726.068965630657</v>
          </cell>
          <cell r="BZ148">
            <v>0.16831573000246761</v>
          </cell>
          <cell r="CA148">
            <v>0.18223995742891888</v>
          </cell>
          <cell r="CB148">
            <v>217.03135173708182</v>
          </cell>
          <cell r="CC148">
            <v>16270.626871837001</v>
          </cell>
          <cell r="CD148">
            <v>2.9539999999999997E-2</v>
          </cell>
          <cell r="CE148">
            <v>2.9502049863037783E-2</v>
          </cell>
          <cell r="CF148">
            <v>0.75342931844530081</v>
          </cell>
          <cell r="CG148">
            <v>0.75921658372822853</v>
          </cell>
          <cell r="CH148">
            <v>17.975003340918196</v>
          </cell>
          <cell r="CI148">
            <v>1344.4737513242042</v>
          </cell>
          <cell r="CJ148">
            <v>0.4874</v>
          </cell>
          <cell r="CK148">
            <v>0.48648291614971673</v>
          </cell>
          <cell r="CL148">
            <v>223.45317492200004</v>
          </cell>
          <cell r="CM148">
            <v>16831.910556838793</v>
          </cell>
          <cell r="CN148">
            <v>0.35555208890750184</v>
          </cell>
          <cell r="CO148">
            <v>0.38752983243888728</v>
          </cell>
          <cell r="CP148">
            <v>458.45953000000009</v>
          </cell>
          <cell r="CQ148">
            <v>34599.181179999992</v>
          </cell>
          <cell r="CR148">
            <v>1.0503008706327603E-2</v>
          </cell>
          <cell r="CS148">
            <v>1.1432924440026729E-2</v>
          </cell>
          <cell r="CT148">
            <v>13.542894516200002</v>
          </cell>
          <cell r="CU148">
            <v>1020.7467683926382</v>
          </cell>
          <cell r="CV148">
            <v>4.7881622112096039E-2</v>
          </cell>
          <cell r="CW148">
            <v>4.9469701035835749E-2</v>
          </cell>
          <cell r="CX148">
            <v>61.74</v>
          </cell>
          <cell r="CY148">
            <v>4416.7209999999995</v>
          </cell>
          <cell r="CZ148">
            <v>2.3849999999999996E-2</v>
          </cell>
          <cell r="DA148">
            <v>1.4562244511852767E-2</v>
          </cell>
          <cell r="DB148">
            <v>1.1419766873734904E-3</v>
          </cell>
          <cell r="DC148">
            <v>7.2038988241209629E-4</v>
          </cell>
          <cell r="DD148">
            <v>1.4724989999999998</v>
          </cell>
          <cell r="DE148">
            <v>64.317371142634855</v>
          </cell>
          <cell r="DF148">
            <v>0.66849999999999998</v>
          </cell>
          <cell r="DG148">
            <v>0.42284027459014201</v>
          </cell>
          <cell r="DH148">
            <v>41.27319</v>
          </cell>
          <cell r="DI148">
            <v>1867.5675204280465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0.85449679612317331</v>
          </cell>
          <cell r="DO148">
            <v>0.85541433961903257</v>
          </cell>
          <cell r="DP148">
            <v>162.26407583489154</v>
          </cell>
          <cell r="DQ148">
            <v>10705.322197238014</v>
          </cell>
          <cell r="DR148">
            <v>189.89430571428571</v>
          </cell>
          <cell r="DS148">
            <v>12514.779915901034</v>
          </cell>
          <cell r="DT148">
            <v>1309.0999999999999</v>
          </cell>
          <cell r="DU148">
            <v>85351.52900000001</v>
          </cell>
          <cell r="DV148">
            <v>1.015254802509636</v>
          </cell>
          <cell r="DW148">
            <v>0.95598400319636812</v>
          </cell>
          <cell r="DX148">
            <v>0</v>
          </cell>
          <cell r="DY148">
            <v>0.18568514975401937</v>
          </cell>
          <cell r="DZ148">
            <v>0.98664999999999992</v>
          </cell>
          <cell r="EA148">
            <v>0.98725680080237888</v>
          </cell>
          <cell r="EB148">
            <v>0.88361336169810811</v>
          </cell>
          <cell r="EC148">
            <v>0.87432415703881639</v>
          </cell>
          <cell r="EN148">
            <v>2.5000000000000001E-4</v>
          </cell>
          <cell r="EO148">
            <v>5.4491412999235407E-5</v>
          </cell>
          <cell r="ER148">
            <v>0.98689672418104513</v>
          </cell>
          <cell r="ES148">
            <v>0.98769739601274387</v>
          </cell>
          <cell r="EV148">
            <v>2.0206064369645144E-2</v>
          </cell>
          <cell r="EW148">
            <v>2.5394902730640004E-2</v>
          </cell>
          <cell r="EX148">
            <v>0.85371999999999981</v>
          </cell>
          <cell r="EY148">
            <v>0.84011391708756245</v>
          </cell>
          <cell r="EZ148">
            <v>0.36140153798421365</v>
          </cell>
          <cell r="FA148">
            <v>0.37201720170013869</v>
          </cell>
          <cell r="FB148">
            <v>0.42332560790916662</v>
          </cell>
          <cell r="FC148">
            <v>0.44281756811006917</v>
          </cell>
          <cell r="FJ148">
            <v>0.92296724931238816</v>
          </cell>
          <cell r="FK148">
            <v>0.91295064259092529</v>
          </cell>
          <cell r="FL148">
            <v>0.94562351275309542</v>
          </cell>
          <cell r="FM148">
            <v>0.94419799412901961</v>
          </cell>
          <cell r="FR148">
            <v>-8.9087237028051547E-5</v>
          </cell>
          <cell r="FS148">
            <v>5.0483682659133722E-3</v>
          </cell>
          <cell r="FT148">
            <v>0.85440770888614526</v>
          </cell>
          <cell r="FU148">
            <v>0.86046270788494594</v>
          </cell>
          <cell r="FV148">
            <v>0.88352290569079572</v>
          </cell>
          <cell r="FW148">
            <v>0.87982957721540089</v>
          </cell>
          <cell r="FX148">
            <v>160.79157683489154</v>
          </cell>
          <cell r="FY148">
            <v>1386.1152883166537</v>
          </cell>
          <cell r="FZ148">
            <v>188.19069065342194</v>
          </cell>
          <cell r="GA148" t="e">
            <v>#DIV/0!</v>
          </cell>
          <cell r="GB148">
            <v>18.728535659123327</v>
          </cell>
          <cell r="GC148" t="e">
            <v>#DIV/0!</v>
          </cell>
          <cell r="GD148">
            <v>1.4524662571154173E-2</v>
          </cell>
          <cell r="GE148" t="e">
            <v>#DIV/0!</v>
          </cell>
          <cell r="GF148">
            <v>4.0189819479375388E-2</v>
          </cell>
          <cell r="GG148" t="e">
            <v>#DIV/0!</v>
          </cell>
          <cell r="GH148">
            <v>51.821958931291007</v>
          </cell>
          <cell r="GI148" t="e">
            <v>#DIV/0!</v>
          </cell>
          <cell r="IV148">
            <v>144</v>
          </cell>
        </row>
        <row r="149">
          <cell r="B149" t="str">
            <v>from  25/9/2006  to  1/10/2006</v>
          </cell>
          <cell r="C149">
            <v>19</v>
          </cell>
          <cell r="F149">
            <v>7</v>
          </cell>
          <cell r="G149">
            <v>12</v>
          </cell>
          <cell r="H149">
            <v>0</v>
          </cell>
          <cell r="I149">
            <v>0</v>
          </cell>
          <cell r="J149">
            <v>0</v>
          </cell>
          <cell r="K149">
            <v>0.41666666666666669</v>
          </cell>
          <cell r="L149">
            <v>7</v>
          </cell>
          <cell r="M149">
            <v>81.583333333333329</v>
          </cell>
          <cell r="N149">
            <v>7</v>
          </cell>
          <cell r="O149">
            <v>82</v>
          </cell>
          <cell r="P149">
            <v>0.41666666666666669</v>
          </cell>
          <cell r="Q149">
            <v>0.41666666666666669</v>
          </cell>
          <cell r="R149">
            <v>0</v>
          </cell>
          <cell r="S149">
            <v>0</v>
          </cell>
          <cell r="T149">
            <v>0.41666666666666669</v>
          </cell>
          <cell r="U149">
            <v>0.41666666666666669</v>
          </cell>
          <cell r="V149">
            <v>0</v>
          </cell>
          <cell r="W149">
            <v>1.7951388888888888</v>
          </cell>
          <cell r="X149">
            <v>0</v>
          </cell>
          <cell r="Y149">
            <v>4.8611111111111216E-3</v>
          </cell>
          <cell r="Z149">
            <v>0.18958333333333327</v>
          </cell>
          <cell r="AA149">
            <v>9.2201388888888882</v>
          </cell>
          <cell r="AB149">
            <v>0.18958333333333327</v>
          </cell>
          <cell r="AC149">
            <v>9.2201388888888882</v>
          </cell>
          <cell r="AD149">
            <v>0.17499999999999999</v>
          </cell>
          <cell r="AE149">
            <v>2.8236111111111111</v>
          </cell>
          <cell r="AF149">
            <v>2.9125000000000001</v>
          </cell>
          <cell r="AG149">
            <v>38.291666666666664</v>
          </cell>
          <cell r="AH149">
            <v>2.5694444444444464E-2</v>
          </cell>
          <cell r="AI149">
            <v>0.16875000000000001</v>
          </cell>
          <cell r="AJ149">
            <v>3.1131944444444448</v>
          </cell>
          <cell r="AK149">
            <v>41.28402777777778</v>
          </cell>
          <cell r="AL149">
            <v>3.3027777777777776</v>
          </cell>
          <cell r="AM149">
            <v>50.509027777777774</v>
          </cell>
          <cell r="AN149">
            <v>6.583333333333333</v>
          </cell>
          <cell r="AO149">
            <v>79.371527777777771</v>
          </cell>
          <cell r="AP149">
            <v>3.2805555555555554</v>
          </cell>
          <cell r="AQ149">
            <v>28.862500000000001</v>
          </cell>
          <cell r="AR149">
            <v>0.97262952101661782</v>
          </cell>
          <cell r="AS149">
            <v>0.95974974756974007</v>
          </cell>
          <cell r="AT149">
            <v>0.54447702834799605</v>
          </cell>
          <cell r="AU149">
            <v>0.45415668494723715</v>
          </cell>
          <cell r="AV149">
            <v>0.9959813185619637</v>
          </cell>
          <cell r="AW149">
            <v>0.99759448811102969</v>
          </cell>
          <cell r="AX149">
            <v>0.51308786792657757</v>
          </cell>
          <cell r="AY149">
            <v>0.41150092062800686</v>
          </cell>
          <cell r="AZ149">
            <v>0.49831223628691984</v>
          </cell>
          <cell r="BA149">
            <v>0.36369919944004547</v>
          </cell>
          <cell r="BB149">
            <v>0.49831223628691984</v>
          </cell>
          <cell r="BC149">
            <v>0.36363795441620372</v>
          </cell>
          <cell r="BD149">
            <v>0.49831223628691984</v>
          </cell>
          <cell r="BE149">
            <v>0.35559548254620127</v>
          </cell>
          <cell r="BF149">
            <v>0.49831223628691984</v>
          </cell>
          <cell r="BG149">
            <v>0.35559548254620127</v>
          </cell>
          <cell r="BH149">
            <v>0.46865079365079365</v>
          </cell>
          <cell r="BI149">
            <v>0.35377936670071503</v>
          </cell>
          <cell r="BJ149">
            <v>139.62878916172735</v>
          </cell>
          <cell r="BK149">
            <v>128.88889273855926</v>
          </cell>
          <cell r="BL149">
            <v>10993.44</v>
          </cell>
          <cell r="BM149">
            <v>89281.33600000001</v>
          </cell>
          <cell r="BN149">
            <v>1570.4914285714287</v>
          </cell>
          <cell r="BO149">
            <v>1088.7967804878051</v>
          </cell>
          <cell r="BP149">
            <v>3792.7698300000006</v>
          </cell>
          <cell r="BQ149">
            <v>30539.668180000004</v>
          </cell>
          <cell r="BR149">
            <v>0.34500300451905869</v>
          </cell>
          <cell r="BS149">
            <v>0.3420610571956495</v>
          </cell>
          <cell r="BT149">
            <v>2.1197536467477045</v>
          </cell>
          <cell r="BU149">
            <v>1.876981656610996</v>
          </cell>
          <cell r="BV149">
            <v>0.13715905678955431</v>
          </cell>
          <cell r="BW149">
            <v>0.13133841283054562</v>
          </cell>
          <cell r="BX149">
            <v>1507.849861272558</v>
          </cell>
          <cell r="BY149">
            <v>11726.068965630655</v>
          </cell>
          <cell r="BZ149">
            <v>0.1627561792609202</v>
          </cell>
          <cell r="CA149">
            <v>0.18223995742891885</v>
          </cell>
          <cell r="CB149">
            <v>1789.2502913341707</v>
          </cell>
          <cell r="CC149">
            <v>16270.626871837003</v>
          </cell>
          <cell r="CD149">
            <v>2.9494637367088204E-2</v>
          </cell>
          <cell r="CE149">
            <v>2.9502049863037783E-2</v>
          </cell>
          <cell r="CF149">
            <v>0.76839607450910374</v>
          </cell>
          <cell r="CG149">
            <v>0.75921658372822853</v>
          </cell>
          <cell r="CH149">
            <v>145.41190869863129</v>
          </cell>
          <cell r="CI149">
            <v>1344.4737513242042</v>
          </cell>
          <cell r="CJ149">
            <v>0.48930324927110697</v>
          </cell>
          <cell r="CK149">
            <v>0.48648291614971673</v>
          </cell>
          <cell r="CL149">
            <v>1853.6176299671956</v>
          </cell>
          <cell r="CM149">
            <v>16831.910556838793</v>
          </cell>
          <cell r="CN149">
            <v>0.34459457913082686</v>
          </cell>
          <cell r="CO149">
            <v>0.38752983243888722</v>
          </cell>
          <cell r="CP149">
            <v>3788.2798299999977</v>
          </cell>
          <cell r="CQ149">
            <v>34599.181179999992</v>
          </cell>
          <cell r="CR149">
            <v>1.0163692150128118E-2</v>
          </cell>
          <cell r="CS149">
            <v>1.1432924440026727E-2</v>
          </cell>
          <cell r="CT149">
            <v>111.73393983090448</v>
          </cell>
          <cell r="CU149">
            <v>1020.7467683926382</v>
          </cell>
          <cell r="CV149">
            <v>4.3948027187122499E-2</v>
          </cell>
          <cell r="CW149">
            <v>4.9469701035835742E-2</v>
          </cell>
          <cell r="CX149">
            <v>483.14</v>
          </cell>
          <cell r="CY149">
            <v>4416.7209999999995</v>
          </cell>
          <cell r="CZ149">
            <v>2.0699244784120541E-2</v>
          </cell>
          <cell r="DA149">
            <v>1.4562244511852767E-2</v>
          </cell>
          <cell r="DB149">
            <v>9.0969097252543312E-4</v>
          </cell>
          <cell r="DC149">
            <v>7.2038988241209618E-4</v>
          </cell>
          <cell r="DD149">
            <v>10.000633124999998</v>
          </cell>
          <cell r="DE149">
            <v>64.317371142634855</v>
          </cell>
          <cell r="DF149">
            <v>0.6646140093968621</v>
          </cell>
          <cell r="DG149">
            <v>0.42284027459014201</v>
          </cell>
          <cell r="DH149">
            <v>321.10161249999993</v>
          </cell>
          <cell r="DI149">
            <v>1867.5675204280465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0.86287447401234585</v>
          </cell>
          <cell r="DO149">
            <v>0.85541433961903257</v>
          </cell>
          <cell r="DP149">
            <v>1396.1159214416534</v>
          </cell>
          <cell r="DQ149">
            <v>10705.322197238014</v>
          </cell>
          <cell r="DR149">
            <v>1617.9826423068787</v>
          </cell>
          <cell r="DS149">
            <v>12514.779915901034</v>
          </cell>
          <cell r="DT149">
            <v>10997.93</v>
          </cell>
          <cell r="DU149">
            <v>85351.52900000001</v>
          </cell>
          <cell r="DV149">
            <v>1.0004084253882317</v>
          </cell>
          <cell r="DW149">
            <v>0.95598400319636789</v>
          </cell>
          <cell r="DX149">
            <v>0.21300935830822745</v>
          </cell>
          <cell r="DY149">
            <v>0.18568514975401934</v>
          </cell>
          <cell r="DZ149">
            <v>0.98715655184018558</v>
          </cell>
          <cell r="EA149">
            <v>0.98725680080237888</v>
          </cell>
          <cell r="EB149">
            <v>0.89093570642440323</v>
          </cell>
          <cell r="EC149">
            <v>0.87432415703881627</v>
          </cell>
          <cell r="ED149">
            <v>0.94998240046696358</v>
          </cell>
          <cell r="EE149">
            <v>0.90150660751368106</v>
          </cell>
          <cell r="EF149">
            <v>0.10748547836829733</v>
          </cell>
          <cell r="EG149">
            <v>9.4510585659878882E-2</v>
          </cell>
          <cell r="EH149">
            <v>1181.6351573131747</v>
          </cell>
          <cell r="EI149">
            <v>8438.0313538564296</v>
          </cell>
          <cell r="EJ149">
            <v>1197.0088787948134</v>
          </cell>
          <cell r="EK149">
            <v>8546.9467994533334</v>
          </cell>
          <cell r="EL149">
            <v>0.10888392339384337</v>
          </cell>
          <cell r="EM149">
            <v>9.5730498471184755E-2</v>
          </cell>
          <cell r="EN149">
            <v>3.8908250070828366E-4</v>
          </cell>
          <cell r="EO149">
            <v>4.460831952616325E-4</v>
          </cell>
          <cell r="EP149">
            <v>0.4657352079315048</v>
          </cell>
          <cell r="EQ149">
            <v>3.8126493380313264</v>
          </cell>
          <cell r="ER149">
            <v>0.98754078667901801</v>
          </cell>
          <cell r="ES149">
            <v>0.98769739601274409</v>
          </cell>
          <cell r="ET149">
            <v>1196.543143586882</v>
          </cell>
          <cell r="EU149">
            <v>8543.134150115302</v>
          </cell>
          <cell r="EV149">
            <v>1.9509886271128873E-2</v>
          </cell>
          <cell r="EW149">
            <v>2.5394902730640018E-2</v>
          </cell>
          <cell r="EX149">
            <v>0.85333896680423449</v>
          </cell>
          <cell r="EY149">
            <v>0.84011391708756233</v>
          </cell>
          <cell r="EZ149">
            <v>0.36250076338924447</v>
          </cell>
          <cell r="FA149">
            <v>0.37201720170013869</v>
          </cell>
          <cell r="FB149">
            <v>0.4248027776662005</v>
          </cell>
          <cell r="FC149">
            <v>0.44281756811006923</v>
          </cell>
          <cell r="FD149">
            <v>339.00437064702322</v>
          </cell>
          <cell r="FE149">
            <v>3642.4117318382969</v>
          </cell>
          <cell r="FF149">
            <v>0.84637324105078449</v>
          </cell>
          <cell r="FG149">
            <v>0.7882090046793222</v>
          </cell>
          <cell r="FH149">
            <v>0.82941416292468673</v>
          </cell>
          <cell r="FI149">
            <v>0.77889142686299562</v>
          </cell>
          <cell r="FJ149">
            <v>0.92589849778770006</v>
          </cell>
          <cell r="FK149">
            <v>0.9129506425909254</v>
          </cell>
          <cell r="FL149">
            <v>0.94554428846839556</v>
          </cell>
          <cell r="FM149">
            <v>0.94419799412901972</v>
          </cell>
          <cell r="FN149">
            <v>0.78365571245662835</v>
          </cell>
          <cell r="FO149">
            <v>0.71959591731794093</v>
          </cell>
          <cell r="FP149">
            <v>0.78424782452823283</v>
          </cell>
          <cell r="FQ149">
            <v>0.73542772288833058</v>
          </cell>
          <cell r="FR149">
            <v>4.5537100876096304E-3</v>
          </cell>
          <cell r="FS149">
            <v>5.0483682659133722E-3</v>
          </cell>
          <cell r="FT149">
            <v>0.86742818409995548</v>
          </cell>
          <cell r="FU149">
            <v>0.86046270788494594</v>
          </cell>
          <cell r="FV149">
            <v>0.89547115625015028</v>
          </cell>
          <cell r="FW149">
            <v>0.87982957721540078</v>
          </cell>
          <cell r="FX149">
            <v>1386.1152883166537</v>
          </cell>
          <cell r="FY149">
            <v>5926.8202505758945</v>
          </cell>
          <cell r="FZ149">
            <v>1597.9597086240501</v>
          </cell>
          <cell r="GA149">
            <v>6887.9455161331416</v>
          </cell>
          <cell r="GB149" t="e">
            <v>#DIV/0!</v>
          </cell>
          <cell r="GC149" t="e">
            <v>#DIV/0!</v>
          </cell>
          <cell r="GD149" t="e">
            <v>#DIV/0!</v>
          </cell>
          <cell r="GE149" t="e">
            <v>#DIV/0!</v>
          </cell>
          <cell r="GF149" t="e">
            <v>#DIV/0!</v>
          </cell>
          <cell r="GG149" t="e">
            <v>#DIV/0!</v>
          </cell>
          <cell r="GH149" t="e">
            <v>#DIV/0!</v>
          </cell>
          <cell r="GI149" t="e">
            <v>#DIV/0!</v>
          </cell>
          <cell r="GJ149" t="e">
            <v>#DIV/0!</v>
          </cell>
          <cell r="GK149" t="e">
            <v>#DIV/0!</v>
          </cell>
          <cell r="GL149" t="e">
            <v>#DIV/0!</v>
          </cell>
          <cell r="GM149" t="e">
            <v>#DIV/0!</v>
          </cell>
          <cell r="GN149" t="e">
            <v>#DIV/0!</v>
          </cell>
          <cell r="GO149" t="e">
            <v>#DIV/0!</v>
          </cell>
          <cell r="GP149" t="e">
            <v>#DIV/0!</v>
          </cell>
          <cell r="GQ149" t="e">
            <v>#DIV/0!</v>
          </cell>
          <cell r="GR149" t="e">
            <v>#DIV/0!</v>
          </cell>
          <cell r="GS149" t="e">
            <v>#DIV/0!</v>
          </cell>
          <cell r="GT149">
            <v>397.26812419758471</v>
          </cell>
          <cell r="GU149">
            <v>4335.6164655211396</v>
          </cell>
          <cell r="GV149">
            <v>144.00999829183763</v>
          </cell>
          <cell r="GW149">
            <v>1612.9239051482202</v>
          </cell>
          <cell r="GX149">
            <v>1.3099630169613663E-2</v>
          </cell>
          <cell r="GY149">
            <v>1.8065633618522689E-2</v>
          </cell>
          <cell r="GZ149">
            <v>3.6278787290369444E-2</v>
          </cell>
          <cell r="HA149">
            <v>4.7996484648828927E-2</v>
          </cell>
          <cell r="HB149">
            <v>60.470132711641128</v>
          </cell>
          <cell r="HC149">
            <v>590.04956709072962</v>
          </cell>
          <cell r="HD149">
            <v>5.5005651289897544E-3</v>
          </cell>
          <cell r="HE149">
            <v>6.6088792297051826E-3</v>
          </cell>
          <cell r="IV149">
            <v>145</v>
          </cell>
        </row>
        <row r="150">
          <cell r="B150">
            <v>38992</v>
          </cell>
          <cell r="C150">
            <v>20</v>
          </cell>
          <cell r="D150">
            <v>38991</v>
          </cell>
          <cell r="E150">
            <v>0</v>
          </cell>
          <cell r="F150">
            <v>83</v>
          </cell>
          <cell r="G150">
            <v>13</v>
          </cell>
          <cell r="H150">
            <v>0</v>
          </cell>
          <cell r="I150">
            <v>0</v>
          </cell>
          <cell r="J150">
            <v>0</v>
          </cell>
          <cell r="K150">
            <v>0.41666666666666669</v>
          </cell>
          <cell r="L150">
            <v>1</v>
          </cell>
          <cell r="M150">
            <v>82.583333333333329</v>
          </cell>
          <cell r="N150">
            <v>83</v>
          </cell>
          <cell r="O150">
            <v>83</v>
          </cell>
          <cell r="P150">
            <v>0</v>
          </cell>
          <cell r="Q150">
            <v>0.41666666666666669</v>
          </cell>
          <cell r="R150">
            <v>0</v>
          </cell>
          <cell r="S150">
            <v>0</v>
          </cell>
          <cell r="T150">
            <v>0</v>
          </cell>
          <cell r="U150">
            <v>0.41666666666666669</v>
          </cell>
          <cell r="V150">
            <v>0</v>
          </cell>
          <cell r="W150">
            <v>1.7951388888888888</v>
          </cell>
          <cell r="X150">
            <v>0</v>
          </cell>
          <cell r="Y150">
            <v>4.8611111111111216E-3</v>
          </cell>
          <cell r="Z150">
            <v>0.13402777777777775</v>
          </cell>
          <cell r="AA150">
            <v>9.3541666666666661</v>
          </cell>
          <cell r="AB150">
            <v>0.13402777777777775</v>
          </cell>
          <cell r="AC150">
            <v>9.3590277777777775</v>
          </cell>
          <cell r="AD150">
            <v>4.861111111111116E-2</v>
          </cell>
          <cell r="AE150">
            <v>2.8722222222222222</v>
          </cell>
          <cell r="AF150">
            <v>1.5972222222222211E-2</v>
          </cell>
          <cell r="AG150">
            <v>38.307638888888889</v>
          </cell>
          <cell r="AH150">
            <v>6.9444444444443088E-3</v>
          </cell>
          <cell r="AI150">
            <v>0.17569444444444432</v>
          </cell>
          <cell r="AJ150">
            <v>7.1527777777777676E-2</v>
          </cell>
          <cell r="AK150">
            <v>41.355555555555554</v>
          </cell>
          <cell r="AL150">
            <v>0.20555555555555544</v>
          </cell>
          <cell r="AM150">
            <v>50.71458333333333</v>
          </cell>
          <cell r="AN150">
            <v>1</v>
          </cell>
          <cell r="AO150">
            <v>80.371527777777771</v>
          </cell>
          <cell r="AP150">
            <v>0.79444444444444451</v>
          </cell>
          <cell r="AQ150">
            <v>29.656944444444445</v>
          </cell>
          <cell r="AR150">
            <v>0.94386527666399356</v>
          </cell>
          <cell r="AS150">
            <v>0.9595532867844081</v>
          </cell>
          <cell r="AT150">
            <v>0.98155573376102656</v>
          </cell>
          <cell r="AU150">
            <v>0.460550763754425</v>
          </cell>
          <cell r="AV150">
            <v>0.99198075380914208</v>
          </cell>
          <cell r="AW150">
            <v>0.99752586594691861</v>
          </cell>
          <cell r="AX150">
            <v>0.9174017642341622</v>
          </cell>
          <cell r="AY150">
            <v>0.41762991648575165</v>
          </cell>
          <cell r="AZ150">
            <v>0.79444444444444451</v>
          </cell>
          <cell r="BA150">
            <v>0.36905862530781525</v>
          </cell>
          <cell r="BB150">
            <v>0.79444444444444451</v>
          </cell>
          <cell r="BC150">
            <v>0.36899814230785849</v>
          </cell>
          <cell r="BD150">
            <v>0.79444444444444451</v>
          </cell>
          <cell r="BE150">
            <v>0.36093644354293447</v>
          </cell>
          <cell r="BF150">
            <v>0.79444444444444451</v>
          </cell>
          <cell r="BG150">
            <v>0.36093644354293447</v>
          </cell>
          <cell r="BH150">
            <v>0.79444444444444451</v>
          </cell>
          <cell r="BI150">
            <v>0.35911537167843932</v>
          </cell>
          <cell r="BJ150">
            <v>133.55716783216781</v>
          </cell>
          <cell r="BK150">
            <v>129.01394558141715</v>
          </cell>
          <cell r="BL150">
            <v>2546.4899999999998</v>
          </cell>
          <cell r="BM150">
            <v>91827.826000000015</v>
          </cell>
          <cell r="BN150">
            <v>30.680602409638553</v>
          </cell>
          <cell r="BO150">
            <v>1106.3593493975904</v>
          </cell>
          <cell r="BP150">
            <v>889.77070000000003</v>
          </cell>
          <cell r="BQ150">
            <v>31429.438880000005</v>
          </cell>
          <cell r="BR150">
            <v>0.34941063974333303</v>
          </cell>
          <cell r="BS150">
            <v>0.34226486947431378</v>
          </cell>
          <cell r="BT150">
            <v>2.0756286748818082</v>
          </cell>
          <cell r="BU150">
            <v>1.8820809754381467</v>
          </cell>
          <cell r="BV150">
            <v>0.13772552754575906</v>
          </cell>
          <cell r="BW150">
            <v>0.13151553478213296</v>
          </cell>
          <cell r="BX150">
            <v>350.71667864</v>
          </cell>
          <cell r="BY150">
            <v>12076.785644270654</v>
          </cell>
          <cell r="BZ150">
            <v>0.16833966690271773</v>
          </cell>
          <cell r="CA150">
            <v>0.18185448657151157</v>
          </cell>
          <cell r="CB150">
            <v>428.67527837110163</v>
          </cell>
          <cell r="CC150">
            <v>16699.302150208103</v>
          </cell>
          <cell r="CD150">
            <v>2.9600000000000001E-2</v>
          </cell>
          <cell r="CE150">
            <v>2.9504512345629119E-2</v>
          </cell>
          <cell r="CF150">
            <v>0.75970000000000004</v>
          </cell>
          <cell r="CG150">
            <v>0.75922876866235467</v>
          </cell>
          <cell r="CH150">
            <v>34.764929208898245</v>
          </cell>
          <cell r="CI150">
            <v>1379.2386805331023</v>
          </cell>
          <cell r="CJ150">
            <v>0.48060000000000003</v>
          </cell>
          <cell r="CK150">
            <v>0.48633501866785239</v>
          </cell>
          <cell r="CL150">
            <v>428.82049241999994</v>
          </cell>
          <cell r="CM150">
            <v>17260.731049258793</v>
          </cell>
          <cell r="CN150">
            <v>0.35038845626725412</v>
          </cell>
          <cell r="CO150">
            <v>0.38649985985729407</v>
          </cell>
          <cell r="CP150">
            <v>892.26069999999982</v>
          </cell>
          <cell r="CQ150">
            <v>35491.441879999991</v>
          </cell>
          <cell r="CR150">
            <v>1.0371498305510722E-2</v>
          </cell>
          <cell r="CS150">
            <v>1.1403489886743457E-2</v>
          </cell>
          <cell r="CT150">
            <v>26.410916719999996</v>
          </cell>
          <cell r="CU150">
            <v>1047.1576851126381</v>
          </cell>
          <cell r="CV150">
            <v>6.1997101893194163E-2</v>
          </cell>
          <cell r="CW150">
            <v>4.9817100102097576E-2</v>
          </cell>
          <cell r="CX150">
            <v>157.875</v>
          </cell>
          <cell r="CY150">
            <v>4574.5959999999995</v>
          </cell>
          <cell r="CZ150">
            <v>2.0799999999999999E-2</v>
          </cell>
          <cell r="DA150">
            <v>1.4777517215210886E-2</v>
          </cell>
          <cell r="DB150">
            <v>1.2895397193784385E-3</v>
          </cell>
          <cell r="DC150">
            <v>7.3617305437063095E-4</v>
          </cell>
          <cell r="DD150">
            <v>3.2837999999999998</v>
          </cell>
          <cell r="DE150">
            <v>67.601171142634854</v>
          </cell>
          <cell r="DF150">
            <v>0.65739999999999998</v>
          </cell>
          <cell r="DG150">
            <v>0.43093522257004702</v>
          </cell>
          <cell r="DH150">
            <v>103.787025</v>
          </cell>
          <cell r="DI150">
            <v>1971.3545454280465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0.85960000000000003</v>
          </cell>
          <cell r="DO150">
            <v>0.85553682946593168</v>
          </cell>
          <cell r="DP150">
            <v>324.30576192000001</v>
          </cell>
          <cell r="DQ150">
            <v>11029.627959158015</v>
          </cell>
          <cell r="DR150">
            <v>377.27519999999998</v>
          </cell>
          <cell r="DS150">
            <v>12892.055115901034</v>
          </cell>
          <cell r="DT150">
            <v>2544</v>
          </cell>
          <cell r="DU150">
            <v>87895.52900000001</v>
          </cell>
          <cell r="DV150">
            <v>0.99902218347607896</v>
          </cell>
          <cell r="DW150">
            <v>0.95717750085905329</v>
          </cell>
          <cell r="DX150">
            <v>0</v>
          </cell>
          <cell r="DY150">
            <v>0.18053588947427457</v>
          </cell>
          <cell r="DZ150">
            <v>0.9879</v>
          </cell>
          <cell r="EA150">
            <v>0.98727593283691617</v>
          </cell>
          <cell r="EB150">
            <v>0.88686320408260211</v>
          </cell>
          <cell r="EC150">
            <v>0.87476024725018331</v>
          </cell>
          <cell r="EN150">
            <v>2.0000000000000001E-4</v>
          </cell>
          <cell r="EO150">
            <v>5.949023135648252E-6</v>
          </cell>
          <cell r="ER150">
            <v>0.98809761952390474</v>
          </cell>
          <cell r="ES150">
            <v>0.98770930355103403</v>
          </cell>
          <cell r="EV150">
            <v>2.5702987057895865E-2</v>
          </cell>
          <cell r="EW150">
            <v>2.5403446259248785E-2</v>
          </cell>
          <cell r="EX150">
            <v>0.85160000000000002</v>
          </cell>
          <cell r="EY150">
            <v>0.84051351804665431</v>
          </cell>
          <cell r="EZ150">
            <v>0.36249999999999999</v>
          </cell>
          <cell r="FA150">
            <v>0.37168609814148951</v>
          </cell>
          <cell r="FB150">
            <v>0.4256693283231564</v>
          </cell>
          <cell r="FC150">
            <v>0.44221311158122073</v>
          </cell>
          <cell r="FJ150">
            <v>0.92469443762293957</v>
          </cell>
          <cell r="FK150">
            <v>0.91329168903404179</v>
          </cell>
          <cell r="FL150">
            <v>0.94685180246166323</v>
          </cell>
          <cell r="FM150">
            <v>0.94427254376272596</v>
          </cell>
          <cell r="FR150">
            <v>0</v>
          </cell>
          <cell r="FS150">
            <v>4.9258784190142624E-3</v>
          </cell>
          <cell r="FT150">
            <v>0</v>
          </cell>
          <cell r="FU150">
            <v>0.86046270788494594</v>
          </cell>
          <cell r="FV150" t="e">
            <v>#DIV/0!</v>
          </cell>
          <cell r="FW150">
            <v>0.88011799129270463</v>
          </cell>
          <cell r="FX150">
            <v>321.02196192000002</v>
          </cell>
          <cell r="FY150">
            <v>321.02196192000002</v>
          </cell>
          <cell r="FZ150" t="e">
            <v>#DIV/0!</v>
          </cell>
          <cell r="GA150" t="e">
            <v>#DIV/0!</v>
          </cell>
          <cell r="GB150" t="e">
            <v>#DIV/0!</v>
          </cell>
          <cell r="GC150" t="e">
            <v>#DIV/0!</v>
          </cell>
          <cell r="GD150" t="e">
            <v>#DIV/0!</v>
          </cell>
          <cell r="GE150" t="e">
            <v>#DIV/0!</v>
          </cell>
          <cell r="GF150" t="e">
            <v>#DIV/0!</v>
          </cell>
          <cell r="GG150" t="e">
            <v>#DIV/0!</v>
          </cell>
          <cell r="GH150" t="e">
            <v>#DIV/0!</v>
          </cell>
          <cell r="GI150" t="e">
            <v>#DIV/0!</v>
          </cell>
          <cell r="IV150">
            <v>146</v>
          </cell>
        </row>
        <row r="151">
          <cell r="B151">
            <v>38993</v>
          </cell>
          <cell r="C151">
            <v>20</v>
          </cell>
          <cell r="D151">
            <v>38991</v>
          </cell>
          <cell r="E151">
            <v>0</v>
          </cell>
          <cell r="F151">
            <v>84</v>
          </cell>
          <cell r="G151">
            <v>13</v>
          </cell>
          <cell r="H151">
            <v>0</v>
          </cell>
          <cell r="I151">
            <v>0</v>
          </cell>
          <cell r="J151">
            <v>0</v>
          </cell>
          <cell r="K151">
            <v>0.41666666666666669</v>
          </cell>
          <cell r="L151">
            <v>1</v>
          </cell>
          <cell r="M151">
            <v>83.583333333333329</v>
          </cell>
          <cell r="N151">
            <v>84</v>
          </cell>
          <cell r="O151">
            <v>84</v>
          </cell>
          <cell r="P151">
            <v>0</v>
          </cell>
          <cell r="Q151">
            <v>0.41666666666666669</v>
          </cell>
          <cell r="R151">
            <v>0</v>
          </cell>
          <cell r="S151">
            <v>0</v>
          </cell>
          <cell r="T151">
            <v>0</v>
          </cell>
          <cell r="U151">
            <v>0.41666666666666669</v>
          </cell>
          <cell r="V151">
            <v>0</v>
          </cell>
          <cell r="W151">
            <v>1.7951388888888888</v>
          </cell>
          <cell r="X151">
            <v>0</v>
          </cell>
          <cell r="Y151">
            <v>4.8611111111111216E-3</v>
          </cell>
          <cell r="Z151">
            <v>0.21527777777777812</v>
          </cell>
          <cell r="AA151">
            <v>9.5694444444444446</v>
          </cell>
          <cell r="AB151">
            <v>0.21527777777777812</v>
          </cell>
          <cell r="AC151">
            <v>9.5743055555555561</v>
          </cell>
          <cell r="AD151">
            <v>0.12152777777777779</v>
          </cell>
          <cell r="AE151">
            <v>2.9937499999999999</v>
          </cell>
          <cell r="AF151">
            <v>0</v>
          </cell>
          <cell r="AG151">
            <v>38.307638888888889</v>
          </cell>
          <cell r="AH151">
            <v>1.736111111111116E-2</v>
          </cell>
          <cell r="AI151">
            <v>0.19305555555555548</v>
          </cell>
          <cell r="AJ151">
            <v>0.13888888888888895</v>
          </cell>
          <cell r="AK151">
            <v>41.49444444444444</v>
          </cell>
          <cell r="AL151">
            <v>0.35416666666666707</v>
          </cell>
          <cell r="AM151">
            <v>51.068750000000001</v>
          </cell>
          <cell r="AN151">
            <v>1</v>
          </cell>
          <cell r="AO151">
            <v>81.371527777777771</v>
          </cell>
          <cell r="AP151">
            <v>0.64583333333333293</v>
          </cell>
          <cell r="AQ151">
            <v>30.302777777777777</v>
          </cell>
          <cell r="AR151">
            <v>0.84513274336283173</v>
          </cell>
          <cell r="AS151">
            <v>0.95830270437574949</v>
          </cell>
          <cell r="AT151">
            <v>1</v>
          </cell>
          <cell r="AU151">
            <v>0.46644678299222342</v>
          </cell>
          <cell r="AV151">
            <v>0.97787610619469023</v>
          </cell>
          <cell r="AW151">
            <v>0.99731109993422828</v>
          </cell>
          <cell r="AX151">
            <v>0.82300884955752196</v>
          </cell>
          <cell r="AY151">
            <v>0.42206058730220142</v>
          </cell>
          <cell r="AZ151">
            <v>0.64583333333333293</v>
          </cell>
          <cell r="BA151">
            <v>0.37245999573287819</v>
          </cell>
          <cell r="BB151">
            <v>0.64583333333333293</v>
          </cell>
          <cell r="BC151">
            <v>0.37240025602730958</v>
          </cell>
          <cell r="BD151">
            <v>0.64583333333333293</v>
          </cell>
          <cell r="BE151">
            <v>0.3643620574482298</v>
          </cell>
          <cell r="BF151">
            <v>0.64583333333333293</v>
          </cell>
          <cell r="BG151">
            <v>0.3643620574482298</v>
          </cell>
          <cell r="BH151">
            <v>0.64583333333333293</v>
          </cell>
          <cell r="BI151">
            <v>0.36254569624459954</v>
          </cell>
          <cell r="BJ151">
            <v>161.76129032258078</v>
          </cell>
          <cell r="BK151">
            <v>129.71187918232656</v>
          </cell>
          <cell r="BL151">
            <v>2507.3000000000002</v>
          </cell>
          <cell r="BM151">
            <v>94335.126000000018</v>
          </cell>
          <cell r="BN151">
            <v>29.848809523809525</v>
          </cell>
          <cell r="BO151">
            <v>1123.0372142857145</v>
          </cell>
          <cell r="BP151">
            <v>844.79327999999998</v>
          </cell>
          <cell r="BQ151">
            <v>32274.232160000007</v>
          </cell>
          <cell r="BR151">
            <v>0.33693346627846682</v>
          </cell>
          <cell r="BS151">
            <v>0.34212316799152842</v>
          </cell>
          <cell r="BT151">
            <v>2.1032335333773213</v>
          </cell>
          <cell r="BU151">
            <v>1.8872753620644536</v>
          </cell>
          <cell r="BV151">
            <v>0.1403934878020181</v>
          </cell>
          <cell r="BW151">
            <v>0.131751498760246</v>
          </cell>
          <cell r="BX151">
            <v>352.00859196599998</v>
          </cell>
          <cell r="BY151">
            <v>12428.794236236654</v>
          </cell>
          <cell r="BZ151">
            <v>0.16019783867625356</v>
          </cell>
          <cell r="CA151">
            <v>0.18127888217503491</v>
          </cell>
          <cell r="CB151">
            <v>401.66404091297056</v>
          </cell>
          <cell r="CC151">
            <v>17100.966191121075</v>
          </cell>
          <cell r="CD151">
            <v>2.9700000000000001E-2</v>
          </cell>
          <cell r="CE151">
            <v>2.9509061507280068E-2</v>
          </cell>
          <cell r="CF151">
            <v>0.77159999999999995</v>
          </cell>
          <cell r="CG151">
            <v>0.75951398182724428</v>
          </cell>
          <cell r="CH151">
            <v>32.548108367029549</v>
          </cell>
          <cell r="CI151">
            <v>1411.7867889001318</v>
          </cell>
          <cell r="CJ151">
            <v>0.48649999999999999</v>
          </cell>
          <cell r="CK151">
            <v>0.48633885792180293</v>
          </cell>
          <cell r="CL151">
            <v>411.38113071999999</v>
          </cell>
          <cell r="CM151">
            <v>17672.112179978794</v>
          </cell>
          <cell r="CN151">
            <v>0.33725253459897098</v>
          </cell>
          <cell r="CO151">
            <v>0.38519093259068721</v>
          </cell>
          <cell r="CP151">
            <v>845.59328000000005</v>
          </cell>
          <cell r="CQ151">
            <v>36337.035159999992</v>
          </cell>
          <cell r="CR151">
            <v>1.0016400277589438E-2</v>
          </cell>
          <cell r="CS151">
            <v>1.136662292186516E-2</v>
          </cell>
          <cell r="CT151">
            <v>25.114120415999999</v>
          </cell>
          <cell r="CU151">
            <v>1072.2718055286382</v>
          </cell>
          <cell r="CV151">
            <v>4.9158457304670354E-2</v>
          </cell>
          <cell r="CW151">
            <v>4.9799594267781001E-2</v>
          </cell>
          <cell r="CX151">
            <v>123.255</v>
          </cell>
          <cell r="CY151">
            <v>4697.8509999999997</v>
          </cell>
          <cell r="CZ151">
            <v>2.0899999999999998E-2</v>
          </cell>
          <cell r="DA151">
            <v>1.4938149516158529E-2</v>
          </cell>
          <cell r="DB151">
            <v>1.0274117576676103E-3</v>
          </cell>
          <cell r="DC151">
            <v>7.439137850161439E-4</v>
          </cell>
          <cell r="DD151">
            <v>2.5760294999999998</v>
          </cell>
          <cell r="DE151">
            <v>70.177200642634858</v>
          </cell>
          <cell r="DF151">
            <v>0.66400000000000003</v>
          </cell>
          <cell r="DG151">
            <v>0.43705001828028317</v>
          </cell>
          <cell r="DH151">
            <v>81.841319999999996</v>
          </cell>
          <cell r="DI151">
            <v>2053.1958654280465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0.86370000000000002</v>
          </cell>
          <cell r="DO151">
            <v>0.85576964665470978</v>
          </cell>
          <cell r="DP151">
            <v>326.89447154999999</v>
          </cell>
          <cell r="DQ151">
            <v>11356.522430708015</v>
          </cell>
          <cell r="DR151">
            <v>378.48149999999998</v>
          </cell>
          <cell r="DS151">
            <v>13270.536615901034</v>
          </cell>
          <cell r="DT151">
            <v>2506.5</v>
          </cell>
          <cell r="DU151">
            <v>90402.02900000001</v>
          </cell>
          <cell r="DV151">
            <v>0.99968093167949579</v>
          </cell>
          <cell r="DW151">
            <v>0.95830718453696651</v>
          </cell>
          <cell r="DX151">
            <v>0</v>
          </cell>
          <cell r="DY151">
            <v>0.17573748982323845</v>
          </cell>
          <cell r="DZ151">
            <v>0.9889</v>
          </cell>
          <cell r="EA151">
            <v>0.98732336262949538</v>
          </cell>
          <cell r="EB151">
            <v>0.890731608032306</v>
          </cell>
          <cell r="EC151">
            <v>0.87529357282748543</v>
          </cell>
          <cell r="EN151">
            <v>2.0000000000000001E-4</v>
          </cell>
          <cell r="EO151">
            <v>1.161615180598086E-5</v>
          </cell>
          <cell r="ER151">
            <v>0.98909781956391274</v>
          </cell>
          <cell r="ES151">
            <v>0.98774986363352824</v>
          </cell>
          <cell r="EV151">
            <v>2.5859193985345932E-2</v>
          </cell>
          <cell r="EW151">
            <v>2.5415559417115777E-2</v>
          </cell>
          <cell r="EX151">
            <v>0.85370000000000001</v>
          </cell>
          <cell r="EY151">
            <v>0.84096108642335932</v>
          </cell>
          <cell r="EZ151">
            <v>0.36259999999999998</v>
          </cell>
          <cell r="FA151">
            <v>0.37137770275520249</v>
          </cell>
          <cell r="FB151">
            <v>0.42473936980203814</v>
          </cell>
          <cell r="FC151">
            <v>0.44161104330604228</v>
          </cell>
          <cell r="FJ151">
            <v>0.92865480846437487</v>
          </cell>
          <cell r="FK151">
            <v>0.91372680365063996</v>
          </cell>
          <cell r="FL151">
            <v>0.94656977491370209</v>
          </cell>
          <cell r="FM151">
            <v>0.94433699777460645</v>
          </cell>
          <cell r="FR151">
            <v>0</v>
          </cell>
          <cell r="FS151">
            <v>4.6930612302360508E-3</v>
          </cell>
          <cell r="FT151">
            <v>0</v>
          </cell>
          <cell r="FU151">
            <v>0.86046270788494583</v>
          </cell>
          <cell r="FV151" t="e">
            <v>#DIV/0!</v>
          </cell>
          <cell r="FW151">
            <v>0.88038396385635775</v>
          </cell>
          <cell r="FX151">
            <v>324.31844204999999</v>
          </cell>
          <cell r="FY151">
            <v>645.34040397000001</v>
          </cell>
          <cell r="FZ151" t="e">
            <v>#DIV/0!</v>
          </cell>
          <cell r="GA151" t="e">
            <v>#DIV/0!</v>
          </cell>
          <cell r="GB151" t="e">
            <v>#DIV/0!</v>
          </cell>
          <cell r="GC151" t="e">
            <v>#DIV/0!</v>
          </cell>
          <cell r="GD151" t="e">
            <v>#DIV/0!</v>
          </cell>
          <cell r="GE151" t="e">
            <v>#DIV/0!</v>
          </cell>
          <cell r="GF151" t="e">
            <v>#DIV/0!</v>
          </cell>
          <cell r="GG151" t="e">
            <v>#DIV/0!</v>
          </cell>
          <cell r="GH151" t="e">
            <v>#DIV/0!</v>
          </cell>
          <cell r="GI151" t="e">
            <v>#DIV/0!</v>
          </cell>
          <cell r="IV151">
            <v>147</v>
          </cell>
        </row>
        <row r="152">
          <cell r="B152">
            <v>38994</v>
          </cell>
          <cell r="C152">
            <v>20</v>
          </cell>
          <cell r="D152">
            <v>38991</v>
          </cell>
          <cell r="E152">
            <v>0</v>
          </cell>
          <cell r="F152">
            <v>85</v>
          </cell>
          <cell r="G152">
            <v>13</v>
          </cell>
          <cell r="H152">
            <v>0</v>
          </cell>
          <cell r="I152">
            <v>0</v>
          </cell>
          <cell r="J152">
            <v>0</v>
          </cell>
          <cell r="K152">
            <v>0.41666666666666669</v>
          </cell>
          <cell r="L152">
            <v>1</v>
          </cell>
          <cell r="M152">
            <v>84.583333333333329</v>
          </cell>
          <cell r="N152">
            <v>85</v>
          </cell>
          <cell r="O152">
            <v>85</v>
          </cell>
          <cell r="P152">
            <v>0</v>
          </cell>
          <cell r="Q152">
            <v>0.41666666666666669</v>
          </cell>
          <cell r="R152">
            <v>0</v>
          </cell>
          <cell r="S152">
            <v>0</v>
          </cell>
          <cell r="T152">
            <v>0</v>
          </cell>
          <cell r="U152">
            <v>0.41666666666666669</v>
          </cell>
          <cell r="V152">
            <v>0</v>
          </cell>
          <cell r="W152">
            <v>1.7951388888888888</v>
          </cell>
          <cell r="X152">
            <v>0</v>
          </cell>
          <cell r="Y152">
            <v>4.8611111111111216E-3</v>
          </cell>
          <cell r="Z152">
            <v>5.5555555555555428E-2</v>
          </cell>
          <cell r="AA152">
            <v>9.625</v>
          </cell>
          <cell r="AB152">
            <v>5.5555555555555428E-2</v>
          </cell>
          <cell r="AC152">
            <v>9.6298611111111114</v>
          </cell>
          <cell r="AD152">
            <v>4.166666666666663E-2</v>
          </cell>
          <cell r="AE152">
            <v>3.0354166666666664</v>
          </cell>
          <cell r="AF152">
            <v>0</v>
          </cell>
          <cell r="AG152">
            <v>38.307638888888889</v>
          </cell>
          <cell r="AH152">
            <v>5.1388888888888873E-2</v>
          </cell>
          <cell r="AI152">
            <v>0.24444444444444435</v>
          </cell>
          <cell r="AJ152">
            <v>9.3055555555555503E-2</v>
          </cell>
          <cell r="AK152">
            <v>41.587499999999999</v>
          </cell>
          <cell r="AL152">
            <v>0.14861111111111092</v>
          </cell>
          <cell r="AM152">
            <v>51.21736111111111</v>
          </cell>
          <cell r="AN152">
            <v>1</v>
          </cell>
          <cell r="AO152">
            <v>82.371527777777771</v>
          </cell>
          <cell r="AP152">
            <v>0.85138888888888908</v>
          </cell>
          <cell r="AQ152">
            <v>31.154166666666665</v>
          </cell>
          <cell r="AR152">
            <v>0.95588235294117652</v>
          </cell>
          <cell r="AS152">
            <v>0.95827127964257075</v>
          </cell>
          <cell r="AT152">
            <v>1</v>
          </cell>
          <cell r="AU152">
            <v>0.47337419330202002</v>
          </cell>
          <cell r="AV152">
            <v>0.94558823529411773</v>
          </cell>
          <cell r="AW152">
            <v>0.99663955397716431</v>
          </cell>
          <cell r="AX152">
            <v>0.90147058823529413</v>
          </cell>
          <cell r="AY152">
            <v>0.42828502692175502</v>
          </cell>
          <cell r="AZ152">
            <v>0.85138888888888908</v>
          </cell>
          <cell r="BA152">
            <v>0.37827424861948317</v>
          </cell>
          <cell r="BB152">
            <v>0.85138888888888908</v>
          </cell>
          <cell r="BC152">
            <v>0.37821523416094088</v>
          </cell>
          <cell r="BD152">
            <v>0.85138888888888908</v>
          </cell>
          <cell r="BE152">
            <v>0.37014851485148514</v>
          </cell>
          <cell r="BF152">
            <v>0.85138888888888908</v>
          </cell>
          <cell r="BG152">
            <v>0.37014851485148514</v>
          </cell>
          <cell r="BH152">
            <v>0.85138888888888908</v>
          </cell>
          <cell r="BI152">
            <v>0.36832512315270938</v>
          </cell>
          <cell r="BJ152">
            <v>131.69902120717779</v>
          </cell>
          <cell r="BK152">
            <v>129.76618429851547</v>
          </cell>
          <cell r="BL152">
            <v>2691.05</v>
          </cell>
          <cell r="BM152">
            <v>97026.176000000021</v>
          </cell>
          <cell r="BN152">
            <v>31.659411764705883</v>
          </cell>
          <cell r="BO152">
            <v>1141.484423529412</v>
          </cell>
          <cell r="BP152">
            <v>934.74811999999997</v>
          </cell>
          <cell r="BQ152">
            <v>33208.980280000003</v>
          </cell>
          <cell r="BR152">
            <v>0.34735442299474178</v>
          </cell>
          <cell r="BS152">
            <v>0.34226825841306985</v>
          </cell>
          <cell r="BT152">
            <v>1.9413087490292844</v>
          </cell>
          <cell r="BU152">
            <v>1.8887550914127698</v>
          </cell>
          <cell r="BV152">
            <v>0.13112240851720183</v>
          </cell>
          <cell r="BW152">
            <v>0.13173405075427136</v>
          </cell>
          <cell r="BX152">
            <v>352.85695744021604</v>
          </cell>
          <cell r="BY152">
            <v>12781.651193676869</v>
          </cell>
          <cell r="BZ152">
            <v>0.17892796453342619</v>
          </cell>
          <cell r="CA152">
            <v>0.18121367877137351</v>
          </cell>
          <cell r="CB152">
            <v>481.5040989576766</v>
          </cell>
          <cell r="CC152">
            <v>17582.470290078752</v>
          </cell>
          <cell r="CD152">
            <v>2.9533333333333335E-2</v>
          </cell>
          <cell r="CE152">
            <v>2.9509721318820559E-2</v>
          </cell>
          <cell r="CF152">
            <v>0.761213026032035</v>
          </cell>
          <cell r="CG152">
            <v>0.75956010566421106</v>
          </cell>
          <cell r="CH152">
            <v>39.39513660232344</v>
          </cell>
          <cell r="CI152">
            <v>1451.1819255024552</v>
          </cell>
          <cell r="CJ152">
            <v>0.4870000000000001</v>
          </cell>
          <cell r="CK152">
            <v>0.4863568305775125</v>
          </cell>
          <cell r="CL152">
            <v>494.49888444000027</v>
          </cell>
          <cell r="CM152">
            <v>18166.611064418794</v>
          </cell>
          <cell r="CN152">
            <v>0.37732413741847987</v>
          </cell>
          <cell r="CO152">
            <v>0.38497274467459153</v>
          </cell>
          <cell r="CP152">
            <v>1015.3981200000003</v>
          </cell>
          <cell r="CQ152">
            <v>37352.43327999999</v>
          </cell>
          <cell r="CR152">
            <v>1.1143639525092439E-2</v>
          </cell>
          <cell r="CS152">
            <v>1.1360438410688657E-2</v>
          </cell>
          <cell r="CT152">
            <v>29.988091144000009</v>
          </cell>
          <cell r="CU152">
            <v>1102.2598966726382</v>
          </cell>
          <cell r="CV152">
            <v>4.5707066015124205E-2</v>
          </cell>
          <cell r="CW152">
            <v>4.968608677311985E-2</v>
          </cell>
          <cell r="CX152">
            <v>123</v>
          </cell>
          <cell r="CY152">
            <v>4820.8509999999997</v>
          </cell>
          <cell r="CZ152">
            <v>2.1975454545454548E-2</v>
          </cell>
          <cell r="DA152">
            <v>1.5117700495561007E-2</v>
          </cell>
          <cell r="DB152">
            <v>1.0044335516214524E-3</v>
          </cell>
          <cell r="DC152">
            <v>7.5113937863248111E-4</v>
          </cell>
          <cell r="DD152">
            <v>2.7029809090909094</v>
          </cell>
          <cell r="DE152">
            <v>72.880181551725769</v>
          </cell>
          <cell r="DF152">
            <v>0.67039999999999988</v>
          </cell>
          <cell r="DG152">
            <v>0.4430037488045257</v>
          </cell>
          <cell r="DH152">
            <v>82.459199999999981</v>
          </cell>
          <cell r="DI152">
            <v>2135.6550654280463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0.86263723853002927</v>
          </cell>
          <cell r="DO152">
            <v>0.85595802661666431</v>
          </cell>
          <cell r="DP152">
            <v>322.86886629621603</v>
          </cell>
          <cell r="DQ152">
            <v>11679.391297004231</v>
          </cell>
          <cell r="DR152">
            <v>374.28115999999994</v>
          </cell>
          <cell r="DS152">
            <v>13644.817775901034</v>
          </cell>
          <cell r="DT152">
            <v>2610.4</v>
          </cell>
          <cell r="DU152">
            <v>93012.429000000004</v>
          </cell>
          <cell r="DV152">
            <v>0.97003028557626203</v>
          </cell>
          <cell r="DW152">
            <v>0.95863232824923439</v>
          </cell>
          <cell r="DX152">
            <v>0.77200000000000002</v>
          </cell>
          <cell r="DY152">
            <v>0.19227500881204385</v>
          </cell>
          <cell r="DZ152">
            <v>0.99019999999999997</v>
          </cell>
          <cell r="EA152">
            <v>0.9874037587479666</v>
          </cell>
          <cell r="EB152">
            <v>0.88902099856803585</v>
          </cell>
          <cell r="EC152">
            <v>0.87579154769168499</v>
          </cell>
          <cell r="EN152">
            <v>2.6666666666666668E-4</v>
          </cell>
          <cell r="EO152">
            <v>1.8744290937853204E-5</v>
          </cell>
          <cell r="ER152">
            <v>0.99046412376633763</v>
          </cell>
          <cell r="ES152">
            <v>0.98782573382211192</v>
          </cell>
          <cell r="EV152">
            <v>2.3981488477413465E-2</v>
          </cell>
          <cell r="EW152">
            <v>2.5375785030848252E-2</v>
          </cell>
          <cell r="EX152">
            <v>0.85765714285714267</v>
          </cell>
          <cell r="EY152">
            <v>0.8415997614690105</v>
          </cell>
          <cell r="EZ152">
            <v>0.36376796388502719</v>
          </cell>
          <cell r="FA152">
            <v>0.37108660705008328</v>
          </cell>
          <cell r="FB152">
            <v>0.42414147298207588</v>
          </cell>
          <cell r="FC152">
            <v>0.44093002878512283</v>
          </cell>
          <cell r="FJ152">
            <v>0.91501346222121516</v>
          </cell>
          <cell r="FK152">
            <v>0.91376232382104672</v>
          </cell>
          <cell r="FL152">
            <v>0.94428718064338446</v>
          </cell>
          <cell r="FM152">
            <v>0.94433546225758991</v>
          </cell>
          <cell r="FR152">
            <v>3.4167762409769153E-3</v>
          </cell>
          <cell r="FS152">
            <v>4.6799600050307921E-3</v>
          </cell>
          <cell r="FT152">
            <v>0.86605401477100619</v>
          </cell>
          <cell r="FU152">
            <v>0.86063798662169511</v>
          </cell>
          <cell r="FV152">
            <v>0.89241356932861038</v>
          </cell>
          <cell r="FW152">
            <v>0.88085112995664772</v>
          </cell>
          <cell r="FX152">
            <v>320.16588538712512</v>
          </cell>
          <cell r="FY152">
            <v>965.50628935712507</v>
          </cell>
          <cell r="FZ152">
            <v>369.68350694821311</v>
          </cell>
          <cell r="GA152" t="e">
            <v>#DIV/0!</v>
          </cell>
          <cell r="GB152">
            <v>34.44550483154601</v>
          </cell>
          <cell r="GC152" t="e">
            <v>#DIV/0!</v>
          </cell>
          <cell r="GD152">
            <v>1.2800024091542709E-2</v>
          </cell>
          <cell r="GE152" t="e">
            <v>#DIV/0!</v>
          </cell>
          <cell r="GF152">
            <v>3.51873319322542E-2</v>
          </cell>
          <cell r="GG152" t="e">
            <v>#DIV/0!</v>
          </cell>
          <cell r="GH152">
            <v>94.690869596292671</v>
          </cell>
          <cell r="GI152" t="e">
            <v>#DIV/0!</v>
          </cell>
          <cell r="IV152">
            <v>148</v>
          </cell>
        </row>
        <row r="153">
          <cell r="B153">
            <v>38995</v>
          </cell>
          <cell r="C153">
            <v>20</v>
          </cell>
          <cell r="D153">
            <v>38991</v>
          </cell>
          <cell r="E153">
            <v>0</v>
          </cell>
          <cell r="F153">
            <v>86</v>
          </cell>
          <cell r="G153">
            <v>13</v>
          </cell>
          <cell r="H153">
            <v>0</v>
          </cell>
          <cell r="I153">
            <v>0</v>
          </cell>
          <cell r="J153">
            <v>0</v>
          </cell>
          <cell r="K153">
            <v>0.41666666666666669</v>
          </cell>
          <cell r="L153">
            <v>1</v>
          </cell>
          <cell r="M153">
            <v>85.583333333333329</v>
          </cell>
          <cell r="N153">
            <v>86</v>
          </cell>
          <cell r="O153">
            <v>86</v>
          </cell>
          <cell r="P153">
            <v>0</v>
          </cell>
          <cell r="Q153">
            <v>0.41666666666666669</v>
          </cell>
          <cell r="R153">
            <v>0</v>
          </cell>
          <cell r="S153">
            <v>0</v>
          </cell>
          <cell r="T153">
            <v>0</v>
          </cell>
          <cell r="U153">
            <v>0.41666666666666669</v>
          </cell>
          <cell r="V153">
            <v>0</v>
          </cell>
          <cell r="W153">
            <v>1.7951388888888888</v>
          </cell>
          <cell r="X153">
            <v>0</v>
          </cell>
          <cell r="Y153">
            <v>4.8611111111111216E-3</v>
          </cell>
          <cell r="Z153">
            <v>8.8888888888889073E-2</v>
          </cell>
          <cell r="AA153">
            <v>9.7138888888888886</v>
          </cell>
          <cell r="AB153">
            <v>8.8888888888889073E-2</v>
          </cell>
          <cell r="AC153">
            <v>9.71875</v>
          </cell>
          <cell r="AD153">
            <v>9.8611111111111094E-2</v>
          </cell>
          <cell r="AE153">
            <v>3.1340277777777774</v>
          </cell>
          <cell r="AF153">
            <v>0</v>
          </cell>
          <cell r="AG153">
            <v>38.307638888888889</v>
          </cell>
          <cell r="AH153">
            <v>0</v>
          </cell>
          <cell r="AI153">
            <v>0.24444444444444435</v>
          </cell>
          <cell r="AJ153">
            <v>9.8611111111111094E-2</v>
          </cell>
          <cell r="AK153">
            <v>41.68611111111111</v>
          </cell>
          <cell r="AL153">
            <v>0.1875</v>
          </cell>
          <cell r="AM153">
            <v>51.40486111111111</v>
          </cell>
          <cell r="AN153">
            <v>1</v>
          </cell>
          <cell r="AO153">
            <v>83.371527777777771</v>
          </cell>
          <cell r="AP153">
            <v>0.8125</v>
          </cell>
          <cell r="AQ153">
            <v>31.966666666666665</v>
          </cell>
          <cell r="AR153">
            <v>0.89176829268292679</v>
          </cell>
          <cell r="AS153">
            <v>0.95744861399208003</v>
          </cell>
          <cell r="AT153">
            <v>1</v>
          </cell>
          <cell r="AU153">
            <v>0.47988874222138406</v>
          </cell>
          <cell r="AV153">
            <v>1</v>
          </cell>
          <cell r="AW153">
            <v>0.99668112389213659</v>
          </cell>
          <cell r="AX153">
            <v>0.89176829268292679</v>
          </cell>
          <cell r="AY153">
            <v>0.43401848010560057</v>
          </cell>
          <cell r="AZ153">
            <v>0.8125</v>
          </cell>
          <cell r="BA153">
            <v>0.38348257048852608</v>
          </cell>
          <cell r="BB153">
            <v>0.8125</v>
          </cell>
          <cell r="BC153">
            <v>0.38342426387905543</v>
          </cell>
          <cell r="BD153">
            <v>0.8125</v>
          </cell>
          <cell r="BE153">
            <v>0.37534246575342467</v>
          </cell>
          <cell r="BF153">
            <v>0.8125</v>
          </cell>
          <cell r="BG153">
            <v>0.37534246575342467</v>
          </cell>
          <cell r="BH153">
            <v>0.8125</v>
          </cell>
          <cell r="BI153">
            <v>0.37351509250243425</v>
          </cell>
          <cell r="BJ153">
            <v>134.12205128205133</v>
          </cell>
          <cell r="BK153">
            <v>129.87689781021902</v>
          </cell>
          <cell r="BL153">
            <v>2615.38</v>
          </cell>
          <cell r="BM153">
            <v>99641.556000000026</v>
          </cell>
          <cell r="BN153">
            <v>30.41139534883721</v>
          </cell>
          <cell r="BO153">
            <v>1158.6227441860467</v>
          </cell>
          <cell r="BP153">
            <v>883.90408000000002</v>
          </cell>
          <cell r="BQ153">
            <v>34092.884360000004</v>
          </cell>
          <cell r="BR153">
            <v>0.33796392111280193</v>
          </cell>
          <cell r="BS153">
            <v>0.3421552786670653</v>
          </cell>
          <cell r="BT153">
            <v>1.9129855598403493</v>
          </cell>
          <cell r="BU153">
            <v>1.8893755457165997</v>
          </cell>
          <cell r="BV153">
            <v>0.12831585418396876</v>
          </cell>
          <cell r="BW153">
            <v>0.13164433032732381</v>
          </cell>
          <cell r="BX153">
            <v>335.59471871566825</v>
          </cell>
          <cell r="BY153">
            <v>13117.245912392538</v>
          </cell>
          <cell r="BZ153">
            <v>0.17666830749156681</v>
          </cell>
          <cell r="CA153">
            <v>0.18109437239344239</v>
          </cell>
          <cell r="CB153">
            <v>462.05475804729406</v>
          </cell>
          <cell r="CC153">
            <v>18044.525048126048</v>
          </cell>
          <cell r="CD153">
            <v>2.9479999999999999E-2</v>
          </cell>
          <cell r="CE153">
            <v>2.9508967450987321E-2</v>
          </cell>
          <cell r="CF153">
            <v>0.75636019108232677</v>
          </cell>
          <cell r="CG153">
            <v>0.75947868663580897</v>
          </cell>
          <cell r="CH153">
            <v>37.888084296706218</v>
          </cell>
          <cell r="CI153">
            <v>1489.0700097991614</v>
          </cell>
          <cell r="CJ153">
            <v>0.48570000000000002</v>
          </cell>
          <cell r="CK153">
            <v>0.48634017036646116</v>
          </cell>
          <cell r="CL153">
            <v>472.14123765600027</v>
          </cell>
          <cell r="CM153">
            <v>18638.752302074794</v>
          </cell>
          <cell r="CN153">
            <v>0.37167986296446426</v>
          </cell>
          <cell r="CO153">
            <v>0.38462383465790095</v>
          </cell>
          <cell r="CP153">
            <v>972.08408000000054</v>
          </cell>
          <cell r="CQ153">
            <v>38324.517359999991</v>
          </cell>
          <cell r="CR153">
            <v>1.0957122360192407E-2</v>
          </cell>
          <cell r="CS153">
            <v>1.1349852217793929E-2</v>
          </cell>
          <cell r="CT153">
            <v>28.657038678400017</v>
          </cell>
          <cell r="CU153">
            <v>1130.9169353510383</v>
          </cell>
          <cell r="CV153">
            <v>5.0700089470746119E-2</v>
          </cell>
          <cell r="CW153">
            <v>4.9712702198267546E-2</v>
          </cell>
          <cell r="CX153">
            <v>132.6</v>
          </cell>
          <cell r="CY153">
            <v>4953.451</v>
          </cell>
          <cell r="CZ153">
            <v>2.0918181818181822E-2</v>
          </cell>
          <cell r="DA153">
            <v>1.5272974833266076E-2</v>
          </cell>
          <cell r="DB153">
            <v>1.0605536897471532E-3</v>
          </cell>
          <cell r="DC153">
            <v>7.5926084956779133E-4</v>
          </cell>
          <cell r="DD153">
            <v>2.7737509090909094</v>
          </cell>
          <cell r="DE153">
            <v>75.653932460816677</v>
          </cell>
          <cell r="DF153">
            <v>0.65239999999999998</v>
          </cell>
          <cell r="DG153">
            <v>0.44860912229232641</v>
          </cell>
          <cell r="DH153">
            <v>86.508240000000001</v>
          </cell>
          <cell r="DI153">
            <v>2222.1633054280464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0.85779928478905088</v>
          </cell>
          <cell r="DO153">
            <v>0.85600507767120082</v>
          </cell>
          <cell r="DP153">
            <v>306.93768003726825</v>
          </cell>
          <cell r="DQ153">
            <v>11986.328977041499</v>
          </cell>
          <cell r="DR153">
            <v>357.81993</v>
          </cell>
          <cell r="DS153">
            <v>14002.637705901034</v>
          </cell>
          <cell r="DT153">
            <v>2527.1999999999998</v>
          </cell>
          <cell r="DU153">
            <v>95539.629000000001</v>
          </cell>
          <cell r="DV153">
            <v>0.96628405814833784</v>
          </cell>
          <cell r="DW153">
            <v>0.95883316996775902</v>
          </cell>
          <cell r="DX153">
            <v>0.73699999999999999</v>
          </cell>
          <cell r="DY153">
            <v>0.20657288717369002</v>
          </cell>
          <cell r="DZ153">
            <v>0.98783333333333345</v>
          </cell>
          <cell r="EA153">
            <v>0.98741485126157491</v>
          </cell>
          <cell r="EB153">
            <v>0.88481379733712184</v>
          </cell>
          <cell r="EC153">
            <v>0.87603668420754544</v>
          </cell>
          <cell r="EN153">
            <v>2.3333333333333333E-4</v>
          </cell>
          <cell r="EO153">
            <v>2.4285428505272706E-5</v>
          </cell>
          <cell r="ER153">
            <v>0.98806388157236702</v>
          </cell>
          <cell r="ES153">
            <v>0.98783188445649184</v>
          </cell>
          <cell r="EV153">
            <v>2.390216918367831E-2</v>
          </cell>
          <cell r="EW153">
            <v>2.5337105733082441E-2</v>
          </cell>
          <cell r="EX153">
            <v>0.85769999999999991</v>
          </cell>
          <cell r="EY153">
            <v>0.84201824829624761</v>
          </cell>
          <cell r="EZ153">
            <v>0.36554092809338184</v>
          </cell>
          <cell r="FA153">
            <v>0.37094246051542185</v>
          </cell>
          <cell r="FB153">
            <v>0.42618739430264879</v>
          </cell>
          <cell r="FC153">
            <v>0.44053969289382078</v>
          </cell>
          <cell r="FJ153">
            <v>0.9146081953015488</v>
          </cell>
          <cell r="FK153">
            <v>0.91378396479686308</v>
          </cell>
          <cell r="FL153">
            <v>0.94314949370622003</v>
          </cell>
          <cell r="FM153">
            <v>0.94430465375227235</v>
          </cell>
          <cell r="FR153">
            <v>8.0465544890956364E-3</v>
          </cell>
          <cell r="FS153">
            <v>4.7814503037570955E-3</v>
          </cell>
          <cell r="FT153">
            <v>0.86584583927814651</v>
          </cell>
          <cell r="FU153">
            <v>0.86078652797495792</v>
          </cell>
          <cell r="FV153">
            <v>0.892933282039587</v>
          </cell>
          <cell r="FW153">
            <v>0.88119652945706906</v>
          </cell>
          <cell r="FX153">
            <v>304.16392912817736</v>
          </cell>
          <cell r="FY153">
            <v>1269.6702184853025</v>
          </cell>
          <cell r="FZ153">
            <v>351.29109054997372</v>
          </cell>
          <cell r="GA153" t="e">
            <v>#DIV/0!</v>
          </cell>
          <cell r="GB153">
            <v>32.565833613697613</v>
          </cell>
          <cell r="GC153" t="e">
            <v>#DIV/0!</v>
          </cell>
          <cell r="GD153">
            <v>1.2451664237585976E-2</v>
          </cell>
          <cell r="GE153" t="e">
            <v>#DIV/0!</v>
          </cell>
          <cell r="GF153">
            <v>3.4063666420426249E-2</v>
          </cell>
          <cell r="GG153" t="e">
            <v>#DIV/0!</v>
          </cell>
          <cell r="GH153">
            <v>89.089431882654409</v>
          </cell>
          <cell r="GI153" t="e">
            <v>#DIV/0!</v>
          </cell>
          <cell r="IV153">
            <v>149</v>
          </cell>
        </row>
        <row r="154">
          <cell r="B154">
            <v>38996</v>
          </cell>
          <cell r="C154">
            <v>20</v>
          </cell>
          <cell r="D154">
            <v>38991</v>
          </cell>
          <cell r="E154">
            <v>0</v>
          </cell>
          <cell r="F154">
            <v>87</v>
          </cell>
          <cell r="G154">
            <v>13</v>
          </cell>
          <cell r="H154">
            <v>0</v>
          </cell>
          <cell r="I154">
            <v>0</v>
          </cell>
          <cell r="J154">
            <v>0</v>
          </cell>
          <cell r="K154">
            <v>0.41666666666666669</v>
          </cell>
          <cell r="L154">
            <v>1</v>
          </cell>
          <cell r="M154">
            <v>86.583333333333329</v>
          </cell>
          <cell r="N154">
            <v>87</v>
          </cell>
          <cell r="O154">
            <v>87</v>
          </cell>
          <cell r="P154">
            <v>0</v>
          </cell>
          <cell r="Q154">
            <v>0.41666666666666669</v>
          </cell>
          <cell r="R154">
            <v>0</v>
          </cell>
          <cell r="S154">
            <v>0</v>
          </cell>
          <cell r="T154">
            <v>0</v>
          </cell>
          <cell r="U154">
            <v>0.41666666666666669</v>
          </cell>
          <cell r="V154">
            <v>0</v>
          </cell>
          <cell r="W154">
            <v>1.7951388888888888</v>
          </cell>
          <cell r="X154">
            <v>0</v>
          </cell>
          <cell r="Y154">
            <v>4.8611111111111216E-3</v>
          </cell>
          <cell r="Z154">
            <v>7.0833333333333803E-2</v>
          </cell>
          <cell r="AA154">
            <v>9.7847222222222232</v>
          </cell>
          <cell r="AB154">
            <v>7.0833333333333803E-2</v>
          </cell>
          <cell r="AC154">
            <v>9.7895833333333346</v>
          </cell>
          <cell r="AD154">
            <v>0</v>
          </cell>
          <cell r="AE154">
            <v>3.1340277777777774</v>
          </cell>
          <cell r="AF154">
            <v>0.14236111111111122</v>
          </cell>
          <cell r="AG154">
            <v>38.450000000000003</v>
          </cell>
          <cell r="AH154">
            <v>0</v>
          </cell>
          <cell r="AI154">
            <v>0.24444444444444435</v>
          </cell>
          <cell r="AJ154">
            <v>0.14236111111111122</v>
          </cell>
          <cell r="AK154">
            <v>41.828472222222224</v>
          </cell>
          <cell r="AL154">
            <v>0.21319444444444502</v>
          </cell>
          <cell r="AM154">
            <v>51.618055555555557</v>
          </cell>
          <cell r="AN154">
            <v>1</v>
          </cell>
          <cell r="AO154">
            <v>84.371527777777771</v>
          </cell>
          <cell r="AP154">
            <v>0.78680555555555498</v>
          </cell>
          <cell r="AQ154">
            <v>32.753472222222221</v>
          </cell>
          <cell r="AR154">
            <v>1</v>
          </cell>
          <cell r="AS154">
            <v>0.95797873330974515</v>
          </cell>
          <cell r="AT154">
            <v>0.84678624813153947</v>
          </cell>
          <cell r="AU154">
            <v>0.48445967336449458</v>
          </cell>
          <cell r="AV154">
            <v>1</v>
          </cell>
          <cell r="AW154">
            <v>0.99672247155440519</v>
          </cell>
          <cell r="AX154">
            <v>0.84678624813153947</v>
          </cell>
          <cell r="AY154">
            <v>0.43916087822864475</v>
          </cell>
          <cell r="AZ154">
            <v>0.78680555555555498</v>
          </cell>
          <cell r="BA154">
            <v>0.38826289147701548</v>
          </cell>
          <cell r="BB154">
            <v>0.78680555555555498</v>
          </cell>
          <cell r="BC154">
            <v>0.38820527593728138</v>
          </cell>
          <cell r="BD154">
            <v>0.78680555555555498</v>
          </cell>
          <cell r="BE154">
            <v>0.38011766602192137</v>
          </cell>
          <cell r="BF154">
            <v>0.78680555555555498</v>
          </cell>
          <cell r="BG154">
            <v>0.38011766602192137</v>
          </cell>
          <cell r="BH154">
            <v>0.78680555555555498</v>
          </cell>
          <cell r="BI154">
            <v>0.37828841835097854</v>
          </cell>
          <cell r="BJ154">
            <v>139.28526037069739</v>
          </cell>
          <cell r="BK154">
            <v>130.10290596840881</v>
          </cell>
          <cell r="BL154">
            <v>2630.17</v>
          </cell>
          <cell r="BM154">
            <v>102271.72600000002</v>
          </cell>
          <cell r="BN154">
            <v>30.231839080459771</v>
          </cell>
          <cell r="BO154">
            <v>1175.5370804597703</v>
          </cell>
          <cell r="BP154">
            <v>795.90478000000007</v>
          </cell>
          <cell r="BQ154">
            <v>34888.789140000001</v>
          </cell>
          <cell r="BR154">
            <v>0.30260583156221843</v>
          </cell>
          <cell r="BS154">
            <v>0.34113816696512966</v>
          </cell>
          <cell r="BT154">
            <v>1.7293830851542067</v>
          </cell>
          <cell r="BU154">
            <v>1.8853964333092135</v>
          </cell>
          <cell r="BV154">
            <v>0.12467533264237675</v>
          </cell>
          <cell r="BW154">
            <v>0.13146510534151479</v>
          </cell>
          <cell r="BX154">
            <v>327.91731965600007</v>
          </cell>
          <cell r="BY154">
            <v>13445.163232048539</v>
          </cell>
          <cell r="BZ154">
            <v>0.17497906285768691</v>
          </cell>
          <cell r="CA154">
            <v>0.18093710210662178</v>
          </cell>
          <cell r="CB154">
            <v>460.22468175640239</v>
          </cell>
          <cell r="CC154">
            <v>18504.749729882449</v>
          </cell>
          <cell r="CD154">
            <v>2.92E-2</v>
          </cell>
          <cell r="CE154">
            <v>2.950140739931733E-2</v>
          </cell>
          <cell r="CF154">
            <v>0.76570000000000005</v>
          </cell>
          <cell r="CG154">
            <v>0.75962816441566083</v>
          </cell>
          <cell r="CH154">
            <v>36.658252025597484</v>
          </cell>
          <cell r="CI154">
            <v>1525.7282618247589</v>
          </cell>
          <cell r="CJ154">
            <v>0.48309999999999997</v>
          </cell>
          <cell r="CK154">
            <v>0.48626088740214973</v>
          </cell>
          <cell r="CL154">
            <v>464.39184621799984</v>
          </cell>
          <cell r="CM154">
            <v>19103.144148292795</v>
          </cell>
          <cell r="CN154">
            <v>0.36548009444256446</v>
          </cell>
          <cell r="CO154">
            <v>0.384131506101696</v>
          </cell>
          <cell r="CP154">
            <v>961.27477999999974</v>
          </cell>
          <cell r="CQ154">
            <v>39285.79213999999</v>
          </cell>
          <cell r="CR154">
            <v>1.0672018757722883E-2</v>
          </cell>
          <cell r="CS154">
            <v>1.1332420056419485E-2</v>
          </cell>
          <cell r="CT154">
            <v>28.069223575999995</v>
          </cell>
          <cell r="CU154">
            <v>1158.9861589270383</v>
          </cell>
          <cell r="CV154">
            <v>4.9730625777041029E-2</v>
          </cell>
          <cell r="CW154">
            <v>4.9713163147359019E-2</v>
          </cell>
          <cell r="CX154">
            <v>130.80000000000001</v>
          </cell>
          <cell r="CY154">
            <v>5084.2510000000002</v>
          </cell>
          <cell r="CZ154">
            <v>2.01E-2</v>
          </cell>
          <cell r="DA154">
            <v>1.5397157312024264E-2</v>
          </cell>
          <cell r="DB154">
            <v>9.9958557811852472E-4</v>
          </cell>
          <cell r="DC154">
            <v>7.6544139345821409E-4</v>
          </cell>
          <cell r="DD154">
            <v>2.6290800000000001</v>
          </cell>
          <cell r="DE154">
            <v>78.283012460816678</v>
          </cell>
          <cell r="DF154">
            <v>0.67800000000000005</v>
          </cell>
          <cell r="DG154">
            <v>0.45451054745881869</v>
          </cell>
          <cell r="DH154">
            <v>88.682400000000015</v>
          </cell>
          <cell r="DI154">
            <v>2310.8457054280466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0.85550000000000004</v>
          </cell>
          <cell r="DO154">
            <v>0.85599274398870895</v>
          </cell>
          <cell r="DP154">
            <v>299.84809608000006</v>
          </cell>
          <cell r="DQ154">
            <v>12286.1770731215</v>
          </cell>
          <cell r="DR154">
            <v>350.49456000000004</v>
          </cell>
          <cell r="DS154">
            <v>14353.132265901033</v>
          </cell>
          <cell r="DT154">
            <v>2464.8000000000002</v>
          </cell>
          <cell r="DU154">
            <v>98004.429000000004</v>
          </cell>
          <cell r="DV154">
            <v>0.93712573711965386</v>
          </cell>
          <cell r="DW154">
            <v>0.95827490972431595</v>
          </cell>
          <cell r="DX154">
            <v>0.78520000000000001</v>
          </cell>
          <cell r="DY154">
            <v>0.22145371233295619</v>
          </cell>
          <cell r="DZ154">
            <v>0.98709999999999998</v>
          </cell>
          <cell r="EA154">
            <v>0.9874071165674837</v>
          </cell>
          <cell r="EB154">
            <v>0.88272774680635668</v>
          </cell>
          <cell r="EC154">
            <v>0.87618137973083476</v>
          </cell>
          <cell r="EN154">
            <v>2.9999999999999997E-4</v>
          </cell>
          <cell r="EO154">
            <v>3.1058683458508958E-5</v>
          </cell>
          <cell r="ER154">
            <v>0.98739621886565965</v>
          </cell>
          <cell r="ES154">
            <v>0.98782118053937518</v>
          </cell>
          <cell r="EV154">
            <v>2.3432814330181351E-2</v>
          </cell>
          <cell r="EW154">
            <v>2.5288132176899708E-2</v>
          </cell>
          <cell r="EX154">
            <v>0.84719999999999995</v>
          </cell>
          <cell r="EY154">
            <v>0.84212760468588999</v>
          </cell>
          <cell r="EZ154">
            <v>0.3614</v>
          </cell>
          <cell r="FA154">
            <v>0.37074107513651305</v>
          </cell>
          <cell r="FB154">
            <v>0.42658168083097264</v>
          </cell>
          <cell r="FC154">
            <v>0.44024334682010324</v>
          </cell>
          <cell r="FJ154">
            <v>0.91440152168404554</v>
          </cell>
          <cell r="FK154">
            <v>0.91379902654030831</v>
          </cell>
          <cell r="FL154">
            <v>0.94234368415704894</v>
          </cell>
          <cell r="FM154">
            <v>0.94425527805669651</v>
          </cell>
          <cell r="FR154">
            <v>0</v>
          </cell>
          <cell r="FS154">
            <v>4.7937839862488563E-3</v>
          </cell>
          <cell r="FT154">
            <v>0</v>
          </cell>
          <cell r="FU154">
            <v>0.8607865279749578</v>
          </cell>
          <cell r="FV154" t="e">
            <v>#DIV/0!</v>
          </cell>
          <cell r="FW154">
            <v>0.88134837652054865</v>
          </cell>
          <cell r="FX154">
            <v>297.21901608000007</v>
          </cell>
          <cell r="FY154">
            <v>1566.8892345653026</v>
          </cell>
          <cell r="FZ154" t="e">
            <v>#DIV/0!</v>
          </cell>
          <cell r="GA154" t="e">
            <v>#DIV/0!</v>
          </cell>
          <cell r="GB154" t="e">
            <v>#DIV/0!</v>
          </cell>
          <cell r="GC154" t="e">
            <v>#DIV/0!</v>
          </cell>
          <cell r="GD154" t="e">
            <v>#DIV/0!</v>
          </cell>
          <cell r="GE154" t="e">
            <v>#DIV/0!</v>
          </cell>
          <cell r="GF154" t="e">
            <v>#DIV/0!</v>
          </cell>
          <cell r="GG154" t="e">
            <v>#DIV/0!</v>
          </cell>
          <cell r="GH154" t="e">
            <v>#DIV/0!</v>
          </cell>
          <cell r="GI154" t="e">
            <v>#DIV/0!</v>
          </cell>
          <cell r="IV154">
            <v>150</v>
          </cell>
        </row>
        <row r="155">
          <cell r="B155">
            <v>38997</v>
          </cell>
          <cell r="C155">
            <v>20</v>
          </cell>
          <cell r="D155">
            <v>38991</v>
          </cell>
          <cell r="E155">
            <v>0</v>
          </cell>
          <cell r="F155">
            <v>88</v>
          </cell>
          <cell r="G155">
            <v>13</v>
          </cell>
          <cell r="H155">
            <v>0</v>
          </cell>
          <cell r="I155">
            <v>0</v>
          </cell>
          <cell r="J155">
            <v>0</v>
          </cell>
          <cell r="K155">
            <v>0.41666666666666669</v>
          </cell>
          <cell r="L155">
            <v>1</v>
          </cell>
          <cell r="M155">
            <v>87.583333333333329</v>
          </cell>
          <cell r="N155">
            <v>88</v>
          </cell>
          <cell r="O155">
            <v>88</v>
          </cell>
          <cell r="P155">
            <v>0</v>
          </cell>
          <cell r="Q155">
            <v>0.41666666666666669</v>
          </cell>
          <cell r="R155">
            <v>0</v>
          </cell>
          <cell r="S155">
            <v>0</v>
          </cell>
          <cell r="T155">
            <v>0</v>
          </cell>
          <cell r="U155">
            <v>0.41666666666666669</v>
          </cell>
          <cell r="V155">
            <v>0</v>
          </cell>
          <cell r="W155">
            <v>1.7951388888888888</v>
          </cell>
          <cell r="X155">
            <v>0</v>
          </cell>
          <cell r="Y155">
            <v>4.8611111111111216E-3</v>
          </cell>
          <cell r="Z155">
            <v>0.19652777777777788</v>
          </cell>
          <cell r="AA155">
            <v>9.9812499999999993</v>
          </cell>
          <cell r="AB155">
            <v>0.19652777777777788</v>
          </cell>
          <cell r="AC155">
            <v>9.9861111111111125</v>
          </cell>
          <cell r="AD155">
            <v>4.1666666666666519E-3</v>
          </cell>
          <cell r="AE155">
            <v>3.1381944444444443</v>
          </cell>
          <cell r="AF155">
            <v>0</v>
          </cell>
          <cell r="AG155">
            <v>38.450000000000003</v>
          </cell>
          <cell r="AH155">
            <v>0</v>
          </cell>
          <cell r="AI155">
            <v>0.24444444444444435</v>
          </cell>
          <cell r="AJ155">
            <v>4.1666666666666519E-3</v>
          </cell>
          <cell r="AK155">
            <v>41.832638888888894</v>
          </cell>
          <cell r="AL155">
            <v>0.20069444444444454</v>
          </cell>
          <cell r="AM155">
            <v>51.818750000000001</v>
          </cell>
          <cell r="AN155">
            <v>1</v>
          </cell>
          <cell r="AO155">
            <v>85.371527777777771</v>
          </cell>
          <cell r="AP155">
            <v>0.79930555555555549</v>
          </cell>
          <cell r="AQ155">
            <v>33.552777777777777</v>
          </cell>
          <cell r="AR155">
            <v>0.99481417458945554</v>
          </cell>
          <cell r="AS155">
            <v>0.95837133250426043</v>
          </cell>
          <cell r="AT155">
            <v>1</v>
          </cell>
          <cell r="AU155">
            <v>0.4899544009948873</v>
          </cell>
          <cell r="AV155">
            <v>1</v>
          </cell>
          <cell r="AW155">
            <v>0.99675740408088076</v>
          </cell>
          <cell r="AX155">
            <v>0.99481417458945554</v>
          </cell>
          <cell r="AY155">
            <v>0.44508313758002843</v>
          </cell>
          <cell r="AZ155">
            <v>0.79930555555555549</v>
          </cell>
          <cell r="BA155">
            <v>0.39307764265668838</v>
          </cell>
          <cell r="BB155">
            <v>0.79930555555555549</v>
          </cell>
          <cell r="BC155">
            <v>0.3930207019969903</v>
          </cell>
          <cell r="BD155">
            <v>0.79930555555555549</v>
          </cell>
          <cell r="BE155">
            <v>0.38492670490758446</v>
          </cell>
          <cell r="BF155">
            <v>0.79930555555555549</v>
          </cell>
          <cell r="BG155">
            <v>0.38492670490758446</v>
          </cell>
          <cell r="BH155">
            <v>0.79930555555555549</v>
          </cell>
          <cell r="BI155">
            <v>0.38309546463685379</v>
          </cell>
          <cell r="BJ155">
            <v>142.88184187662901</v>
          </cell>
          <cell r="BK155">
            <v>130.40733007699316</v>
          </cell>
          <cell r="BL155">
            <v>2740.95</v>
          </cell>
          <cell r="BM155">
            <v>105012.67600000002</v>
          </cell>
          <cell r="BN155">
            <v>31.147159090909089</v>
          </cell>
          <cell r="BO155">
            <v>1193.3258636363639</v>
          </cell>
          <cell r="BP155">
            <v>826.21564999999998</v>
          </cell>
          <cell r="BQ155">
            <v>35715.004789999999</v>
          </cell>
          <cell r="BR155">
            <v>0.30143404658968609</v>
          </cell>
          <cell r="BS155">
            <v>0.34010184437162605</v>
          </cell>
          <cell r="BT155">
            <v>1.8035151160261373</v>
          </cell>
          <cell r="BU155">
            <v>1.8834183046938033</v>
          </cell>
          <cell r="BV155">
            <v>0.13954078258658204</v>
          </cell>
          <cell r="BW155">
            <v>0.13167588968096794</v>
          </cell>
          <cell r="BX155">
            <v>382.47430803069199</v>
          </cell>
          <cell r="BY155">
            <v>13827.637540079231</v>
          </cell>
          <cell r="BZ155">
            <v>0.16713696708784201</v>
          </cell>
          <cell r="CA155">
            <v>0.18057690292381337</v>
          </cell>
          <cell r="CB155">
            <v>458.11406993942052</v>
          </cell>
          <cell r="CC155">
            <v>18962.863799821869</v>
          </cell>
          <cell r="CD155">
            <v>2.955E-2</v>
          </cell>
          <cell r="CE155">
            <v>2.9502573764985024E-2</v>
          </cell>
          <cell r="CF155">
            <v>0.76075207328376093</v>
          </cell>
          <cell r="CG155">
            <v>0.7596551459474814</v>
          </cell>
          <cell r="CH155">
            <v>37.528908510579583</v>
          </cell>
          <cell r="CI155">
            <v>1563.2571703353385</v>
          </cell>
          <cell r="CJ155">
            <v>0.48699999999999993</v>
          </cell>
          <cell r="CK155">
            <v>0.48627862828340696</v>
          </cell>
          <cell r="CL155">
            <v>470.52267154999987</v>
          </cell>
          <cell r="CM155">
            <v>19573.666819842794</v>
          </cell>
          <cell r="CN155">
            <v>0.35249298600850071</v>
          </cell>
          <cell r="CO155">
            <v>0.38330570482748183</v>
          </cell>
          <cell r="CP155">
            <v>966.16564999999991</v>
          </cell>
          <cell r="CQ155">
            <v>40251.957789999993</v>
          </cell>
          <cell r="CR155">
            <v>1.0416167736551196E-2</v>
          </cell>
          <cell r="CS155">
            <v>1.1308504831212358E-2</v>
          </cell>
          <cell r="CT155">
            <v>28.550194957499997</v>
          </cell>
          <cell r="CU155">
            <v>1187.5363538845384</v>
          </cell>
          <cell r="CV155">
            <v>5.6121052919608165E-2</v>
          </cell>
          <cell r="CW155">
            <v>4.9880416341356724E-2</v>
          </cell>
          <cell r="CX155">
            <v>153.82499999999999</v>
          </cell>
          <cell r="CY155">
            <v>5238.076</v>
          </cell>
          <cell r="CZ155">
            <v>2.2541666666666668E-2</v>
          </cell>
          <cell r="DA155">
            <v>1.5606967966065532E-2</v>
          </cell>
          <cell r="DB155">
            <v>1.2650620678961674E-3</v>
          </cell>
          <cell r="DC155">
            <v>7.7848205997356609E-4</v>
          </cell>
          <cell r="DD155">
            <v>3.4674718749999998</v>
          </cell>
          <cell r="DE155">
            <v>81.75048433581668</v>
          </cell>
          <cell r="DF155">
            <v>0.67233333333333334</v>
          </cell>
          <cell r="DG155">
            <v>0.4609072835957414</v>
          </cell>
          <cell r="DH155">
            <v>103.42167499999999</v>
          </cell>
          <cell r="DI155">
            <v>2414.2673804280466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0.85902235985493802</v>
          </cell>
          <cell r="DO155">
            <v>0.85607728270960848</v>
          </cell>
          <cell r="DP155">
            <v>353.92411307319196</v>
          </cell>
          <cell r="DQ155">
            <v>12640.101186194692</v>
          </cell>
          <cell r="DR155">
            <v>412.00803333333334</v>
          </cell>
          <cell r="DS155">
            <v>14765.140299234366</v>
          </cell>
          <cell r="DT155">
            <v>2601</v>
          </cell>
          <cell r="DU155">
            <v>100605.429</v>
          </cell>
          <cell r="DV155">
            <v>0.94894106058118544</v>
          </cell>
          <cell r="DW155">
            <v>0.95803128567069351</v>
          </cell>
          <cell r="DX155">
            <v>0.78189999999999993</v>
          </cell>
          <cell r="DY155">
            <v>0.23608199637155153</v>
          </cell>
          <cell r="DZ155">
            <v>0.99056666666666671</v>
          </cell>
          <cell r="EA155">
            <v>0.98749610194506721</v>
          </cell>
          <cell r="EB155">
            <v>0.88532589342465384</v>
          </cell>
          <cell r="EC155">
            <v>0.87645151048698988</v>
          </cell>
          <cell r="EN155">
            <v>2.6666666666666668E-4</v>
          </cell>
          <cell r="EO155">
            <v>3.7694332424127811E-5</v>
          </cell>
          <cell r="ER155">
            <v>0.99083088823686316</v>
          </cell>
          <cell r="ES155">
            <v>0.98790595833266781</v>
          </cell>
          <cell r="EV155">
            <v>2.6238986345334767E-2</v>
          </cell>
          <cell r="EW155">
            <v>2.5312950549616672E-2</v>
          </cell>
          <cell r="EX155">
            <v>0.84283750000000024</v>
          </cell>
          <cell r="EY155">
            <v>0.84214792614809098</v>
          </cell>
          <cell r="EZ155">
            <v>0.35718139449224973</v>
          </cell>
          <cell r="FA155">
            <v>0.37035291573864931</v>
          </cell>
          <cell r="FB155">
            <v>0.42378441216990181</v>
          </cell>
          <cell r="FC155">
            <v>0.43977180758802115</v>
          </cell>
          <cell r="FJ155">
            <v>0.92535395356487848</v>
          </cell>
          <cell r="FK155">
            <v>0.91411863737081045</v>
          </cell>
          <cell r="FL155">
            <v>0.94686143286115876</v>
          </cell>
          <cell r="FM155">
            <v>0.94432670987320133</v>
          </cell>
          <cell r="FR155">
            <v>4.701348093048674E-3</v>
          </cell>
          <cell r="FS155">
            <v>4.8028852195326488E-3</v>
          </cell>
          <cell r="FT155">
            <v>0.8637237079479867</v>
          </cell>
          <cell r="FU155">
            <v>0.86088016792914113</v>
          </cell>
          <cell r="FV155">
            <v>0.89001801178016782</v>
          </cell>
          <cell r="FW155">
            <v>0.88161689505400564</v>
          </cell>
          <cell r="FX155">
            <v>350.45664119819196</v>
          </cell>
          <cell r="FY155">
            <v>1917.3458757634944</v>
          </cell>
          <cell r="FZ155">
            <v>405.75086451059462</v>
          </cell>
          <cell r="GA155" t="e">
            <v>#DIV/0!</v>
          </cell>
          <cell r="GB155">
            <v>38.543918183821503</v>
          </cell>
          <cell r="GC155" t="e">
            <v>#DIV/0!</v>
          </cell>
          <cell r="GD155">
            <v>1.4062247827877745E-2</v>
          </cell>
          <cell r="GE155" t="e">
            <v>#DIV/0!</v>
          </cell>
          <cell r="GF155">
            <v>3.9370045709877739E-2</v>
          </cell>
          <cell r="GG155" t="e">
            <v>#DIV/0!</v>
          </cell>
          <cell r="GH155">
            <v>107.91132678848938</v>
          </cell>
          <cell r="GI155" t="e">
            <v>#DIV/0!</v>
          </cell>
          <cell r="IV155">
            <v>151</v>
          </cell>
        </row>
        <row r="156">
          <cell r="B156">
            <v>38998</v>
          </cell>
          <cell r="C156">
            <v>20</v>
          </cell>
          <cell r="D156">
            <v>38991</v>
          </cell>
          <cell r="E156">
            <v>0</v>
          </cell>
          <cell r="F156">
            <v>89</v>
          </cell>
          <cell r="G156">
            <v>13</v>
          </cell>
          <cell r="H156">
            <v>0</v>
          </cell>
          <cell r="I156">
            <v>0</v>
          </cell>
          <cell r="J156">
            <v>0</v>
          </cell>
          <cell r="K156">
            <v>0.41666666666666669</v>
          </cell>
          <cell r="L156">
            <v>1</v>
          </cell>
          <cell r="M156">
            <v>88.583333333333329</v>
          </cell>
          <cell r="N156">
            <v>89</v>
          </cell>
          <cell r="O156">
            <v>89</v>
          </cell>
          <cell r="P156">
            <v>0</v>
          </cell>
          <cell r="Q156">
            <v>0.41666666666666669</v>
          </cell>
          <cell r="R156">
            <v>0.1652777777777778</v>
          </cell>
          <cell r="S156">
            <v>0.1652777777777778</v>
          </cell>
          <cell r="T156">
            <v>0.1652777777777778</v>
          </cell>
          <cell r="U156">
            <v>0.58194444444444449</v>
          </cell>
          <cell r="V156">
            <v>6.9444444444444448E-2</v>
          </cell>
          <cell r="W156">
            <v>1.8645833333333333</v>
          </cell>
          <cell r="X156">
            <v>0</v>
          </cell>
          <cell r="Y156">
            <v>4.8611111111111216E-3</v>
          </cell>
          <cell r="Z156">
            <v>3.8888888888888973E-2</v>
          </cell>
          <cell r="AA156">
            <v>10.020138888888891</v>
          </cell>
          <cell r="AB156">
            <v>3.8888888888888973E-2</v>
          </cell>
          <cell r="AC156">
            <v>10.025</v>
          </cell>
          <cell r="AD156">
            <v>2.2916666666666599E-2</v>
          </cell>
          <cell r="AE156">
            <v>3.161111111111111</v>
          </cell>
          <cell r="AF156">
            <v>6.2499999999999778E-3</v>
          </cell>
          <cell r="AG156">
            <v>38.456249999999997</v>
          </cell>
          <cell r="AH156">
            <v>1.7361111111111049E-2</v>
          </cell>
          <cell r="AI156">
            <v>0.2618055555555554</v>
          </cell>
          <cell r="AJ156">
            <v>4.6527777777777626E-2</v>
          </cell>
          <cell r="AK156">
            <v>41.87916666666667</v>
          </cell>
          <cell r="AL156">
            <v>8.5416666666666599E-2</v>
          </cell>
          <cell r="AM156">
            <v>51.904166666666669</v>
          </cell>
          <cell r="AN156">
            <v>0.76527777777777772</v>
          </cell>
          <cell r="AO156">
            <v>86.136805555555554</v>
          </cell>
          <cell r="AP156">
            <v>0.67986111111111114</v>
          </cell>
          <cell r="AQ156">
            <v>34.232638888888886</v>
          </cell>
          <cell r="AR156">
            <v>0.96845124282982797</v>
          </cell>
          <cell r="AS156">
            <v>0.95846753223054537</v>
          </cell>
          <cell r="AT156">
            <v>0.99139579349904405</v>
          </cell>
          <cell r="AU156">
            <v>0.49474001149624536</v>
          </cell>
          <cell r="AV156">
            <v>0.97609942638623337</v>
          </cell>
          <cell r="AW156">
            <v>0.99656025036267915</v>
          </cell>
          <cell r="AX156">
            <v>0.9359464627151054</v>
          </cell>
          <cell r="AY156">
            <v>0.44976779408946987</v>
          </cell>
          <cell r="AZ156">
            <v>0.88838475499092573</v>
          </cell>
          <cell r="BA156">
            <v>0.39747817183582318</v>
          </cell>
          <cell r="BB156">
            <v>0.88838475499092573</v>
          </cell>
          <cell r="BC156">
            <v>0.39742173706232814</v>
          </cell>
          <cell r="BD156">
            <v>0.81447587354409334</v>
          </cell>
          <cell r="BE156">
            <v>0.38900112056312242</v>
          </cell>
          <cell r="BF156">
            <v>0.67986111111111114</v>
          </cell>
          <cell r="BG156">
            <v>0.38827189666036549</v>
          </cell>
          <cell r="BH156">
            <v>0.67986111111111114</v>
          </cell>
          <cell r="BI156">
            <v>0.38644559423016617</v>
          </cell>
          <cell r="BJ156">
            <v>140.20204290091931</v>
          </cell>
          <cell r="BK156">
            <v>130.60185333198098</v>
          </cell>
          <cell r="BL156">
            <v>2287.63</v>
          </cell>
          <cell r="BM156">
            <v>107300.30600000003</v>
          </cell>
          <cell r="BN156">
            <v>25.703707865168539</v>
          </cell>
          <cell r="BO156">
            <v>1205.6214157303373</v>
          </cell>
          <cell r="BP156">
            <v>711.81655999999998</v>
          </cell>
          <cell r="BQ156">
            <v>36426.821349999998</v>
          </cell>
          <cell r="BR156">
            <v>0.31115895490092366</v>
          </cell>
          <cell r="BS156">
            <v>0.33948478534627841</v>
          </cell>
          <cell r="BT156">
            <v>1.9792430480864611</v>
          </cell>
          <cell r="BU156">
            <v>1.8852018461347275</v>
          </cell>
          <cell r="BV156">
            <v>0.13629504854778282</v>
          </cell>
          <cell r="BW156">
            <v>0.13177436960886757</v>
          </cell>
          <cell r="BX156">
            <v>311.79264190936442</v>
          </cell>
          <cell r="BY156">
            <v>14139.430181988595</v>
          </cell>
          <cell r="BZ156">
            <v>0.15721108895734315</v>
          </cell>
          <cell r="CA156">
            <v>0.18007874649726863</v>
          </cell>
          <cell r="CB156">
            <v>359.64080343148692</v>
          </cell>
          <cell r="CC156">
            <v>19322.504603253357</v>
          </cell>
          <cell r="CD156">
            <v>3.007E-2</v>
          </cell>
          <cell r="CE156">
            <v>2.9513234734943519E-2</v>
          </cell>
          <cell r="CF156">
            <v>0.74882153415425601</v>
          </cell>
          <cell r="CG156">
            <v>0.75944481891625537</v>
          </cell>
          <cell r="CH156">
            <v>30.950430779713294</v>
          </cell>
          <cell r="CI156">
            <v>1594.2076011150518</v>
          </cell>
          <cell r="CJ156">
            <v>0.49323</v>
          </cell>
          <cell r="CK156">
            <v>0.48640923268705949</v>
          </cell>
          <cell r="CL156">
            <v>380.15532578880027</v>
          </cell>
          <cell r="CM156">
            <v>19953.822145631595</v>
          </cell>
          <cell r="CN156">
            <v>0.33691923956234199</v>
          </cell>
          <cell r="CO156">
            <v>0.38231675080218303</v>
          </cell>
          <cell r="CP156">
            <v>770.7465600000005</v>
          </cell>
          <cell r="CQ156">
            <v>41022.704349999993</v>
          </cell>
          <cell r="CR156">
            <v>1.0131161533639623E-2</v>
          </cell>
          <cell r="CS156">
            <v>1.1283404009525733E-2</v>
          </cell>
          <cell r="CT156">
            <v>23.176349059200014</v>
          </cell>
          <cell r="CU156">
            <v>1210.7127029437383</v>
          </cell>
          <cell r="CV156">
            <v>6.6881444988918654E-2</v>
          </cell>
          <cell r="CW156">
            <v>5.0242876287789888E-2</v>
          </cell>
          <cell r="CX156">
            <v>153</v>
          </cell>
          <cell r="CY156">
            <v>5391.076</v>
          </cell>
          <cell r="CZ156">
            <v>3.07125E-2</v>
          </cell>
          <cell r="DA156">
            <v>1.6035666504389229E-2</v>
          </cell>
          <cell r="DB156">
            <v>2.0540963792221641E-3</v>
          </cell>
          <cell r="DC156">
            <v>8.056780083722842E-4</v>
          </cell>
          <cell r="DD156">
            <v>4.6990125000000003</v>
          </cell>
          <cell r="DE156">
            <v>86.449496835816674</v>
          </cell>
          <cell r="DF156">
            <v>0.70783999999999991</v>
          </cell>
          <cell r="DG156">
            <v>0.46791529194321257</v>
          </cell>
          <cell r="DH156">
            <v>108.29951999999999</v>
          </cell>
          <cell r="DI156">
            <v>2522.5669004280467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0.85138704673623977</v>
          </cell>
          <cell r="DO156">
            <v>0.85597201561894987</v>
          </cell>
          <cell r="DP156">
            <v>288.61629285016443</v>
          </cell>
          <cell r="DQ156">
            <v>12928.717479044855</v>
          </cell>
          <cell r="DR156">
            <v>338.99540045454546</v>
          </cell>
          <cell r="DS156">
            <v>15104.135699688912</v>
          </cell>
          <cell r="DT156">
            <v>2228.6999999999998</v>
          </cell>
          <cell r="DU156">
            <v>102834.129</v>
          </cell>
          <cell r="DV156">
            <v>0.97423971533858178</v>
          </cell>
          <cell r="DW156">
            <v>0.95837684749939089</v>
          </cell>
          <cell r="DX156">
            <v>0</v>
          </cell>
          <cell r="DY156">
            <v>0.23104875576402284</v>
          </cell>
          <cell r="DZ156">
            <v>0.98733333333333351</v>
          </cell>
          <cell r="EA156">
            <v>0.98749245646722639</v>
          </cell>
          <cell r="EB156">
            <v>0.88023838337438298</v>
          </cell>
          <cell r="EC156">
            <v>0.87653993397000485</v>
          </cell>
          <cell r="EN156">
            <v>5.666666666666666E-4</v>
          </cell>
          <cell r="EO156">
            <v>4.9541560844930582E-5</v>
          </cell>
          <cell r="ER156">
            <v>0.98789313944568613</v>
          </cell>
          <cell r="ES156">
            <v>0.9879056712746751</v>
          </cell>
          <cell r="EV156">
            <v>2.6215020663141228E-2</v>
          </cell>
          <cell r="EW156">
            <v>2.5332182579148793E-2</v>
          </cell>
          <cell r="EX156">
            <v>0.8514857142857144</v>
          </cell>
          <cell r="EY156">
            <v>0.84236008791424122</v>
          </cell>
          <cell r="EZ156">
            <v>0.35966570896932992</v>
          </cell>
          <cell r="FA156">
            <v>0.37011009413786167</v>
          </cell>
          <cell r="FB156">
            <v>0.42239781940562865</v>
          </cell>
          <cell r="FC156">
            <v>0.43937278065285273</v>
          </cell>
          <cell r="FJ156">
            <v>0.92566742782231159</v>
          </cell>
          <cell r="FK156">
            <v>0.91437330307086939</v>
          </cell>
          <cell r="FL156">
            <v>0.94307320179137166</v>
          </cell>
          <cell r="FM156">
            <v>0.94430440646896496</v>
          </cell>
          <cell r="FR156">
            <v>1.7079549415716877E-2</v>
          </cell>
          <cell r="FS156">
            <v>5.1012255310882715E-3</v>
          </cell>
          <cell r="FT156">
            <v>0.86846659615195665</v>
          </cell>
          <cell r="FU156">
            <v>0.86107324115003814</v>
          </cell>
          <cell r="FV156">
            <v>0.89728345669678988</v>
          </cell>
          <cell r="FW156">
            <v>0.8820166575103372</v>
          </cell>
          <cell r="FX156">
            <v>283.91728035016445</v>
          </cell>
          <cell r="FY156">
            <v>2201.2631561136586</v>
          </cell>
          <cell r="FZ156">
            <v>326.91790519999125</v>
          </cell>
          <cell r="GA156" t="e">
            <v>#DIV/0!</v>
          </cell>
          <cell r="GB156">
            <v>29.163001621617312</v>
          </cell>
          <cell r="GC156" t="e">
            <v>#DIV/0!</v>
          </cell>
          <cell r="GD156">
            <v>1.2748128684104208E-2</v>
          </cell>
          <cell r="GE156" t="e">
            <v>#DIV/0!</v>
          </cell>
          <cell r="GF156">
            <v>3.5444381730567735E-2</v>
          </cell>
          <cell r="GG156" t="e">
            <v>#DIV/0!</v>
          </cell>
          <cell r="GH156">
            <v>81.083630978298672</v>
          </cell>
          <cell r="GI156" t="e">
            <v>#DIV/0!</v>
          </cell>
          <cell r="IV156">
            <v>152</v>
          </cell>
        </row>
        <row r="157">
          <cell r="B157" t="str">
            <v>from  2/10/2006  to  8/10/2006</v>
          </cell>
          <cell r="C157">
            <v>20</v>
          </cell>
          <cell r="F157">
            <v>7</v>
          </cell>
          <cell r="G157">
            <v>13</v>
          </cell>
          <cell r="H157">
            <v>0</v>
          </cell>
          <cell r="I157">
            <v>0</v>
          </cell>
          <cell r="J157">
            <v>0</v>
          </cell>
          <cell r="K157">
            <v>0.41666666666666669</v>
          </cell>
          <cell r="L157">
            <v>7</v>
          </cell>
          <cell r="M157">
            <v>88.583333333333329</v>
          </cell>
          <cell r="N157">
            <v>7</v>
          </cell>
          <cell r="O157">
            <v>89</v>
          </cell>
          <cell r="P157">
            <v>0</v>
          </cell>
          <cell r="Q157">
            <v>0.41666666666666669</v>
          </cell>
          <cell r="R157">
            <v>0.1652777777777778</v>
          </cell>
          <cell r="S157">
            <v>0.1652777777777778</v>
          </cell>
          <cell r="T157">
            <v>0.1652777777777778</v>
          </cell>
          <cell r="U157">
            <v>0.58194444444444449</v>
          </cell>
          <cell r="V157">
            <v>6.9444444444444448E-2</v>
          </cell>
          <cell r="W157">
            <v>1.8645833333333333</v>
          </cell>
          <cell r="X157">
            <v>0</v>
          </cell>
          <cell r="Y157">
            <v>4.8611111111111216E-3</v>
          </cell>
          <cell r="Z157">
            <v>0.80000000000000093</v>
          </cell>
          <cell r="AA157">
            <v>10.020138888888889</v>
          </cell>
          <cell r="AB157">
            <v>0.80000000000000093</v>
          </cell>
          <cell r="AC157">
            <v>10.020138888888889</v>
          </cell>
          <cell r="AD157">
            <v>0.33750000000000002</v>
          </cell>
          <cell r="AE157">
            <v>3.161111111111111</v>
          </cell>
          <cell r="AF157">
            <v>0.16458333333333341</v>
          </cell>
          <cell r="AG157">
            <v>38.456249999999997</v>
          </cell>
          <cell r="AH157">
            <v>9.3055555555555391E-2</v>
          </cell>
          <cell r="AI157">
            <v>0.2618055555555554</v>
          </cell>
          <cell r="AJ157">
            <v>0.59513888888888877</v>
          </cell>
          <cell r="AK157">
            <v>41.87916666666667</v>
          </cell>
          <cell r="AL157">
            <v>1.3951388888888896</v>
          </cell>
          <cell r="AM157">
            <v>51.904166666666661</v>
          </cell>
          <cell r="AN157">
            <v>6.7652777777777775</v>
          </cell>
          <cell r="AO157">
            <v>86.136805555555554</v>
          </cell>
          <cell r="AP157">
            <v>5.3701388888888877</v>
          </cell>
          <cell r="AQ157">
            <v>34.232638888888886</v>
          </cell>
          <cell r="AR157">
            <v>0.94342258440046556</v>
          </cell>
          <cell r="AS157">
            <v>0.95847018465805411</v>
          </cell>
          <cell r="AT157">
            <v>0.97240977881257273</v>
          </cell>
          <cell r="AU157">
            <v>0.49477227939566454</v>
          </cell>
          <cell r="AV157">
            <v>0.98440046565774164</v>
          </cell>
          <cell r="AW157">
            <v>0.99656047003868331</v>
          </cell>
          <cell r="AX157">
            <v>0.90023282887077993</v>
          </cell>
          <cell r="AY157">
            <v>0.44980293409240191</v>
          </cell>
          <cell r="AZ157">
            <v>0.79377951139396419</v>
          </cell>
          <cell r="BA157">
            <v>0.39747817183582324</v>
          </cell>
          <cell r="BB157">
            <v>0.79377951139396419</v>
          </cell>
          <cell r="BC157">
            <v>0.39742173706232814</v>
          </cell>
          <cell r="BD157">
            <v>0.78571428571428559</v>
          </cell>
          <cell r="BE157">
            <v>0.38900112056312242</v>
          </cell>
          <cell r="BF157">
            <v>0.76716269841269824</v>
          </cell>
          <cell r="BG157">
            <v>0.38827189666036549</v>
          </cell>
          <cell r="BH157">
            <v>0.76716269841269824</v>
          </cell>
          <cell r="BI157">
            <v>0.38644559423016617</v>
          </cell>
          <cell r="BJ157">
            <v>139.80837967153761</v>
          </cell>
          <cell r="BK157">
            <v>130.60185333198095</v>
          </cell>
          <cell r="BL157">
            <v>18018.97</v>
          </cell>
          <cell r="BM157">
            <v>107300.30600000001</v>
          </cell>
          <cell r="BN157">
            <v>2574.1385714285716</v>
          </cell>
          <cell r="BO157">
            <v>1205.6214157303373</v>
          </cell>
          <cell r="BP157">
            <v>5887.1531700000005</v>
          </cell>
          <cell r="BQ157">
            <v>36426.821350000006</v>
          </cell>
          <cell r="BR157">
            <v>0.3267197386976059</v>
          </cell>
          <cell r="BS157">
            <v>0.33948478534627852</v>
          </cell>
          <cell r="BT157">
            <v>1.9290265495884786</v>
          </cell>
          <cell r="BU157">
            <v>1.8852018461347277</v>
          </cell>
          <cell r="BV157">
            <v>0.13393447108008619</v>
          </cell>
          <cell r="BW157">
            <v>0.1317743696088676</v>
          </cell>
          <cell r="BX157">
            <v>2413.361216357941</v>
          </cell>
          <cell r="BY157">
            <v>14139.430181988595</v>
          </cell>
          <cell r="BZ157">
            <v>0.16937026541563432</v>
          </cell>
          <cell r="CA157">
            <v>0.18007874649726865</v>
          </cell>
          <cell r="CB157">
            <v>3051.8777314163526</v>
          </cell>
          <cell r="CC157">
            <v>19322.504603253357</v>
          </cell>
          <cell r="CD157">
            <v>2.9573480086178317E-2</v>
          </cell>
          <cell r="CE157">
            <v>2.9513234734943512E-2</v>
          </cell>
          <cell r="CF157">
            <v>0.76067355190414343</v>
          </cell>
          <cell r="CG157">
            <v>0.75944481891625504</v>
          </cell>
          <cell r="CH157">
            <v>249.73384979084778</v>
          </cell>
          <cell r="CI157">
            <v>1594.2076011150521</v>
          </cell>
          <cell r="CJ157">
            <v>0.48601234963597095</v>
          </cell>
          <cell r="CK157">
            <v>0.48640923268705949</v>
          </cell>
          <cell r="CL157">
            <v>3121.9115887928006</v>
          </cell>
          <cell r="CM157">
            <v>19953.822145631595</v>
          </cell>
          <cell r="CN157">
            <v>0.35648670096015478</v>
          </cell>
          <cell r="CO157">
            <v>0.38231675080218308</v>
          </cell>
          <cell r="CP157">
            <v>6423.5231700000004</v>
          </cell>
          <cell r="CQ157">
            <v>41022.704349999993</v>
          </cell>
          <cell r="CR157">
            <v>1.0542552351832541E-2</v>
          </cell>
          <cell r="CS157">
            <v>1.1283404009525733E-2</v>
          </cell>
          <cell r="CT157">
            <v>189.96593455110002</v>
          </cell>
          <cell r="CU157">
            <v>1210.7127029437381</v>
          </cell>
          <cell r="CV157">
            <v>5.4073845508372562E-2</v>
          </cell>
          <cell r="CW157">
            <v>5.0242876287789881E-2</v>
          </cell>
          <cell r="CX157">
            <v>974.35500000000002</v>
          </cell>
          <cell r="CY157">
            <v>5391.0759999999991</v>
          </cell>
          <cell r="CZ157">
            <v>2.2714642705360798E-2</v>
          </cell>
          <cell r="DA157">
            <v>1.6035666504389232E-2</v>
          </cell>
          <cell r="DB157">
            <v>1.2282680804275616E-3</v>
          </cell>
          <cell r="DC157">
            <v>8.056780083722843E-4</v>
          </cell>
          <cell r="DD157">
            <v>22.13212569318182</v>
          </cell>
          <cell r="DE157">
            <v>86.449496835816674</v>
          </cell>
          <cell r="DF157">
            <v>0.67223894781676075</v>
          </cell>
          <cell r="DG157">
            <v>0.46791529194321257</v>
          </cell>
          <cell r="DH157">
            <v>654.99937999999997</v>
          </cell>
          <cell r="DI157">
            <v>2522.5669004280462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0.85866735491803003</v>
          </cell>
          <cell r="DO157">
            <v>0.85597201561894987</v>
          </cell>
          <cell r="DP157">
            <v>2223.3952818068406</v>
          </cell>
          <cell r="DQ157">
            <v>12928.717479044855</v>
          </cell>
          <cell r="DR157">
            <v>2589.3557837878789</v>
          </cell>
          <cell r="DS157">
            <v>15104.135699688912</v>
          </cell>
          <cell r="DT157">
            <v>17482.599999999999</v>
          </cell>
          <cell r="DU157">
            <v>102834.12900000002</v>
          </cell>
          <cell r="DV157">
            <v>0.97023303773745095</v>
          </cell>
          <cell r="DW157">
            <v>0.95837684749939112</v>
          </cell>
          <cell r="DX157">
            <v>0.45581872598711237</v>
          </cell>
          <cell r="DY157">
            <v>0.23104875576402284</v>
          </cell>
          <cell r="DZ157">
            <v>0.98861582324981179</v>
          </cell>
          <cell r="EA157">
            <v>0.98749245646722639</v>
          </cell>
          <cell r="EB157">
            <v>0.88581796730324214</v>
          </cell>
          <cell r="EC157">
            <v>0.87653993397000496</v>
          </cell>
          <cell r="ED157">
            <v>0.9250795860509553</v>
          </cell>
          <cell r="EE157">
            <v>0.90099563651375658</v>
          </cell>
          <cell r="EF157">
            <v>0.10111376920880494</v>
          </cell>
          <cell r="EG157">
            <v>9.5618936627055631E-2</v>
          </cell>
          <cell r="EH157">
            <v>1821.9659739603799</v>
          </cell>
          <cell r="EI157">
            <v>10259.941159477679</v>
          </cell>
          <cell r="EJ157">
            <v>1842.9464015365959</v>
          </cell>
          <cell r="EK157">
            <v>10389.893200989929</v>
          </cell>
          <cell r="EL157">
            <v>0.10227812142073581</v>
          </cell>
          <cell r="EM157">
            <v>9.6830042600157429E-2</v>
          </cell>
          <cell r="EN157">
            <v>2.8570538846443648E-4</v>
          </cell>
          <cell r="EO157">
            <v>4.1827354520104635E-4</v>
          </cell>
          <cell r="EP157">
            <v>0.5265397175701485</v>
          </cell>
          <cell r="EQ157">
            <v>4.3458174634383049</v>
          </cell>
          <cell r="ER157">
            <v>0.98889835683900429</v>
          </cell>
          <cell r="ES157">
            <v>0.98790567127467477</v>
          </cell>
          <cell r="ET157">
            <v>1842.4198618190258</v>
          </cell>
          <cell r="EU157">
            <v>10385.547383526491</v>
          </cell>
          <cell r="EV157">
            <v>2.2278149519448703E-2</v>
          </cell>
          <cell r="EW157">
            <v>2.4872028972286228E-2</v>
          </cell>
          <cell r="EX157">
            <v>0.85204193924222138</v>
          </cell>
          <cell r="EY157">
            <v>0.84236008791424144</v>
          </cell>
          <cell r="EZ157">
            <v>0.36188973455295381</v>
          </cell>
          <cell r="FA157">
            <v>0.37011009413786172</v>
          </cell>
          <cell r="FB157">
            <v>0.42473230234981962</v>
          </cell>
          <cell r="FC157">
            <v>0.43937278065285268</v>
          </cell>
          <cell r="FD157">
            <v>684.83370183934767</v>
          </cell>
          <cell r="FE157">
            <v>4329.2021241552957</v>
          </cell>
          <cell r="FF157">
            <v>0.81945211850938193</v>
          </cell>
          <cell r="FG157">
            <v>0.78975865573703075</v>
          </cell>
          <cell r="FH157">
            <v>0.80643730985730844</v>
          </cell>
          <cell r="FI157">
            <v>0.77951573783642492</v>
          </cell>
          <cell r="FJ157">
            <v>0.92128574319356038</v>
          </cell>
          <cell r="FK157">
            <v>0.91437330307086939</v>
          </cell>
          <cell r="FL157">
            <v>0.94485252087136662</v>
          </cell>
          <cell r="FM157">
            <v>0.94430440646896496</v>
          </cell>
          <cell r="FN157">
            <v>0.75494955401245345</v>
          </cell>
          <cell r="FO157">
            <v>0.72213423067507843</v>
          </cell>
          <cell r="FP157">
            <v>0.76196432514340129</v>
          </cell>
          <cell r="FQ157">
            <v>0.73610014615084252</v>
          </cell>
          <cell r="FR157">
            <v>7.2386259501493466E-3</v>
          </cell>
          <cell r="FS157">
            <v>5.1012255310882715E-3</v>
          </cell>
          <cell r="FT157">
            <v>0.86590598086817938</v>
          </cell>
          <cell r="FU157">
            <v>0.86107324115003814</v>
          </cell>
          <cell r="FV157">
            <v>0.8930660049378627</v>
          </cell>
          <cell r="FW157">
            <v>0.88201665751033742</v>
          </cell>
          <cell r="FX157">
            <v>2201.2631561136586</v>
          </cell>
          <cell r="FY157">
            <v>8128.0834066895532</v>
          </cell>
          <cell r="FZ157">
            <v>2542.1503081738924</v>
          </cell>
          <cell r="GA157">
            <v>9439.4797309387886</v>
          </cell>
          <cell r="GB157" t="e">
            <v>#DIV/0!</v>
          </cell>
          <cell r="GC157" t="e">
            <v>#DIV/0!</v>
          </cell>
          <cell r="GD157" t="e">
            <v>#DIV/0!</v>
          </cell>
          <cell r="GE157" t="e">
            <v>#DIV/0!</v>
          </cell>
          <cell r="GF157" t="e">
            <v>#DIV/0!</v>
          </cell>
          <cell r="GG157" t="e">
            <v>#DIV/0!</v>
          </cell>
          <cell r="GH157" t="e">
            <v>#DIV/0!</v>
          </cell>
          <cell r="GI157" t="e">
            <v>#DIV/0!</v>
          </cell>
          <cell r="GJ157" t="e">
            <v>#DIV/0!</v>
          </cell>
          <cell r="GK157" t="e">
            <v>#DIV/0!</v>
          </cell>
          <cell r="GL157" t="e">
            <v>#DIV/0!</v>
          </cell>
          <cell r="GM157" t="e">
            <v>#DIV/0!</v>
          </cell>
          <cell r="GN157" t="e">
            <v>#DIV/0!</v>
          </cell>
          <cell r="GO157" t="e">
            <v>#DIV/0!</v>
          </cell>
          <cell r="GP157" t="e">
            <v>#DIV/0!</v>
          </cell>
          <cell r="GQ157" t="e">
            <v>#DIV/0!</v>
          </cell>
          <cell r="GR157" t="e">
            <v>#DIV/0!</v>
          </cell>
          <cell r="GS157" t="e">
            <v>#DIV/0!</v>
          </cell>
          <cell r="GT157">
            <v>803.75586024370659</v>
          </cell>
          <cell r="GU157">
            <v>5139.3723257648462</v>
          </cell>
          <cell r="GV157">
            <v>290.870994908976</v>
          </cell>
          <cell r="GW157">
            <v>1902.1335752983487</v>
          </cell>
          <cell r="GX157">
            <v>1.6142487329130133E-2</v>
          </cell>
          <cell r="GY157">
            <v>1.7727196186172557E-2</v>
          </cell>
          <cell r="GZ157">
            <v>4.4713249872012181E-2</v>
          </cell>
          <cell r="HA157">
            <v>4.7466583828702828E-2</v>
          </cell>
          <cell r="HB157">
            <v>88.426187244302866</v>
          </cell>
          <cell r="HC157">
            <v>680.19324743301058</v>
          </cell>
          <cell r="HD157">
            <v>4.9073941098910128E-3</v>
          </cell>
          <cell r="HE157">
            <v>6.3391547777413657E-3</v>
          </cell>
          <cell r="IV157">
            <v>153</v>
          </cell>
        </row>
        <row r="158">
          <cell r="B158">
            <v>38999</v>
          </cell>
          <cell r="C158">
            <v>21</v>
          </cell>
          <cell r="D158">
            <v>38991</v>
          </cell>
          <cell r="E158">
            <v>0</v>
          </cell>
          <cell r="F158">
            <v>90</v>
          </cell>
          <cell r="G158">
            <v>14</v>
          </cell>
          <cell r="H158">
            <v>0</v>
          </cell>
          <cell r="I158">
            <v>0</v>
          </cell>
          <cell r="J158">
            <v>0</v>
          </cell>
          <cell r="K158">
            <v>0.41666666666666669</v>
          </cell>
          <cell r="L158">
            <v>1</v>
          </cell>
          <cell r="M158">
            <v>89.583333333333329</v>
          </cell>
          <cell r="N158">
            <v>90</v>
          </cell>
          <cell r="O158">
            <v>90</v>
          </cell>
          <cell r="P158">
            <v>0</v>
          </cell>
          <cell r="Q158">
            <v>0.41666666666666669</v>
          </cell>
          <cell r="R158">
            <v>0</v>
          </cell>
          <cell r="S158">
            <v>0.1652777777777778</v>
          </cell>
          <cell r="T158">
            <v>0</v>
          </cell>
          <cell r="U158">
            <v>0.58194444444444449</v>
          </cell>
          <cell r="V158">
            <v>1</v>
          </cell>
          <cell r="W158">
            <v>2.864583333333333</v>
          </cell>
          <cell r="X158">
            <v>0</v>
          </cell>
          <cell r="Y158">
            <v>4.8611111111111216E-3</v>
          </cell>
          <cell r="Z158">
            <v>0</v>
          </cell>
          <cell r="AA158">
            <v>10.020138888888889</v>
          </cell>
          <cell r="AB158">
            <v>0</v>
          </cell>
          <cell r="AC158">
            <v>10.025</v>
          </cell>
          <cell r="AD158">
            <v>0</v>
          </cell>
          <cell r="AE158">
            <v>3.161111111111111</v>
          </cell>
          <cell r="AF158">
            <v>0</v>
          </cell>
          <cell r="AG158">
            <v>38.456249999999997</v>
          </cell>
          <cell r="AH158">
            <v>0</v>
          </cell>
          <cell r="AI158">
            <v>0.2618055555555554</v>
          </cell>
          <cell r="AJ158">
            <v>0</v>
          </cell>
          <cell r="AK158">
            <v>41.879166666666663</v>
          </cell>
          <cell r="AL158">
            <v>0</v>
          </cell>
          <cell r="AM158">
            <v>51.904166666666661</v>
          </cell>
          <cell r="AN158">
            <v>0</v>
          </cell>
          <cell r="AO158">
            <v>86.136805555555554</v>
          </cell>
          <cell r="AP158">
            <v>0</v>
          </cell>
          <cell r="AQ158">
            <v>34.232638888888886</v>
          </cell>
          <cell r="AR158">
            <v>0</v>
          </cell>
          <cell r="AS158">
            <v>0.95846753223054537</v>
          </cell>
          <cell r="AT158">
            <v>0</v>
          </cell>
          <cell r="AU158">
            <v>0.49474001149624547</v>
          </cell>
          <cell r="AV158">
            <v>0</v>
          </cell>
          <cell r="AW158">
            <v>0.99656025036267915</v>
          </cell>
          <cell r="AX158">
            <v>0</v>
          </cell>
          <cell r="AY158">
            <v>0.44976779408946999</v>
          </cell>
          <cell r="AZ158">
            <v>0</v>
          </cell>
          <cell r="BA158">
            <v>0.39747817183582324</v>
          </cell>
          <cell r="BB158">
            <v>0</v>
          </cell>
          <cell r="BC158">
            <v>0.39742173706232814</v>
          </cell>
          <cell r="BD158">
            <v>0</v>
          </cell>
          <cell r="BE158">
            <v>0.38463038966308266</v>
          </cell>
          <cell r="BF158">
            <v>0</v>
          </cell>
          <cell r="BG158">
            <v>0.38391744548286605</v>
          </cell>
          <cell r="BH158">
            <v>0</v>
          </cell>
          <cell r="BI158">
            <v>0.38213178294573641</v>
          </cell>
          <cell r="BJ158">
            <v>0</v>
          </cell>
          <cell r="BK158">
            <v>130.60185333198095</v>
          </cell>
          <cell r="BL158">
            <v>0</v>
          </cell>
          <cell r="BM158">
            <v>107300.30600000001</v>
          </cell>
          <cell r="BN158">
            <v>0</v>
          </cell>
          <cell r="BO158">
            <v>1192.2256222222225</v>
          </cell>
          <cell r="BP158">
            <v>0</v>
          </cell>
          <cell r="BQ158">
            <v>36426.821350000006</v>
          </cell>
          <cell r="BR158">
            <v>0</v>
          </cell>
          <cell r="BS158">
            <v>0.33948478534627852</v>
          </cell>
          <cell r="BT158">
            <v>0</v>
          </cell>
          <cell r="BU158">
            <v>1.8852018461347277</v>
          </cell>
          <cell r="BV158">
            <v>0</v>
          </cell>
          <cell r="BW158">
            <v>0.1317743696088676</v>
          </cell>
          <cell r="BX158">
            <v>0</v>
          </cell>
          <cell r="BY158">
            <v>14139.430181988595</v>
          </cell>
          <cell r="BZ158">
            <v>0</v>
          </cell>
          <cell r="CA158">
            <v>0.18007874649726865</v>
          </cell>
          <cell r="CB158">
            <v>0</v>
          </cell>
          <cell r="CC158">
            <v>19322.504603253357</v>
          </cell>
          <cell r="CD158">
            <v>0</v>
          </cell>
          <cell r="CE158">
            <v>2.9513234734943512E-2</v>
          </cell>
          <cell r="CF158">
            <v>0</v>
          </cell>
          <cell r="CG158">
            <v>0.75944481891625504</v>
          </cell>
          <cell r="CH158">
            <v>0</v>
          </cell>
          <cell r="CI158">
            <v>1594.2076011150521</v>
          </cell>
          <cell r="CJ158">
            <v>0</v>
          </cell>
          <cell r="CK158">
            <v>0.48640923268705949</v>
          </cell>
          <cell r="CL158">
            <v>0</v>
          </cell>
          <cell r="CM158">
            <v>19953.822145631595</v>
          </cell>
          <cell r="CN158">
            <v>0</v>
          </cell>
          <cell r="CO158">
            <v>0.38231675080218308</v>
          </cell>
          <cell r="CP158">
            <v>0</v>
          </cell>
          <cell r="CQ158">
            <v>41022.704349999993</v>
          </cell>
          <cell r="CR158">
            <v>0</v>
          </cell>
          <cell r="CS158">
            <v>1.1283404009525733E-2</v>
          </cell>
          <cell r="CT158">
            <v>0</v>
          </cell>
          <cell r="CU158">
            <v>1210.7127029437381</v>
          </cell>
          <cell r="CV158">
            <v>0</v>
          </cell>
          <cell r="CW158">
            <v>5.0242876287789881E-2</v>
          </cell>
          <cell r="CX158">
            <v>0</v>
          </cell>
          <cell r="CY158">
            <v>5391.0759999999991</v>
          </cell>
          <cell r="CZ158">
            <v>0</v>
          </cell>
          <cell r="DA158">
            <v>1.6035666504389232E-2</v>
          </cell>
          <cell r="DB158">
            <v>0</v>
          </cell>
          <cell r="DC158">
            <v>8.056780083722843E-4</v>
          </cell>
          <cell r="DD158">
            <v>0</v>
          </cell>
          <cell r="DE158">
            <v>86.449496835816674</v>
          </cell>
          <cell r="DF158">
            <v>0</v>
          </cell>
          <cell r="DG158">
            <v>0.46791529194321257</v>
          </cell>
          <cell r="DH158">
            <v>0</v>
          </cell>
          <cell r="DI158">
            <v>2522.5669004280462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0.85597201561894987</v>
          </cell>
          <cell r="DP158">
            <v>0</v>
          </cell>
          <cell r="DQ158">
            <v>12928.717479044855</v>
          </cell>
          <cell r="DR158">
            <v>0</v>
          </cell>
          <cell r="DS158">
            <v>15104.135699688912</v>
          </cell>
          <cell r="DT158">
            <v>0</v>
          </cell>
          <cell r="DU158">
            <v>102834.12900000002</v>
          </cell>
          <cell r="DV158">
            <v>0</v>
          </cell>
          <cell r="DW158">
            <v>0.95837684749939112</v>
          </cell>
          <cell r="DX158">
            <v>0</v>
          </cell>
          <cell r="DY158">
            <v>0.23104875576402284</v>
          </cell>
          <cell r="DZ158">
            <v>0</v>
          </cell>
          <cell r="EA158">
            <v>0.98749245646722639</v>
          </cell>
          <cell r="EB158">
            <v>0</v>
          </cell>
          <cell r="EC158">
            <v>0.87317411889862206</v>
          </cell>
          <cell r="EN158">
            <v>0</v>
          </cell>
          <cell r="EO158">
            <v>0</v>
          </cell>
          <cell r="ER158">
            <v>0</v>
          </cell>
          <cell r="ES158">
            <v>0.99268282734423696</v>
          </cell>
          <cell r="EV158">
            <v>0</v>
          </cell>
          <cell r="EW158">
            <v>2.4872028972286214E-2</v>
          </cell>
          <cell r="EX158">
            <v>0</v>
          </cell>
          <cell r="EY158">
            <v>0.84236008791424144</v>
          </cell>
          <cell r="EZ158">
            <v>0</v>
          </cell>
          <cell r="FA158">
            <v>0.37011009413786172</v>
          </cell>
          <cell r="FB158">
            <v>0</v>
          </cell>
          <cell r="FC158">
            <v>0.43937278065285268</v>
          </cell>
          <cell r="FJ158">
            <v>0</v>
          </cell>
          <cell r="FK158">
            <v>0.91437330307086939</v>
          </cell>
          <cell r="FL158">
            <v>0</v>
          </cell>
          <cell r="FM158">
            <v>0.94430440646896496</v>
          </cell>
          <cell r="FR158">
            <v>0</v>
          </cell>
          <cell r="FS158">
            <v>5.1012255310882715E-3</v>
          </cell>
          <cell r="FT158">
            <v>0</v>
          </cell>
          <cell r="FU158">
            <v>0.86107324115003814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IV158">
            <v>154</v>
          </cell>
        </row>
        <row r="159">
          <cell r="B159">
            <v>39000</v>
          </cell>
          <cell r="C159">
            <v>21</v>
          </cell>
          <cell r="D159">
            <v>38991</v>
          </cell>
          <cell r="E159">
            <v>0</v>
          </cell>
          <cell r="F159">
            <v>91</v>
          </cell>
          <cell r="G159">
            <v>14</v>
          </cell>
          <cell r="H159">
            <v>0</v>
          </cell>
          <cell r="I159">
            <v>0</v>
          </cell>
          <cell r="J159">
            <v>0</v>
          </cell>
          <cell r="K159">
            <v>0.41666666666666669</v>
          </cell>
          <cell r="L159">
            <v>1</v>
          </cell>
          <cell r="M159">
            <v>90.583333333333329</v>
          </cell>
          <cell r="N159">
            <v>91</v>
          </cell>
          <cell r="O159">
            <v>91</v>
          </cell>
          <cell r="P159">
            <v>0</v>
          </cell>
          <cell r="Q159">
            <v>0.41666666666666669</v>
          </cell>
          <cell r="R159">
            <v>0</v>
          </cell>
          <cell r="S159">
            <v>0.1652777777777778</v>
          </cell>
          <cell r="T159">
            <v>0</v>
          </cell>
          <cell r="U159">
            <v>0.58194444444444449</v>
          </cell>
          <cell r="V159">
            <v>0.49305555555555547</v>
          </cell>
          <cell r="W159">
            <v>3.3576388888888884</v>
          </cell>
          <cell r="X159">
            <v>0</v>
          </cell>
          <cell r="Y159">
            <v>4.8611111111111216E-3</v>
          </cell>
          <cell r="Z159">
            <v>0.24583333333333324</v>
          </cell>
          <cell r="AA159">
            <v>10.265972222222222</v>
          </cell>
          <cell r="AB159">
            <v>0.24583333333333324</v>
          </cell>
          <cell r="AC159">
            <v>10.270833333333334</v>
          </cell>
          <cell r="AD159">
            <v>0</v>
          </cell>
          <cell r="AE159">
            <v>3.161111111111111</v>
          </cell>
          <cell r="AF159">
            <v>0</v>
          </cell>
          <cell r="AG159">
            <v>38.456249999999997</v>
          </cell>
          <cell r="AH159">
            <v>0</v>
          </cell>
          <cell r="AI159">
            <v>0.2618055555555554</v>
          </cell>
          <cell r="AJ159">
            <v>0</v>
          </cell>
          <cell r="AK159">
            <v>41.879166666666663</v>
          </cell>
          <cell r="AL159">
            <v>0.24583333333333324</v>
          </cell>
          <cell r="AM159">
            <v>52.15</v>
          </cell>
          <cell r="AN159">
            <v>0.50694444444444453</v>
          </cell>
          <cell r="AO159">
            <v>86.643749999999997</v>
          </cell>
          <cell r="AP159">
            <v>0.26111111111111129</v>
          </cell>
          <cell r="AQ159">
            <v>34.493749999999999</v>
          </cell>
          <cell r="AR159">
            <v>1</v>
          </cell>
          <cell r="AS159">
            <v>0.95860952744664796</v>
          </cell>
          <cell r="AT159">
            <v>1</v>
          </cell>
          <cell r="AU159">
            <v>0.49646744319266761</v>
          </cell>
          <cell r="AV159">
            <v>1</v>
          </cell>
          <cell r="AW159">
            <v>0.99657201051128874</v>
          </cell>
          <cell r="AX159">
            <v>1</v>
          </cell>
          <cell r="AY159">
            <v>0.45164898115060426</v>
          </cell>
          <cell r="AZ159">
            <v>0.51506849315068526</v>
          </cell>
          <cell r="BA159">
            <v>0.39816618176280588</v>
          </cell>
          <cell r="BB159">
            <v>0.51506849315068526</v>
          </cell>
          <cell r="BC159">
            <v>0.39811007718387076</v>
          </cell>
          <cell r="BD159">
            <v>0.26111111111111129</v>
          </cell>
          <cell r="BE159">
            <v>0.38325797441397508</v>
          </cell>
          <cell r="BF159">
            <v>0.26111111111111129</v>
          </cell>
          <cell r="BG159">
            <v>0.3825554528650647</v>
          </cell>
          <cell r="BH159">
            <v>0.26111111111111129</v>
          </cell>
          <cell r="BI159">
            <v>0.38079576816927324</v>
          </cell>
          <cell r="BJ159">
            <v>142.55265957446798</v>
          </cell>
          <cell r="BK159">
            <v>130.6923186567615</v>
          </cell>
          <cell r="BL159">
            <v>893.33</v>
          </cell>
          <cell r="BM159">
            <v>108193.63600000001</v>
          </cell>
          <cell r="BN159">
            <v>9.8168131868131869</v>
          </cell>
          <cell r="BO159">
            <v>1188.9410549450552</v>
          </cell>
          <cell r="BP159">
            <v>277.68668000000002</v>
          </cell>
          <cell r="BQ159">
            <v>36704.508030000005</v>
          </cell>
          <cell r="BR159">
            <v>0.3108444583748447</v>
          </cell>
          <cell r="BS159">
            <v>0.33924830874525747</v>
          </cell>
          <cell r="BT159">
            <v>1.7722167698366422</v>
          </cell>
          <cell r="BU159">
            <v>1.8842930042829138</v>
          </cell>
          <cell r="BV159">
            <v>0.1310087772617328</v>
          </cell>
          <cell r="BW159">
            <v>0.13176804828871649</v>
          </cell>
          <cell r="BX159">
            <v>117.03407099122377</v>
          </cell>
          <cell r="BY159">
            <v>14256.464252979818</v>
          </cell>
          <cell r="BZ159">
            <v>0.17539866661091205</v>
          </cell>
          <cell r="CA159">
            <v>0.18004010415267752</v>
          </cell>
          <cell r="CB159">
            <v>156.68889084352608</v>
          </cell>
          <cell r="CC159">
            <v>19479.193494096882</v>
          </cell>
          <cell r="CD159">
            <v>2.9425E-2</v>
          </cell>
          <cell r="CE159">
            <v>2.9512520839233343E-2</v>
          </cell>
          <cell r="CF159">
            <v>0.76955945573688378</v>
          </cell>
          <cell r="CG159">
            <v>0.75952534855279352</v>
          </cell>
          <cell r="CH159">
            <v>12.794457576474031</v>
          </cell>
          <cell r="CI159">
            <v>1607.0020586915261</v>
          </cell>
          <cell r="CJ159">
            <v>0.49349999999999994</v>
          </cell>
          <cell r="CK159">
            <v>0.48646660315878781</v>
          </cell>
          <cell r="CL159">
            <v>165.13333158000009</v>
          </cell>
          <cell r="CM159">
            <v>20118.955477211595</v>
          </cell>
          <cell r="CN159">
            <v>0.37457230810562747</v>
          </cell>
          <cell r="CO159">
            <v>0.38225280671776285</v>
          </cell>
          <cell r="CP159">
            <v>334.6166800000002</v>
          </cell>
          <cell r="CQ159">
            <v>41357.321029999992</v>
          </cell>
          <cell r="CR159">
            <v>1.1021790166008088E-2</v>
          </cell>
          <cell r="CS159">
            <v>1.1281243924113411E-2</v>
          </cell>
          <cell r="CT159">
            <v>9.8460958090000048</v>
          </cell>
          <cell r="CU159">
            <v>1220.5587987527381</v>
          </cell>
          <cell r="CV159">
            <v>5.3955425206810473E-2</v>
          </cell>
          <cell r="CW159">
            <v>5.0273529951428919E-2</v>
          </cell>
          <cell r="CX159">
            <v>48.2</v>
          </cell>
          <cell r="CY159">
            <v>5439.2759999999989</v>
          </cell>
          <cell r="CZ159">
            <v>2.3649999999999997E-2</v>
          </cell>
          <cell r="DA159">
            <v>1.6103140718694307E-2</v>
          </cell>
          <cell r="DB159">
            <v>1.2760458061410675E-3</v>
          </cell>
          <cell r="DC159">
            <v>8.0956172723335295E-4</v>
          </cell>
          <cell r="DD159">
            <v>1.1399299999999999</v>
          </cell>
          <cell r="DE159">
            <v>87.589426835816681</v>
          </cell>
          <cell r="DF159">
            <v>0.68650000000000011</v>
          </cell>
          <cell r="DG159">
            <v>0.4698522745358108</v>
          </cell>
          <cell r="DH159">
            <v>33.089300000000009</v>
          </cell>
          <cell r="DI159">
            <v>2555.6562004280463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0.86877498696332356</v>
          </cell>
          <cell r="DO159">
            <v>0.85607574947562459</v>
          </cell>
          <cell r="DP159">
            <v>107.18797518222377</v>
          </cell>
          <cell r="DQ159">
            <v>13035.905454227079</v>
          </cell>
          <cell r="DR159">
            <v>123.37829333333332</v>
          </cell>
          <cell r="DS159">
            <v>15227.513993022245</v>
          </cell>
          <cell r="DT159">
            <v>836.4</v>
          </cell>
          <cell r="DU159">
            <v>103670.52900000001</v>
          </cell>
          <cell r="DV159">
            <v>0.9362721502692174</v>
          </cell>
          <cell r="DW159">
            <v>0.95819433409188681</v>
          </cell>
          <cell r="DX159">
            <v>0</v>
          </cell>
          <cell r="DY159">
            <v>0.22914103926037679</v>
          </cell>
          <cell r="DZ159">
            <v>0.98594999999999999</v>
          </cell>
          <cell r="EA159">
            <v>0.9874792398847656</v>
          </cell>
          <cell r="EB159">
            <v>0.89779179869391035</v>
          </cell>
          <cell r="EC159">
            <v>0.87332144462303463</v>
          </cell>
          <cell r="EN159">
            <v>8.0000000000000004E-4</v>
          </cell>
          <cell r="EO159">
            <v>6.8548229355762457E-6</v>
          </cell>
          <cell r="ER159">
            <v>0.98673939151321055</v>
          </cell>
          <cell r="ES159">
            <v>0.99263167607510994</v>
          </cell>
          <cell r="EV159">
            <v>2.0881520768353701E-2</v>
          </cell>
          <cell r="EW159">
            <v>2.4839080262679863E-2</v>
          </cell>
          <cell r="EX159">
            <v>0.85234999999999994</v>
          </cell>
          <cell r="EY159">
            <v>0.84236008791424144</v>
          </cell>
          <cell r="EZ159">
            <v>0.36119876934465828</v>
          </cell>
          <cell r="FA159">
            <v>0.37011009413786172</v>
          </cell>
          <cell r="FB159">
            <v>0.42376813438688132</v>
          </cell>
          <cell r="FC159">
            <v>0.43937278065285268</v>
          </cell>
          <cell r="FJ159">
            <v>0.91586983409524947</v>
          </cell>
          <cell r="FK159">
            <v>0.91438558838334516</v>
          </cell>
          <cell r="FL159">
            <v>0.94349700735737152</v>
          </cell>
          <cell r="FM159">
            <v>0.94429781999118945</v>
          </cell>
          <cell r="FR159">
            <v>-1.6873765261802287E-3</v>
          </cell>
          <cell r="FS159">
            <v>5.0549055699237178E-3</v>
          </cell>
          <cell r="FT159">
            <v>0.86708761043714333</v>
          </cell>
          <cell r="FU159">
            <v>0.86113065504554831</v>
          </cell>
          <cell r="FV159">
            <v>0.89612805564500342</v>
          </cell>
          <cell r="FW159">
            <v>0.87872680527346447</v>
          </cell>
          <cell r="FX159">
            <v>106.04804518222376</v>
          </cell>
          <cell r="FY159">
            <v>106.04804518222376</v>
          </cell>
          <cell r="FZ159">
            <v>122.30372560479731</v>
          </cell>
          <cell r="GA159">
            <v>122.30372560479731</v>
          </cell>
          <cell r="GB159">
            <v>11.015416648124109</v>
          </cell>
          <cell r="GC159">
            <v>11.015416648124109</v>
          </cell>
          <cell r="GD159">
            <v>1.2330736287960898E-2</v>
          </cell>
          <cell r="GE159">
            <v>1.0181205711696488E-4</v>
          </cell>
          <cell r="GF159">
            <v>3.4138367387943194E-2</v>
          </cell>
          <cell r="GG159">
            <v>2.7508586966299028E-4</v>
          </cell>
          <cell r="GH159">
            <v>30.496827738671296</v>
          </cell>
          <cell r="GI159">
            <v>30.496827738671296</v>
          </cell>
          <cell r="IV159">
            <v>155</v>
          </cell>
        </row>
        <row r="160">
          <cell r="B160">
            <v>39001</v>
          </cell>
          <cell r="C160">
            <v>21</v>
          </cell>
          <cell r="D160">
            <v>38991</v>
          </cell>
          <cell r="E160">
            <v>0</v>
          </cell>
          <cell r="F160">
            <v>92</v>
          </cell>
          <cell r="G160">
            <v>14</v>
          </cell>
          <cell r="H160">
            <v>0</v>
          </cell>
          <cell r="I160">
            <v>0</v>
          </cell>
          <cell r="J160">
            <v>0</v>
          </cell>
          <cell r="K160">
            <v>0.41666666666666669</v>
          </cell>
          <cell r="L160">
            <v>1</v>
          </cell>
          <cell r="M160">
            <v>91.583333333333329</v>
          </cell>
          <cell r="N160">
            <v>92</v>
          </cell>
          <cell r="O160">
            <v>92</v>
          </cell>
          <cell r="P160">
            <v>0</v>
          </cell>
          <cell r="Q160">
            <v>0.41666666666666669</v>
          </cell>
          <cell r="R160">
            <v>0</v>
          </cell>
          <cell r="S160">
            <v>0.1652777777777778</v>
          </cell>
          <cell r="T160">
            <v>0</v>
          </cell>
          <cell r="U160">
            <v>0.58194444444444449</v>
          </cell>
          <cell r="V160">
            <v>0</v>
          </cell>
          <cell r="W160">
            <v>3.3576388888888884</v>
          </cell>
          <cell r="X160">
            <v>0</v>
          </cell>
          <cell r="Y160">
            <v>4.8611111111111216E-3</v>
          </cell>
          <cell r="Z160">
            <v>8.6111111111111138E-2</v>
          </cell>
          <cell r="AA160">
            <v>10.352083333333333</v>
          </cell>
          <cell r="AB160">
            <v>8.6111111111111138E-2</v>
          </cell>
          <cell r="AC160">
            <v>10.356944444444444</v>
          </cell>
          <cell r="AD160">
            <v>0</v>
          </cell>
          <cell r="AE160">
            <v>3.161111111111111</v>
          </cell>
          <cell r="AF160">
            <v>0</v>
          </cell>
          <cell r="AG160">
            <v>38.456249999999997</v>
          </cell>
          <cell r="AH160">
            <v>0</v>
          </cell>
          <cell r="AI160">
            <v>0.2618055555555554</v>
          </cell>
          <cell r="AJ160">
            <v>0</v>
          </cell>
          <cell r="AK160">
            <v>41.879166666666663</v>
          </cell>
          <cell r="AL160">
            <v>8.6111111111111138E-2</v>
          </cell>
          <cell r="AM160">
            <v>52.236111111111107</v>
          </cell>
          <cell r="AN160">
            <v>1</v>
          </cell>
          <cell r="AO160">
            <v>87.643749999999997</v>
          </cell>
          <cell r="AP160">
            <v>0.91388888888888886</v>
          </cell>
          <cell r="AQ160">
            <v>35.40763888888889</v>
          </cell>
          <cell r="AR160">
            <v>1</v>
          </cell>
          <cell r="AS160">
            <v>0.95909895501064757</v>
          </cell>
          <cell r="AT160">
            <v>1</v>
          </cell>
          <cell r="AU160">
            <v>0.50242153594565697</v>
          </cell>
          <cell r="AV160">
            <v>1</v>
          </cell>
          <cell r="AW160">
            <v>0.99661254526340382</v>
          </cell>
          <cell r="AX160">
            <v>1</v>
          </cell>
          <cell r="AY160">
            <v>0.45813303621970841</v>
          </cell>
          <cell r="AZ160">
            <v>0.91388888888888886</v>
          </cell>
          <cell r="BA160">
            <v>0.40405048848320618</v>
          </cell>
          <cell r="BB160">
            <v>0.91388888888888886</v>
          </cell>
          <cell r="BC160">
            <v>0.40399502404779453</v>
          </cell>
          <cell r="BD160">
            <v>0.91388888888888886</v>
          </cell>
          <cell r="BE160">
            <v>0.38908899436821787</v>
          </cell>
          <cell r="BF160">
            <v>0.91388888888888886</v>
          </cell>
          <cell r="BG160">
            <v>0.38838360755636814</v>
          </cell>
          <cell r="BH160">
            <v>0.91388888888888886</v>
          </cell>
          <cell r="BI160">
            <v>0.38661662117076134</v>
          </cell>
          <cell r="BJ160">
            <v>142.87294832826748</v>
          </cell>
          <cell r="BK160">
            <v>131.00670680761763</v>
          </cell>
          <cell r="BL160">
            <v>3133.68</v>
          </cell>
          <cell r="BM160">
            <v>111327.31600000001</v>
          </cell>
          <cell r="BN160">
            <v>34.061739130434781</v>
          </cell>
          <cell r="BO160">
            <v>1210.0795217391305</v>
          </cell>
          <cell r="BP160">
            <v>965.05898999999999</v>
          </cell>
          <cell r="BQ160">
            <v>37669.567020000002</v>
          </cell>
          <cell r="BR160">
            <v>0.30796347744504865</v>
          </cell>
          <cell r="BS160">
            <v>0.33836769243587977</v>
          </cell>
          <cell r="BT160">
            <v>1.7404769429842772</v>
          </cell>
          <cell r="BU160">
            <v>1.8803125522586608</v>
          </cell>
          <cell r="BV160">
            <v>0.13515215066038527</v>
          </cell>
          <cell r="BW160">
            <v>0.13186330517894868</v>
          </cell>
          <cell r="BX160">
            <v>423.52359148143614</v>
          </cell>
          <cell r="BY160">
            <v>14679.987844461255</v>
          </cell>
          <cell r="BZ160">
            <v>0.17694200356196885</v>
          </cell>
          <cell r="CA160">
            <v>0.17995289774002055</v>
          </cell>
          <cell r="CB160">
            <v>554.47961772207054</v>
          </cell>
          <cell r="CC160">
            <v>20033.673111818953</v>
          </cell>
          <cell r="CD160">
            <v>2.9791666666666664E-2</v>
          </cell>
          <cell r="CE160">
            <v>2.9520241718721398E-2</v>
          </cell>
          <cell r="CF160">
            <v>0.77522575093181056</v>
          </cell>
          <cell r="CG160">
            <v>0.75995496507320792</v>
          </cell>
          <cell r="CH160">
            <v>45.210157430429369</v>
          </cell>
          <cell r="CI160">
            <v>1652.2122161219554</v>
          </cell>
          <cell r="CJ160">
            <v>0.49024999999999996</v>
          </cell>
          <cell r="CK160">
            <v>0.48657124792935474</v>
          </cell>
          <cell r="CL160">
            <v>576.74921484749973</v>
          </cell>
          <cell r="CM160">
            <v>20695.704692059095</v>
          </cell>
          <cell r="CN160">
            <v>0.37541771655050921</v>
          </cell>
          <cell r="CO160">
            <v>0.3820604102231297</v>
          </cell>
          <cell r="CP160">
            <v>1176.4389899999996</v>
          </cell>
          <cell r="CQ160">
            <v>42533.760019999994</v>
          </cell>
          <cell r="CR160">
            <v>1.1184319472233918E-2</v>
          </cell>
          <cell r="CS160">
            <v>1.1278515660940645E-2</v>
          </cell>
          <cell r="CT160">
            <v>35.048078243749984</v>
          </cell>
          <cell r="CU160">
            <v>1255.6068769964882</v>
          </cell>
          <cell r="CV160">
            <v>4.4133415026422616E-2</v>
          </cell>
          <cell r="CW160">
            <v>5.0100695861561947E-2</v>
          </cell>
          <cell r="CX160">
            <v>138.30000000000001</v>
          </cell>
          <cell r="CY160">
            <v>5577.5759999999991</v>
          </cell>
          <cell r="CZ160">
            <v>2.2772499999999994E-2</v>
          </cell>
          <cell r="DA160">
            <v>1.6268512268737656E-2</v>
          </cell>
          <cell r="DB160">
            <v>1.0050281936892088E-3</v>
          </cell>
          <cell r="DC160">
            <v>8.1506378529611436E-4</v>
          </cell>
          <cell r="DD160">
            <v>3.1494367499999996</v>
          </cell>
          <cell r="DE160">
            <v>90.738863585816688</v>
          </cell>
          <cell r="DF160">
            <v>0.67116666666666669</v>
          </cell>
          <cell r="DG160">
            <v>0.47484400937397298</v>
          </cell>
          <cell r="DH160">
            <v>92.822350000000014</v>
          </cell>
          <cell r="DI160">
            <v>2648.4785504280462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0.86435664298693793</v>
          </cell>
          <cell r="DO160">
            <v>0.8563131524856481</v>
          </cell>
          <cell r="DP160">
            <v>388.47551323768613</v>
          </cell>
          <cell r="DQ160">
            <v>13424.380967464765</v>
          </cell>
          <cell r="DR160">
            <v>449.43891666666667</v>
          </cell>
          <cell r="DS160">
            <v>15676.952909688911</v>
          </cell>
          <cell r="DT160">
            <v>2922.3</v>
          </cell>
          <cell r="DU160">
            <v>106592.82900000001</v>
          </cell>
          <cell r="DV160">
            <v>0.93254576089453944</v>
          </cell>
          <cell r="DW160">
            <v>0.95747236913535227</v>
          </cell>
          <cell r="DX160">
            <v>0.73470000000000002</v>
          </cell>
          <cell r="DY160">
            <v>0.24337168867341522</v>
          </cell>
          <cell r="DZ160">
            <v>0.98696666666666677</v>
          </cell>
          <cell r="EA160">
            <v>0.98746390886035296</v>
          </cell>
          <cell r="EB160">
            <v>0.89228294682566878</v>
          </cell>
          <cell r="EC160">
            <v>0.87383014247509017</v>
          </cell>
          <cell r="EN160">
            <v>5.9999999999999995E-4</v>
          </cell>
          <cell r="EO160">
            <v>2.4595748268215768E-5</v>
          </cell>
          <cell r="ER160">
            <v>0.98755920218797966</v>
          </cell>
          <cell r="ES160">
            <v>0.99247927969653538</v>
          </cell>
          <cell r="EV160">
            <v>2.2202600001932679E-2</v>
          </cell>
          <cell r="EW160">
            <v>2.476486769957903E-2</v>
          </cell>
          <cell r="EX160">
            <v>0.85414285714285709</v>
          </cell>
          <cell r="EY160">
            <v>0.84259167638729371</v>
          </cell>
          <cell r="EZ160">
            <v>0.3630759533748425</v>
          </cell>
          <cell r="FA160">
            <v>0.3699718392092507</v>
          </cell>
          <cell r="FB160">
            <v>0.42507637959924699</v>
          </cell>
          <cell r="FC160">
            <v>0.43908793497171306</v>
          </cell>
          <cell r="FJ160">
            <v>0.91724645580862241</v>
          </cell>
          <cell r="FK160">
            <v>0.91446812556658696</v>
          </cell>
          <cell r="FL160">
            <v>0.9450094503047981</v>
          </cell>
          <cell r="FM160">
            <v>0.94431863110461833</v>
          </cell>
          <cell r="FR160">
            <v>8.0759211141923082E-3</v>
          </cell>
          <cell r="FS160">
            <v>5.1817761996465483E-3</v>
          </cell>
          <cell r="FT160">
            <v>0.87243256410113024</v>
          </cell>
          <cell r="FU160">
            <v>0.86149492868529465</v>
          </cell>
          <cell r="FV160">
            <v>0.90027554676470123</v>
          </cell>
          <cell r="FW160">
            <v>0.87936152766240006</v>
          </cell>
          <cell r="FX160">
            <v>385.32607648768612</v>
          </cell>
          <cell r="FY160">
            <v>491.37412166990987</v>
          </cell>
          <cell r="FZ160">
            <v>441.66860837512257</v>
          </cell>
          <cell r="GA160">
            <v>563.97233397991988</v>
          </cell>
          <cell r="GB160">
            <v>38.426432295037415</v>
          </cell>
          <cell r="GC160">
            <v>49.441848943161524</v>
          </cell>
          <cell r="GD160">
            <v>1.2262398296902496E-2</v>
          </cell>
          <cell r="GE160">
            <v>4.4411246690939286E-4</v>
          </cell>
          <cell r="GF160">
            <v>3.3773644833599591E-2</v>
          </cell>
          <cell r="GG160">
            <v>1.200395327002738E-3</v>
          </cell>
          <cell r="GH160">
            <v>105.83579534215436</v>
          </cell>
          <cell r="GI160">
            <v>136.33262308082564</v>
          </cell>
          <cell r="IV160">
            <v>156</v>
          </cell>
        </row>
        <row r="161">
          <cell r="B161">
            <v>39002</v>
          </cell>
          <cell r="C161">
            <v>21</v>
          </cell>
          <cell r="D161">
            <v>38991</v>
          </cell>
          <cell r="E161">
            <v>0</v>
          </cell>
          <cell r="F161">
            <v>93</v>
          </cell>
          <cell r="G161">
            <v>14</v>
          </cell>
          <cell r="H161">
            <v>0</v>
          </cell>
          <cell r="I161">
            <v>0</v>
          </cell>
          <cell r="J161">
            <v>0</v>
          </cell>
          <cell r="K161">
            <v>0.41666666666666669</v>
          </cell>
          <cell r="L161">
            <v>1</v>
          </cell>
          <cell r="M161">
            <v>92.583333333333329</v>
          </cell>
          <cell r="N161">
            <v>93</v>
          </cell>
          <cell r="O161">
            <v>93</v>
          </cell>
          <cell r="P161">
            <v>0</v>
          </cell>
          <cell r="Q161">
            <v>0.41666666666666669</v>
          </cell>
          <cell r="R161">
            <v>0</v>
          </cell>
          <cell r="S161">
            <v>0.1652777777777778</v>
          </cell>
          <cell r="T161">
            <v>0</v>
          </cell>
          <cell r="U161">
            <v>0.58194444444444449</v>
          </cell>
          <cell r="V161">
            <v>0</v>
          </cell>
          <cell r="W161">
            <v>3.3576388888888884</v>
          </cell>
          <cell r="X161">
            <v>0</v>
          </cell>
          <cell r="Y161">
            <v>4.8611111111111216E-3</v>
          </cell>
          <cell r="Z161">
            <v>0.20694444444444443</v>
          </cell>
          <cell r="AA161">
            <v>10.559027777777777</v>
          </cell>
          <cell r="AB161">
            <v>0.20694444444444443</v>
          </cell>
          <cell r="AC161">
            <v>10.563888888888888</v>
          </cell>
          <cell r="AD161">
            <v>0</v>
          </cell>
          <cell r="AE161">
            <v>3.161111111111111</v>
          </cell>
          <cell r="AF161">
            <v>0</v>
          </cell>
          <cell r="AG161">
            <v>38.456249999999997</v>
          </cell>
          <cell r="AH161">
            <v>0</v>
          </cell>
          <cell r="AI161">
            <v>0.2618055555555554</v>
          </cell>
          <cell r="AJ161">
            <v>0</v>
          </cell>
          <cell r="AK161">
            <v>41.879166666666663</v>
          </cell>
          <cell r="AL161">
            <v>0.20694444444444443</v>
          </cell>
          <cell r="AM161">
            <v>52.443055555555553</v>
          </cell>
          <cell r="AN161">
            <v>1</v>
          </cell>
          <cell r="AO161">
            <v>88.643749999999997</v>
          </cell>
          <cell r="AP161">
            <v>0.79305555555555562</v>
          </cell>
          <cell r="AQ161">
            <v>36.200694444444444</v>
          </cell>
          <cell r="AR161">
            <v>1</v>
          </cell>
          <cell r="AS161">
            <v>0.95951438608974071</v>
          </cell>
          <cell r="AT161">
            <v>1</v>
          </cell>
          <cell r="AU161">
            <v>0.5074754302485881</v>
          </cell>
          <cell r="AV161">
            <v>1</v>
          </cell>
          <cell r="AW161">
            <v>0.99664695157201943</v>
          </cell>
          <cell r="AX161">
            <v>1</v>
          </cell>
          <cell r="AY161">
            <v>0.46363676791034825</v>
          </cell>
          <cell r="AZ161">
            <v>0.79305555555555562</v>
          </cell>
          <cell r="BA161">
            <v>0.40843889789810967</v>
          </cell>
          <cell r="BB161">
            <v>0.79305555555555562</v>
          </cell>
          <cell r="BC161">
            <v>0.4083840591631609</v>
          </cell>
          <cell r="BD161">
            <v>0.79305555555555562</v>
          </cell>
          <cell r="BE161">
            <v>0.39347986896333087</v>
          </cell>
          <cell r="BF161">
            <v>0.79305555555555562</v>
          </cell>
          <cell r="BG161">
            <v>0.39277426160337559</v>
          </cell>
          <cell r="BH161">
            <v>0.79305555555555562</v>
          </cell>
          <cell r="BI161">
            <v>0.39100660066006604</v>
          </cell>
          <cell r="BJ161">
            <v>143.1031523642732</v>
          </cell>
          <cell r="BK161">
            <v>131.27170596021409</v>
          </cell>
          <cell r="BL161">
            <v>2723.73</v>
          </cell>
          <cell r="BM161">
            <v>114051.046</v>
          </cell>
          <cell r="BN161">
            <v>29.287419354838711</v>
          </cell>
          <cell r="BO161">
            <v>1226.3553333333334</v>
          </cell>
          <cell r="BP161">
            <v>844.79327999999998</v>
          </cell>
          <cell r="BQ161">
            <v>38514.3603</v>
          </cell>
          <cell r="BR161">
            <v>0.31016043440429114</v>
          </cell>
          <cell r="BS161">
            <v>0.33769405587038631</v>
          </cell>
          <cell r="BT161">
            <v>1.8704219869049128</v>
          </cell>
          <cell r="BU161">
            <v>1.8800944857575779</v>
          </cell>
          <cell r="BV161">
            <v>0.1325870855185601</v>
          </cell>
          <cell r="BW161">
            <v>0.13188059026570192</v>
          </cell>
          <cell r="BX161">
            <v>361.13142243946771</v>
          </cell>
          <cell r="BY161">
            <v>15041.119266900723</v>
          </cell>
          <cell r="BZ161">
            <v>0.16582377483571512</v>
          </cell>
          <cell r="CA161">
            <v>0.17961547062051703</v>
          </cell>
          <cell r="CB161">
            <v>451.65919023328235</v>
          </cell>
          <cell r="CC161">
            <v>20485.332302052237</v>
          </cell>
          <cell r="CD161">
            <v>2.9691666666666661E-2</v>
          </cell>
          <cell r="CE161">
            <v>2.9524012031100173E-2</v>
          </cell>
          <cell r="CF161">
            <v>0.78352588044031146</v>
          </cell>
          <cell r="CG161">
            <v>0.76046097908999344</v>
          </cell>
          <cell r="CH161">
            <v>36.247392840050814</v>
          </cell>
          <cell r="CI161">
            <v>1688.4596089620063</v>
          </cell>
          <cell r="CJ161">
            <v>0.48991666666666672</v>
          </cell>
          <cell r="CK161">
            <v>0.48664482691437799</v>
          </cell>
          <cell r="CL161">
            <v>468.61669692666669</v>
          </cell>
          <cell r="CM161">
            <v>21164.321388985762</v>
          </cell>
          <cell r="CN161">
            <v>0.3511813872887547</v>
          </cell>
          <cell r="CO161">
            <v>0.38132296743687905</v>
          </cell>
          <cell r="CP161">
            <v>956.52327999999989</v>
          </cell>
          <cell r="CQ161">
            <v>43490.283299999996</v>
          </cell>
          <cell r="CR161">
            <v>1.0427160690915272E-2</v>
          </cell>
          <cell r="CS161">
            <v>1.1258183878341236E-2</v>
          </cell>
          <cell r="CT161">
            <v>28.400770388666654</v>
          </cell>
          <cell r="CU161">
            <v>1284.0076473851548</v>
          </cell>
          <cell r="CV161">
            <v>5.6239054531836856E-2</v>
          </cell>
          <cell r="CW161">
            <v>5.0247290147606358E-2</v>
          </cell>
          <cell r="CX161">
            <v>153.18</v>
          </cell>
          <cell r="CY161">
            <v>5730.7559999999994</v>
          </cell>
          <cell r="CZ161">
            <v>2.1449999999999997E-2</v>
          </cell>
          <cell r="DA161">
            <v>1.6407010625791207E-2</v>
          </cell>
          <cell r="DB161">
            <v>1.2063277197079004E-3</v>
          </cell>
          <cell r="DC161">
            <v>8.2440782336899124E-4</v>
          </cell>
          <cell r="DD161">
            <v>3.2857109999999996</v>
          </cell>
          <cell r="DE161">
            <v>94.024574585816694</v>
          </cell>
          <cell r="DF161">
            <v>0.66733333333333333</v>
          </cell>
          <cell r="DG161">
            <v>0.47998914461338893</v>
          </cell>
          <cell r="DH161">
            <v>102.22212</v>
          </cell>
          <cell r="DI161">
            <v>2750.7006704280461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0.86290976840543276</v>
          </cell>
          <cell r="DO161">
            <v>0.85647150839825958</v>
          </cell>
          <cell r="DP161">
            <v>332.73065205080104</v>
          </cell>
          <cell r="DQ161">
            <v>13757.111619515566</v>
          </cell>
          <cell r="DR161">
            <v>385.59147692307687</v>
          </cell>
          <cell r="DS161">
            <v>16062.544386611988</v>
          </cell>
          <cell r="DT161">
            <v>2612</v>
          </cell>
          <cell r="DU161">
            <v>109204.82900000001</v>
          </cell>
          <cell r="DV161">
            <v>0.95897904711553639</v>
          </cell>
          <cell r="DW161">
            <v>0.95750835112902</v>
          </cell>
          <cell r="DX161">
            <v>0.77040000000000008</v>
          </cell>
          <cell r="DY161">
            <v>0.25595800745570468</v>
          </cell>
          <cell r="DZ161">
            <v>0.99046666666666672</v>
          </cell>
          <cell r="EA161">
            <v>0.98753840291002282</v>
          </cell>
          <cell r="EB161">
            <v>0.88921532184079155</v>
          </cell>
          <cell r="EC161">
            <v>0.8742525545159614</v>
          </cell>
          <cell r="EN161">
            <v>5.0000000000000001E-4</v>
          </cell>
          <cell r="EO161">
            <v>3.6389835645938209E-5</v>
          </cell>
          <cell r="ER161">
            <v>0.99096214774053692</v>
          </cell>
          <cell r="ES161">
            <v>0.99244147390407322</v>
          </cell>
          <cell r="EV161">
            <v>2.2223566105716616E-2</v>
          </cell>
          <cell r="EW161">
            <v>2.4704177161148977E-2</v>
          </cell>
          <cell r="EX161">
            <v>0.85327500000000001</v>
          </cell>
          <cell r="EY161">
            <v>0.84289073064698128</v>
          </cell>
          <cell r="EZ161">
            <v>0.36142910671239892</v>
          </cell>
          <cell r="FA161">
            <v>0.36973270571155187</v>
          </cell>
          <cell r="FB161">
            <v>0.42357869000310439</v>
          </cell>
          <cell r="FC161">
            <v>0.4386484419252713</v>
          </cell>
          <cell r="FJ161">
            <v>0.92135613623201906</v>
          </cell>
          <cell r="FK161">
            <v>0.91463350402315302</v>
          </cell>
          <cell r="FL161">
            <v>0.9434831676189267</v>
          </cell>
          <cell r="FM161">
            <v>0.94429898144965141</v>
          </cell>
          <cell r="FR161">
            <v>7.8780075921085491E-3</v>
          </cell>
          <cell r="FS161">
            <v>5.2757723381976485E-3</v>
          </cell>
          <cell r="FT161">
            <v>0.87078777599754131</v>
          </cell>
          <cell r="FU161">
            <v>0.86174728073645723</v>
          </cell>
          <cell r="FV161">
            <v>0.89697159659483516</v>
          </cell>
          <cell r="FW161">
            <v>0.87987166037317222</v>
          </cell>
          <cell r="FX161">
            <v>329.44494105080105</v>
          </cell>
          <cell r="FY161">
            <v>820.81906272071092</v>
          </cell>
          <cell r="FZ161">
            <v>378.32977234137383</v>
          </cell>
          <cell r="GA161">
            <v>942.30210632129365</v>
          </cell>
          <cell r="GB161">
            <v>33.942186286372682</v>
          </cell>
          <cell r="GC161">
            <v>83.384035229534206</v>
          </cell>
          <cell r="GD161">
            <v>1.2461655996142306E-2</v>
          </cell>
          <cell r="GE161">
            <v>7.3111153429959957E-4</v>
          </cell>
          <cell r="GF161">
            <v>3.4478839043969027E-2</v>
          </cell>
          <cell r="GG161">
            <v>1.9774056311642023E-3</v>
          </cell>
          <cell r="GH161">
            <v>93.911048269229752</v>
          </cell>
          <cell r="GI161">
            <v>230.24367135005539</v>
          </cell>
          <cell r="IV161">
            <v>157</v>
          </cell>
        </row>
        <row r="162">
          <cell r="B162">
            <v>39003</v>
          </cell>
          <cell r="C162">
            <v>21</v>
          </cell>
          <cell r="D162">
            <v>38991</v>
          </cell>
          <cell r="E162">
            <v>0</v>
          </cell>
          <cell r="F162">
            <v>94</v>
          </cell>
          <cell r="G162">
            <v>14</v>
          </cell>
          <cell r="H162">
            <v>0</v>
          </cell>
          <cell r="I162">
            <v>0</v>
          </cell>
          <cell r="J162">
            <v>0</v>
          </cell>
          <cell r="K162">
            <v>0.41666666666666669</v>
          </cell>
          <cell r="L162">
            <v>1</v>
          </cell>
          <cell r="M162">
            <v>93.583333333333329</v>
          </cell>
          <cell r="N162">
            <v>94</v>
          </cell>
          <cell r="O162">
            <v>94</v>
          </cell>
          <cell r="P162">
            <v>0</v>
          </cell>
          <cell r="Q162">
            <v>0.41666666666666669</v>
          </cell>
          <cell r="R162">
            <v>0</v>
          </cell>
          <cell r="S162">
            <v>0.1652777777777778</v>
          </cell>
          <cell r="T162">
            <v>0</v>
          </cell>
          <cell r="U162">
            <v>0.58194444444444449</v>
          </cell>
          <cell r="V162">
            <v>0</v>
          </cell>
          <cell r="W162">
            <v>3.3576388888888884</v>
          </cell>
          <cell r="X162">
            <v>0</v>
          </cell>
          <cell r="Y162">
            <v>4.8611111111111216E-3</v>
          </cell>
          <cell r="Z162">
            <v>0.31527777777777782</v>
          </cell>
          <cell r="AA162">
            <v>10.874305555555555</v>
          </cell>
          <cell r="AB162">
            <v>0.31527777777777782</v>
          </cell>
          <cell r="AC162">
            <v>10.879166666666666</v>
          </cell>
          <cell r="AD162">
            <v>0</v>
          </cell>
          <cell r="AE162">
            <v>3.161111111111111</v>
          </cell>
          <cell r="AF162">
            <v>0</v>
          </cell>
          <cell r="AG162">
            <v>38.456249999999997</v>
          </cell>
          <cell r="AH162">
            <v>0</v>
          </cell>
          <cell r="AI162">
            <v>0.2618055555555554</v>
          </cell>
          <cell r="AJ162">
            <v>0</v>
          </cell>
          <cell r="AK162">
            <v>41.879166666666663</v>
          </cell>
          <cell r="AL162">
            <v>0.31527777777777782</v>
          </cell>
          <cell r="AM162">
            <v>52.758333333333326</v>
          </cell>
          <cell r="AN162">
            <v>1</v>
          </cell>
          <cell r="AO162">
            <v>89.643749999999997</v>
          </cell>
          <cell r="AP162">
            <v>0.68472222222222223</v>
          </cell>
          <cell r="AQ162">
            <v>36.885416666666664</v>
          </cell>
          <cell r="AR162">
            <v>1</v>
          </cell>
          <cell r="AS162">
            <v>0.95986633868507598</v>
          </cell>
          <cell r="AT162">
            <v>1</v>
          </cell>
          <cell r="AU162">
            <v>0.51175708202184789</v>
          </cell>
          <cell r="AV162">
            <v>1</v>
          </cell>
          <cell r="AW162">
            <v>0.99667610054575428</v>
          </cell>
          <cell r="AX162">
            <v>1</v>
          </cell>
          <cell r="AY162">
            <v>0.46829952125267815</v>
          </cell>
          <cell r="AZ162">
            <v>0.68472222222222223</v>
          </cell>
          <cell r="BA162">
            <v>0.41152091225297677</v>
          </cell>
          <cell r="BB162">
            <v>0.68472222222222223</v>
          </cell>
          <cell r="BC162">
            <v>0.41146668525877894</v>
          </cell>
          <cell r="BD162">
            <v>0.68472222222222223</v>
          </cell>
          <cell r="BE162">
            <v>0.39661146040232376</v>
          </cell>
          <cell r="BF162">
            <v>0.68472222222222223</v>
          </cell>
          <cell r="BG162">
            <v>0.39590787119856891</v>
          </cell>
          <cell r="BH162">
            <v>0.68472222222222223</v>
          </cell>
          <cell r="BI162">
            <v>0.39414514692787178</v>
          </cell>
          <cell r="BJ162">
            <v>137.95314401622718</v>
          </cell>
          <cell r="BK162">
            <v>131.39573679751484</v>
          </cell>
          <cell r="BL162">
            <v>2267.0300000000002</v>
          </cell>
          <cell r="BM162">
            <v>116318.076</v>
          </cell>
          <cell r="BN162">
            <v>24.117340425531918</v>
          </cell>
          <cell r="BO162">
            <v>1237.4263404255319</v>
          </cell>
          <cell r="BP162">
            <v>736.26080999999999</v>
          </cell>
          <cell r="BQ162">
            <v>39250.62111</v>
          </cell>
          <cell r="BR162">
            <v>0.32476888704604701</v>
          </cell>
          <cell r="BS162">
            <v>0.33744214536354605</v>
          </cell>
          <cell r="BT162">
            <v>1.8795261506323095</v>
          </cell>
          <cell r="BU162">
            <v>1.880083821798044</v>
          </cell>
          <cell r="BV162">
            <v>0.13033075723301474</v>
          </cell>
          <cell r="BW162">
            <v>0.13185038414382547</v>
          </cell>
          <cell r="BX162">
            <v>295.46373656996144</v>
          </cell>
          <cell r="BY162">
            <v>15336.583003470685</v>
          </cell>
          <cell r="BZ162">
            <v>0.17279296004303443</v>
          </cell>
          <cell r="CA162">
            <v>0.17948250043491606</v>
          </cell>
          <cell r="CB162">
            <v>391.72682420636039</v>
          </cell>
          <cell r="CC162">
            <v>20877.059126258599</v>
          </cell>
          <cell r="CD162">
            <v>2.9788888888888893E-2</v>
          </cell>
          <cell r="CE162">
            <v>2.9528976515206515E-2</v>
          </cell>
          <cell r="CF162">
            <v>0.76188124034788129</v>
          </cell>
          <cell r="CG162">
            <v>0.76048778368324166</v>
          </cell>
          <cell r="CH162">
            <v>32.479282766973228</v>
          </cell>
          <cell r="CI162">
            <v>1720.9388917289796</v>
          </cell>
          <cell r="CJ162">
            <v>0.48933333333333329</v>
          </cell>
          <cell r="CK162">
            <v>0.48669521654636827</v>
          </cell>
          <cell r="CL162">
            <v>406.48470302666686</v>
          </cell>
          <cell r="CM162">
            <v>21570.80609201243</v>
          </cell>
          <cell r="CN162">
            <v>0.36642250433386431</v>
          </cell>
          <cell r="CO162">
            <v>0.38103255860249952</v>
          </cell>
          <cell r="CP162">
            <v>830.69081000000051</v>
          </cell>
          <cell r="CQ162">
            <v>44320.974109999996</v>
          </cell>
          <cell r="CR162">
            <v>1.0915319267989892E-2</v>
          </cell>
          <cell r="CS162">
            <v>1.1251501474502259E-2</v>
          </cell>
          <cell r="CT162">
            <v>24.745356240111128</v>
          </cell>
          <cell r="CU162">
            <v>1308.7530036252658</v>
          </cell>
          <cell r="CV162">
            <v>5.4414807038283566E-2</v>
          </cell>
          <cell r="CW162">
            <v>5.0328514718554998E-2</v>
          </cell>
          <cell r="CX162">
            <v>123.36</v>
          </cell>
          <cell r="CY162">
            <v>5854.1159999999991</v>
          </cell>
          <cell r="CZ162">
            <v>2.2119999999999997E-2</v>
          </cell>
          <cell r="DA162">
            <v>1.6527396755687231E-2</v>
          </cell>
          <cell r="DB162">
            <v>1.2036555316868322E-3</v>
          </cell>
          <cell r="DC162">
            <v>8.3179933087800298E-4</v>
          </cell>
          <cell r="DD162">
            <v>2.7287231999999997</v>
          </cell>
          <cell r="DE162">
            <v>96.753297785816699</v>
          </cell>
          <cell r="DF162">
            <v>0.6835</v>
          </cell>
          <cell r="DG162">
            <v>0.4842775972372339</v>
          </cell>
          <cell r="DH162">
            <v>84.316559999999996</v>
          </cell>
          <cell r="DI162">
            <v>2835.0172304280463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0.85679817774745615</v>
          </cell>
          <cell r="DO162">
            <v>0.85647781032307846</v>
          </cell>
          <cell r="DP162">
            <v>270.71838032985033</v>
          </cell>
          <cell r="DQ162">
            <v>14027.829999845417</v>
          </cell>
          <cell r="DR162">
            <v>315.96516818181817</v>
          </cell>
          <cell r="DS162">
            <v>16378.509554793805</v>
          </cell>
          <cell r="DT162">
            <v>2172.6</v>
          </cell>
          <cell r="DU162">
            <v>111377.42900000002</v>
          </cell>
          <cell r="DV162">
            <v>0.95834638271218275</v>
          </cell>
          <cell r="DW162">
            <v>0.95752468429756366</v>
          </cell>
          <cell r="DX162">
            <v>0</v>
          </cell>
          <cell r="DY162">
            <v>0.25096940635777809</v>
          </cell>
          <cell r="DZ162">
            <v>0.9880000000000001</v>
          </cell>
          <cell r="EA162">
            <v>0.98754750303498195</v>
          </cell>
          <cell r="EB162">
            <v>0.88375013148251458</v>
          </cell>
          <cell r="EC162">
            <v>0.87441505181949997</v>
          </cell>
          <cell r="EN162">
            <v>4.0000000000000002E-4</v>
          </cell>
          <cell r="EO162">
            <v>4.3558203913172689E-5</v>
          </cell>
          <cell r="ER162">
            <v>0.98839535814325741</v>
          </cell>
          <cell r="ES162">
            <v>0.99236135026035022</v>
          </cell>
          <cell r="EV162">
            <v>2.2324701682602685E-2</v>
          </cell>
          <cell r="EW162">
            <v>2.4657801374344118E-2</v>
          </cell>
          <cell r="EX162">
            <v>0.84491666666666665</v>
          </cell>
          <cell r="EY162">
            <v>0.84292134236741034</v>
          </cell>
          <cell r="EZ162">
            <v>0.35977254602531994</v>
          </cell>
          <cell r="FA162">
            <v>0.36958220854837376</v>
          </cell>
          <cell r="FB162">
            <v>0.42580831958810922</v>
          </cell>
          <cell r="FC162">
            <v>0.43845396951318527</v>
          </cell>
          <cell r="FJ162">
            <v>0.91624909192789628</v>
          </cell>
          <cell r="FK162">
            <v>0.91466462879449117</v>
          </cell>
          <cell r="FL162">
            <v>0.94272307924153964</v>
          </cell>
          <cell r="FM162">
            <v>0.94426900733550689</v>
          </cell>
          <cell r="FR162">
            <v>3.0519251446040618E-3</v>
          </cell>
          <cell r="FS162">
            <v>5.2279510732311518E-3</v>
          </cell>
          <cell r="FT162">
            <v>0.85985010289206021</v>
          </cell>
          <cell r="FU162">
            <v>0.86170576139630961</v>
          </cell>
          <cell r="FV162">
            <v>0.88684917527373575</v>
          </cell>
          <cell r="FW162">
            <v>0.87997938462741476</v>
          </cell>
          <cell r="FX162">
            <v>267.98965712985034</v>
          </cell>
          <cell r="FY162">
            <v>1088.8087198505614</v>
          </cell>
          <cell r="FZ162">
            <v>311.67020417684586</v>
          </cell>
          <cell r="GA162">
            <v>1253.9723104981394</v>
          </cell>
          <cell r="GB162">
            <v>30.32325072235135</v>
          </cell>
          <cell r="GC162">
            <v>113.70728595188555</v>
          </cell>
          <cell r="GD162">
            <v>1.3375760674693916E-2</v>
          </cell>
          <cell r="GE162">
            <v>9.7755473493118606E-4</v>
          </cell>
          <cell r="GF162">
            <v>3.7178380680977702E-2</v>
          </cell>
          <cell r="GG162">
            <v>2.6450264983554701E-3</v>
          </cell>
          <cell r="GH162">
            <v>84.284504355196887</v>
          </cell>
          <cell r="GI162">
            <v>314.52817570525229</v>
          </cell>
          <cell r="IV162">
            <v>158</v>
          </cell>
        </row>
        <row r="163">
          <cell r="B163">
            <v>39004</v>
          </cell>
          <cell r="C163">
            <v>21</v>
          </cell>
          <cell r="D163">
            <v>38991</v>
          </cell>
          <cell r="E163" t="str">
            <v>PH W</v>
          </cell>
          <cell r="F163">
            <v>95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0.41666666666666669</v>
          </cell>
          <cell r="L163">
            <v>1</v>
          </cell>
          <cell r="M163">
            <v>94.583333333333329</v>
          </cell>
          <cell r="N163">
            <v>95</v>
          </cell>
          <cell r="O163">
            <v>95</v>
          </cell>
          <cell r="P163">
            <v>0</v>
          </cell>
          <cell r="Q163">
            <v>0.41666666666666669</v>
          </cell>
          <cell r="R163">
            <v>0</v>
          </cell>
          <cell r="S163">
            <v>0.1652777777777778</v>
          </cell>
          <cell r="T163">
            <v>0</v>
          </cell>
          <cell r="U163">
            <v>0.58194444444444449</v>
          </cell>
          <cell r="V163">
            <v>0</v>
          </cell>
          <cell r="W163">
            <v>3.3576388888888884</v>
          </cell>
          <cell r="X163">
            <v>0</v>
          </cell>
          <cell r="Y163">
            <v>4.8611111111111216E-3</v>
          </cell>
          <cell r="Z163">
            <v>3.5416666666666818E-2</v>
          </cell>
          <cell r="AA163">
            <v>10.909722222222221</v>
          </cell>
          <cell r="AB163">
            <v>3.5416666666666818E-2</v>
          </cell>
          <cell r="AC163">
            <v>10.914583333333333</v>
          </cell>
          <cell r="AD163">
            <v>0</v>
          </cell>
          <cell r="AE163">
            <v>3.161111111111111</v>
          </cell>
          <cell r="AF163">
            <v>8.3333333333333454E-3</v>
          </cell>
          <cell r="AG163">
            <v>38.46458333333333</v>
          </cell>
          <cell r="AH163">
            <v>0</v>
          </cell>
          <cell r="AI163">
            <v>0.2618055555555554</v>
          </cell>
          <cell r="AJ163">
            <v>8.3333333333333454E-3</v>
          </cell>
          <cell r="AK163">
            <v>41.887500000000003</v>
          </cell>
          <cell r="AL163">
            <v>4.3750000000000164E-2</v>
          </cell>
          <cell r="AM163">
            <v>52.802083333333329</v>
          </cell>
          <cell r="AN163">
            <v>1</v>
          </cell>
          <cell r="AO163">
            <v>90.643749999999997</v>
          </cell>
          <cell r="AP163">
            <v>0.95625000000000004</v>
          </cell>
          <cell r="AQ163">
            <v>37.841666666666661</v>
          </cell>
          <cell r="AR163">
            <v>1</v>
          </cell>
          <cell r="AS163">
            <v>0.96035188572424002</v>
          </cell>
          <cell r="AT163">
            <v>0.99136069114470848</v>
          </cell>
          <cell r="AU163">
            <v>0.51755944604128556</v>
          </cell>
          <cell r="AV163">
            <v>1</v>
          </cell>
          <cell r="AW163">
            <v>0.9967163139099382</v>
          </cell>
          <cell r="AX163">
            <v>0.99136069114470848</v>
          </cell>
          <cell r="AY163">
            <v>0.47462764567546378</v>
          </cell>
          <cell r="AZ163">
            <v>0.95625000000000004</v>
          </cell>
          <cell r="BA163">
            <v>0.41753047262252257</v>
          </cell>
          <cell r="BB163">
            <v>0.95625000000000004</v>
          </cell>
          <cell r="BC163">
            <v>0.4174768438713829</v>
          </cell>
          <cell r="BD163">
            <v>0.95625000000000004</v>
          </cell>
          <cell r="BE163">
            <v>0.40256497392178009</v>
          </cell>
          <cell r="BF163">
            <v>0.95625000000000004</v>
          </cell>
          <cell r="BG163">
            <v>0.40185840707964599</v>
          </cell>
          <cell r="BH163">
            <v>0.95625000000000004</v>
          </cell>
          <cell r="BI163">
            <v>0.4000881057268722</v>
          </cell>
          <cell r="BJ163">
            <v>141.00217864923749</v>
          </cell>
          <cell r="BK163">
            <v>131.63848931953316</v>
          </cell>
          <cell r="BL163">
            <v>3236</v>
          </cell>
          <cell r="BM163">
            <v>119554.076</v>
          </cell>
          <cell r="BN163">
            <v>34.06315789473684</v>
          </cell>
          <cell r="BO163">
            <v>1258.463957894737</v>
          </cell>
          <cell r="BP163">
            <v>875.10415</v>
          </cell>
          <cell r="BQ163">
            <v>40125.725259999999</v>
          </cell>
          <cell r="BR163">
            <v>0.27042773485784921</v>
          </cell>
          <cell r="BS163">
            <v>0.335628249596442</v>
          </cell>
          <cell r="BT163">
            <v>1.5132783281972533</v>
          </cell>
          <cell r="BU163">
            <v>1.8701973506228233</v>
          </cell>
          <cell r="BV163">
            <v>0.13272324649051817</v>
          </cell>
          <cell r="BW163">
            <v>0.13187401012671457</v>
          </cell>
          <cell r="BX163">
            <v>429.49242564331684</v>
          </cell>
          <cell r="BY163">
            <v>15766.075429114002</v>
          </cell>
          <cell r="BZ163">
            <v>0.17870323642314093</v>
          </cell>
          <cell r="CA163">
            <v>0.17946140790150797</v>
          </cell>
          <cell r="CB163">
            <v>578.28367306528401</v>
          </cell>
          <cell r="CC163">
            <v>21455.342799323884</v>
          </cell>
          <cell r="CD163">
            <v>2.955E-2</v>
          </cell>
          <cell r="CE163">
            <v>2.9529539536807939E-2</v>
          </cell>
          <cell r="CF163">
            <v>0.76075207328376093</v>
          </cell>
          <cell r="CG163">
            <v>0.76049486402756328</v>
          </cell>
          <cell r="CH163">
            <v>47.373255884716237</v>
          </cell>
          <cell r="CI163">
            <v>1768.3121476136957</v>
          </cell>
          <cell r="CJ163">
            <v>0.48699999999999993</v>
          </cell>
          <cell r="CK163">
            <v>0.48670337883106257</v>
          </cell>
          <cell r="CL163">
            <v>593.94722104999994</v>
          </cell>
          <cell r="CM163">
            <v>22164.753313062429</v>
          </cell>
          <cell r="CN163">
            <v>0.37688632571075403</v>
          </cell>
          <cell r="CO163">
            <v>0.38092033148246651</v>
          </cell>
          <cell r="CP163">
            <v>1219.6041500000001</v>
          </cell>
          <cell r="CQ163">
            <v>45540.578259999995</v>
          </cell>
          <cell r="CR163">
            <v>1.1136990924752782E-2</v>
          </cell>
          <cell r="CS163">
            <v>1.124840198888548E-2</v>
          </cell>
          <cell r="CT163">
            <v>36.039302632500004</v>
          </cell>
          <cell r="CU163">
            <v>1344.7923062577659</v>
          </cell>
          <cell r="CV163">
            <v>4.7535537700865264E-2</v>
          </cell>
          <cell r="CW163">
            <v>5.0252916512858993E-2</v>
          </cell>
          <cell r="CX163">
            <v>153.82499999999999</v>
          </cell>
          <cell r="CY163">
            <v>6007.9409999999989</v>
          </cell>
          <cell r="CZ163">
            <v>2.2541666666666668E-2</v>
          </cell>
          <cell r="DA163">
            <v>1.6681383798678569E-2</v>
          </cell>
          <cell r="DB163">
            <v>1.0715302456736713E-3</v>
          </cell>
          <cell r="DC163">
            <v>8.3828818735395274E-4</v>
          </cell>
          <cell r="DD163">
            <v>3.4674718749999998</v>
          </cell>
          <cell r="DE163">
            <v>100.2207696608167</v>
          </cell>
          <cell r="DF163">
            <v>0.67233333333333334</v>
          </cell>
          <cell r="DG163">
            <v>0.48909250364276996</v>
          </cell>
          <cell r="DH163">
            <v>103.42167499999999</v>
          </cell>
          <cell r="DI163">
            <v>2938.4389054280464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0.85902235985493802</v>
          </cell>
          <cell r="DO163">
            <v>0.8565470327385184</v>
          </cell>
          <cell r="DP163">
            <v>393.45312301081685</v>
          </cell>
          <cell r="DQ163">
            <v>14421.283122856234</v>
          </cell>
          <cell r="DR163">
            <v>458.02430925925927</v>
          </cell>
          <cell r="DS163">
            <v>16836.533864053064</v>
          </cell>
          <cell r="DT163">
            <v>2891.5</v>
          </cell>
          <cell r="DU163">
            <v>114268.92900000002</v>
          </cell>
          <cell r="DV163">
            <v>0.89354140914709523</v>
          </cell>
          <cell r="DW163">
            <v>0.95579283302729068</v>
          </cell>
          <cell r="DX163">
            <v>0.78189999999999993</v>
          </cell>
          <cell r="DY163">
            <v>0.26534023718604888</v>
          </cell>
          <cell r="DZ163">
            <v>0.99056666666666671</v>
          </cell>
          <cell r="EA163">
            <v>0.98763153302983397</v>
          </cell>
          <cell r="EB163">
            <v>0.88532589342465384</v>
          </cell>
          <cell r="EC163">
            <v>0.87473607321764368</v>
          </cell>
          <cell r="EN163">
            <v>2.6666666666666668E-4</v>
          </cell>
          <cell r="EO163">
            <v>4.9767805400099897E-5</v>
          </cell>
          <cell r="ER163">
            <v>0.99083088823686316</v>
          </cell>
          <cell r="ES163">
            <v>0.99231856338380531</v>
          </cell>
          <cell r="EV163">
            <v>2.2554272055799393E-2</v>
          </cell>
          <cell r="EW163">
            <v>2.4600864621515964E-2</v>
          </cell>
          <cell r="EX163">
            <v>0.84283750000000024</v>
          </cell>
          <cell r="EY163">
            <v>0.84291892086210052</v>
          </cell>
          <cell r="EZ163">
            <v>0.35718139449224973</v>
          </cell>
          <cell r="FA163">
            <v>0.36922405266597674</v>
          </cell>
          <cell r="FB163">
            <v>0.42378441216990181</v>
          </cell>
          <cell r="FC163">
            <v>0.43803032952250087</v>
          </cell>
          <cell r="FJ163">
            <v>0.91608861884230353</v>
          </cell>
          <cell r="FK163">
            <v>0.91470342049902642</v>
          </cell>
          <cell r="FL163">
            <v>0.94490774829385871</v>
          </cell>
          <cell r="FM163">
            <v>0.94428636211862382</v>
          </cell>
          <cell r="FR163">
            <v>4.701348093048674E-3</v>
          </cell>
          <cell r="FS163">
            <v>5.2203592042936453E-3</v>
          </cell>
          <cell r="FT163">
            <v>0.8637237079479867</v>
          </cell>
          <cell r="FU163">
            <v>0.86176739194281204</v>
          </cell>
          <cell r="FV163">
            <v>0.89001801178016782</v>
          </cell>
          <cell r="FW163">
            <v>0.88028205902310586</v>
          </cell>
          <cell r="FX163">
            <v>389.98565113581685</v>
          </cell>
          <cell r="FY163">
            <v>1478.7943709863782</v>
          </cell>
          <cell r="FZ163">
            <v>451.5166685216214</v>
          </cell>
          <cell r="GA163">
            <v>1705.4889790197608</v>
          </cell>
          <cell r="GB163">
            <v>42.891397289122992</v>
          </cell>
          <cell r="GC163">
            <v>156.59868324100853</v>
          </cell>
          <cell r="GD163">
            <v>1.325444910047064E-2</v>
          </cell>
          <cell r="GE163">
            <v>1.3098564974146807E-3</v>
          </cell>
          <cell r="GF163">
            <v>3.710845330931211E-2</v>
          </cell>
          <cell r="GG163">
            <v>3.5475925470100918E-3</v>
          </cell>
          <cell r="GH163">
            <v>120.08295490893398</v>
          </cell>
          <cell r="GI163">
            <v>434.61113061418627</v>
          </cell>
          <cell r="IV163">
            <v>159</v>
          </cell>
        </row>
        <row r="164">
          <cell r="B164">
            <v>39005</v>
          </cell>
          <cell r="C164">
            <v>21</v>
          </cell>
          <cell r="D164">
            <v>38991</v>
          </cell>
          <cell r="E164">
            <v>0</v>
          </cell>
          <cell r="F164">
            <v>96</v>
          </cell>
          <cell r="G164">
            <v>14</v>
          </cell>
          <cell r="H164">
            <v>0</v>
          </cell>
          <cell r="I164">
            <v>0</v>
          </cell>
          <cell r="J164">
            <v>0</v>
          </cell>
          <cell r="K164">
            <v>0.41666666666666669</v>
          </cell>
          <cell r="L164">
            <v>1</v>
          </cell>
          <cell r="M164">
            <v>95.583333333333329</v>
          </cell>
          <cell r="N164">
            <v>96</v>
          </cell>
          <cell r="O164">
            <v>96</v>
          </cell>
          <cell r="P164">
            <v>0</v>
          </cell>
          <cell r="Q164">
            <v>0.41666666666666669</v>
          </cell>
          <cell r="R164">
            <v>0</v>
          </cell>
          <cell r="S164">
            <v>0.1652777777777778</v>
          </cell>
          <cell r="T164">
            <v>0</v>
          </cell>
          <cell r="U164">
            <v>0.58194444444444449</v>
          </cell>
          <cell r="V164">
            <v>0</v>
          </cell>
          <cell r="W164">
            <v>3.3576388888888884</v>
          </cell>
          <cell r="X164">
            <v>0</v>
          </cell>
          <cell r="Y164">
            <v>4.8611111111111216E-3</v>
          </cell>
          <cell r="Z164">
            <v>7.0833333333333415E-2</v>
          </cell>
          <cell r="AA164">
            <v>10.980555555555554</v>
          </cell>
          <cell r="AB164">
            <v>7.0833333333333415E-2</v>
          </cell>
          <cell r="AC164">
            <v>10.985416666666666</v>
          </cell>
          <cell r="AD164">
            <v>0.15277777777777779</v>
          </cell>
          <cell r="AE164">
            <v>3.3138888888888887</v>
          </cell>
          <cell r="AF164">
            <v>0</v>
          </cell>
          <cell r="AG164">
            <v>38.46458333333333</v>
          </cell>
          <cell r="AH164">
            <v>0</v>
          </cell>
          <cell r="AI164">
            <v>0.2618055555555554</v>
          </cell>
          <cell r="AJ164">
            <v>0.15277777777777779</v>
          </cell>
          <cell r="AK164">
            <v>42.040277777777774</v>
          </cell>
          <cell r="AL164">
            <v>0.2236111111111112</v>
          </cell>
          <cell r="AM164">
            <v>53.02569444444444</v>
          </cell>
          <cell r="AN164">
            <v>1</v>
          </cell>
          <cell r="AO164">
            <v>91.643749999999997</v>
          </cell>
          <cell r="AP164">
            <v>0.7763888888888888</v>
          </cell>
          <cell r="AQ164">
            <v>38.61805555555555</v>
          </cell>
          <cell r="AR164">
            <v>0.83557548579970098</v>
          </cell>
          <cell r="AS164">
            <v>0.95891448841133731</v>
          </cell>
          <cell r="AT164">
            <v>1</v>
          </cell>
          <cell r="AU164">
            <v>0.52311705754726734</v>
          </cell>
          <cell r="AV164">
            <v>1</v>
          </cell>
          <cell r="AW164">
            <v>0.9967541412680373</v>
          </cell>
          <cell r="AX164">
            <v>0.83557548579970098</v>
          </cell>
          <cell r="AY164">
            <v>0.47878568722664189</v>
          </cell>
          <cell r="AZ164">
            <v>0.7763888888888888</v>
          </cell>
          <cell r="BA164">
            <v>0.42144627065857376</v>
          </cell>
          <cell r="BB164">
            <v>0.7763888888888888</v>
          </cell>
          <cell r="BC164">
            <v>0.42139322709465238</v>
          </cell>
          <cell r="BD164">
            <v>0.7763888888888888</v>
          </cell>
          <cell r="BE164">
            <v>0.4064999049721495</v>
          </cell>
          <cell r="BF164">
            <v>0.7763888888888888</v>
          </cell>
          <cell r="BG164">
            <v>0.40579392877991827</v>
          </cell>
          <cell r="BH164">
            <v>0.7763888888888888</v>
          </cell>
          <cell r="BI164">
            <v>0.40402499273467013</v>
          </cell>
          <cell r="BJ164">
            <v>146.46815742397141</v>
          </cell>
          <cell r="BK164">
            <v>131.93662938320449</v>
          </cell>
          <cell r="BL164">
            <v>2729.19</v>
          </cell>
          <cell r="BM164">
            <v>122283.266</v>
          </cell>
          <cell r="BN164">
            <v>28.429062500000001</v>
          </cell>
          <cell r="BO164">
            <v>1273.7840208333334</v>
          </cell>
          <cell r="BP164">
            <v>757.77175</v>
          </cell>
          <cell r="BQ164">
            <v>40883.497009999999</v>
          </cell>
          <cell r="BR164">
            <v>0.27765445058790339</v>
          </cell>
          <cell r="BS164">
            <v>0.33433435618247226</v>
          </cell>
          <cell r="BT164">
            <v>1.647103839130847</v>
          </cell>
          <cell r="BU164">
            <v>1.8655140196445954</v>
          </cell>
          <cell r="BV164">
            <v>0.12953549186260713</v>
          </cell>
          <cell r="BW164">
            <v>0.13182181769785664</v>
          </cell>
          <cell r="BX164">
            <v>353.52696903650872</v>
          </cell>
          <cell r="BY164">
            <v>16119.602398150511</v>
          </cell>
          <cell r="BZ164">
            <v>0.16857130922262778</v>
          </cell>
          <cell r="CA164">
            <v>0.1792183562609555</v>
          </cell>
          <cell r="CB164">
            <v>460.06313141730351</v>
          </cell>
          <cell r="CC164">
            <v>21915.405930741188</v>
          </cell>
          <cell r="CD164">
            <v>3.007E-2</v>
          </cell>
          <cell r="CE164">
            <v>2.9540992641723544E-2</v>
          </cell>
          <cell r="CF164">
            <v>0.74882153415425601</v>
          </cell>
          <cell r="CG164">
            <v>0.76023922076118722</v>
          </cell>
          <cell r="CH164">
            <v>39.592704630196415</v>
          </cell>
          <cell r="CI164">
            <v>1807.9048522438923</v>
          </cell>
          <cell r="CJ164">
            <v>0.49323</v>
          </cell>
          <cell r="CK164">
            <v>0.48684168696289287</v>
          </cell>
          <cell r="CL164">
            <v>486.30591395249996</v>
          </cell>
          <cell r="CM164">
            <v>22651.059227014928</v>
          </cell>
          <cell r="CN164">
            <v>0.36126533880015677</v>
          </cell>
          <cell r="CO164">
            <v>0.38048165977182846</v>
          </cell>
          <cell r="CP164">
            <v>985.96174999999994</v>
          </cell>
          <cell r="CQ164">
            <v>46526.540009999997</v>
          </cell>
          <cell r="CR164">
            <v>1.0863248737720713E-2</v>
          </cell>
          <cell r="CS164">
            <v>1.1239805911630344E-2</v>
          </cell>
          <cell r="CT164">
            <v>29.647869822499995</v>
          </cell>
          <cell r="CU164">
            <v>1374.4401760802659</v>
          </cell>
          <cell r="CV164">
            <v>5.6060589405647829E-2</v>
          </cell>
          <cell r="CW164">
            <v>5.0382535579316295E-2</v>
          </cell>
          <cell r="CX164">
            <v>153</v>
          </cell>
          <cell r="CY164">
            <v>6160.9409999999989</v>
          </cell>
          <cell r="CZ164">
            <v>3.07125E-2</v>
          </cell>
          <cell r="DA164">
            <v>1.7029830696449894E-2</v>
          </cell>
          <cell r="DB164">
            <v>1.721760852120959E-3</v>
          </cell>
          <cell r="DC164">
            <v>8.5800605097361966E-4</v>
          </cell>
          <cell r="DD164">
            <v>4.6990125000000003</v>
          </cell>
          <cell r="DE164">
            <v>104.91978216081669</v>
          </cell>
          <cell r="DF164">
            <v>0.70783999999999991</v>
          </cell>
          <cell r="DG164">
            <v>0.49452485025064302</v>
          </cell>
          <cell r="DH164">
            <v>108.29951999999999</v>
          </cell>
          <cell r="DI164">
            <v>3046.7384254280464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0.85138704673623977</v>
          </cell>
          <cell r="DO164">
            <v>0.85643302134422084</v>
          </cell>
          <cell r="DP164">
            <v>323.8790992140087</v>
          </cell>
          <cell r="DQ164">
            <v>14745.162222070243</v>
          </cell>
          <cell r="DR164">
            <v>380.41346818181819</v>
          </cell>
          <cell r="DS164">
            <v>17216.947332234882</v>
          </cell>
          <cell r="DT164">
            <v>2501</v>
          </cell>
          <cell r="DU164">
            <v>116769.92900000002</v>
          </cell>
          <cell r="DV164">
            <v>0.91638911178774651</v>
          </cell>
          <cell r="DW164">
            <v>0.95491339755351334</v>
          </cell>
          <cell r="DX164">
            <v>0</v>
          </cell>
          <cell r="DY164">
            <v>0.25941821739042292</v>
          </cell>
          <cell r="DZ164">
            <v>0.98733333333333351</v>
          </cell>
          <cell r="EA164">
            <v>0.98762487035872315</v>
          </cell>
          <cell r="EB164">
            <v>0.88023838337438298</v>
          </cell>
          <cell r="EC164">
            <v>0.87484713664909575</v>
          </cell>
          <cell r="EN164">
            <v>5.666666666666666E-4</v>
          </cell>
          <cell r="EO164">
            <v>6.1316868496321932E-5</v>
          </cell>
          <cell r="ER164">
            <v>0.98789313944568613</v>
          </cell>
          <cell r="ES164">
            <v>0.99221928252292679</v>
          </cell>
          <cell r="EV164">
            <v>2.256916876039762E-2</v>
          </cell>
          <cell r="EW164">
            <v>2.4555520035878159E-2</v>
          </cell>
          <cell r="EX164">
            <v>0.8514857142857144</v>
          </cell>
          <cell r="EY164">
            <v>0.8430925159616488</v>
          </cell>
          <cell r="EZ164">
            <v>0.35966570896932992</v>
          </cell>
          <cell r="FA164">
            <v>0.36903036506975634</v>
          </cell>
          <cell r="FB164">
            <v>0.42239781940562865</v>
          </cell>
          <cell r="FC164">
            <v>0.43771040316830789</v>
          </cell>
          <cell r="FJ164">
            <v>0.91613689359173534</v>
          </cell>
          <cell r="FK164">
            <v>0.91473485870607052</v>
          </cell>
          <cell r="FL164">
            <v>0.94090996429506668</v>
          </cell>
          <cell r="FM164">
            <v>0.94421484791357679</v>
          </cell>
          <cell r="FR164">
            <v>1.7079549415716877E-2</v>
          </cell>
          <cell r="FS164">
            <v>5.4993795667075407E-3</v>
          </cell>
          <cell r="FT164">
            <v>0.86846659615195665</v>
          </cell>
          <cell r="FU164">
            <v>0.86193240091092838</v>
          </cell>
          <cell r="FV164">
            <v>0.89728345669678988</v>
          </cell>
          <cell r="FW164">
            <v>0.88068203254186195</v>
          </cell>
          <cell r="FX164">
            <v>319.18008671400872</v>
          </cell>
          <cell r="FY164">
            <v>1797.9744577003869</v>
          </cell>
          <cell r="FZ164">
            <v>367.52143159938117</v>
          </cell>
          <cell r="GA164">
            <v>2073.010410619142</v>
          </cell>
          <cell r="GB164">
            <v>32.785075198481834</v>
          </cell>
          <cell r="GC164">
            <v>189.38375843949035</v>
          </cell>
          <cell r="GD164">
            <v>1.2012749276701817E-2</v>
          </cell>
          <cell r="GE164">
            <v>1.5487299663675188E-3</v>
          </cell>
          <cell r="GF164">
            <v>3.3399762549301555E-2</v>
          </cell>
          <cell r="GG164">
            <v>4.1967548282233315E-3</v>
          </cell>
          <cell r="GH164">
            <v>91.154297951928314</v>
          </cell>
          <cell r="GI164">
            <v>525.76542856611457</v>
          </cell>
          <cell r="IV164">
            <v>160</v>
          </cell>
        </row>
        <row r="165">
          <cell r="B165" t="str">
            <v>from  9/10/2006  to  15/10/2006</v>
          </cell>
          <cell r="C165">
            <v>21</v>
          </cell>
          <cell r="F165">
            <v>7</v>
          </cell>
          <cell r="G165">
            <v>14</v>
          </cell>
          <cell r="H165">
            <v>0</v>
          </cell>
          <cell r="I165">
            <v>0</v>
          </cell>
          <cell r="J165">
            <v>0</v>
          </cell>
          <cell r="K165">
            <v>0.41666666666666669</v>
          </cell>
          <cell r="L165">
            <v>7</v>
          </cell>
          <cell r="M165">
            <v>95.583333333333329</v>
          </cell>
          <cell r="N165">
            <v>7</v>
          </cell>
          <cell r="O165">
            <v>96</v>
          </cell>
          <cell r="P165">
            <v>0</v>
          </cell>
          <cell r="Q165">
            <v>0.41666666666666669</v>
          </cell>
          <cell r="R165">
            <v>0</v>
          </cell>
          <cell r="S165">
            <v>0.1652777777777778</v>
          </cell>
          <cell r="T165">
            <v>0</v>
          </cell>
          <cell r="U165">
            <v>0.58194444444444449</v>
          </cell>
          <cell r="V165">
            <v>1.4930555555555554</v>
          </cell>
          <cell r="W165">
            <v>3.3576388888888884</v>
          </cell>
          <cell r="X165">
            <v>0</v>
          </cell>
          <cell r="Y165">
            <v>4.8611111111111216E-3</v>
          </cell>
          <cell r="Z165">
            <v>0.96041666666666681</v>
          </cell>
          <cell r="AA165">
            <v>10.980555555555556</v>
          </cell>
          <cell r="AB165">
            <v>0.96041666666666681</v>
          </cell>
          <cell r="AC165">
            <v>10.980555555555556</v>
          </cell>
          <cell r="AD165">
            <v>0.15277777777777779</v>
          </cell>
          <cell r="AE165">
            <v>3.3138888888888887</v>
          </cell>
          <cell r="AF165">
            <v>8.3333333333333454E-3</v>
          </cell>
          <cell r="AG165">
            <v>38.46458333333333</v>
          </cell>
          <cell r="AH165">
            <v>0</v>
          </cell>
          <cell r="AI165">
            <v>0.2618055555555554</v>
          </cell>
          <cell r="AJ165">
            <v>0.16111111111111115</v>
          </cell>
          <cell r="AK165">
            <v>42.040277777777781</v>
          </cell>
          <cell r="AL165">
            <v>1.1215277777777779</v>
          </cell>
          <cell r="AM165">
            <v>53.02569444444444</v>
          </cell>
          <cell r="AN165">
            <v>5.5069444444444446</v>
          </cell>
          <cell r="AO165">
            <v>91.643749999999997</v>
          </cell>
          <cell r="AP165">
            <v>4.385416666666667</v>
          </cell>
          <cell r="AQ165">
            <v>38.61805555555555</v>
          </cell>
          <cell r="AR165">
            <v>0.96639682297235374</v>
          </cell>
          <cell r="AS165">
            <v>0.95891696440101593</v>
          </cell>
          <cell r="AT165">
            <v>0.9981670994348556</v>
          </cell>
          <cell r="AU165">
            <v>0.52314579656493476</v>
          </cell>
          <cell r="AV165">
            <v>1</v>
          </cell>
          <cell r="AW165">
            <v>0.9967543368774483</v>
          </cell>
          <cell r="AX165">
            <v>0.96456392240720934</v>
          </cell>
          <cell r="AY165">
            <v>0.47881709784339888</v>
          </cell>
          <cell r="AZ165">
            <v>0.79634300126103408</v>
          </cell>
          <cell r="BA165">
            <v>0.42144627065857376</v>
          </cell>
          <cell r="BB165">
            <v>0.79634300126103408</v>
          </cell>
          <cell r="BC165">
            <v>0.42139322709465238</v>
          </cell>
          <cell r="BD165">
            <v>0.62648809523809523</v>
          </cell>
          <cell r="BE165">
            <v>0.4064999049721495</v>
          </cell>
          <cell r="BF165">
            <v>0.62648809523809523</v>
          </cell>
          <cell r="BG165">
            <v>0.40579392877991827</v>
          </cell>
          <cell r="BH165">
            <v>0.62648809523809523</v>
          </cell>
          <cell r="BI165">
            <v>0.40402499273467013</v>
          </cell>
          <cell r="BJ165">
            <v>142.35591448931117</v>
          </cell>
          <cell r="BK165">
            <v>131.93662938320449</v>
          </cell>
          <cell r="BL165">
            <v>14982.96</v>
          </cell>
          <cell r="BM165">
            <v>122283.26600000002</v>
          </cell>
          <cell r="BN165">
            <v>2140.4228571428571</v>
          </cell>
          <cell r="BO165">
            <v>1273.7840208333334</v>
          </cell>
          <cell r="BP165">
            <v>4456.6756599999999</v>
          </cell>
          <cell r="BQ165">
            <v>40883.497010000006</v>
          </cell>
          <cell r="BR165">
            <v>0.2974496134275203</v>
          </cell>
          <cell r="BS165">
            <v>0.33433435618247226</v>
          </cell>
          <cell r="BT165">
            <v>1.7187987883510865</v>
          </cell>
          <cell r="BU165">
            <v>1.8655140196445961</v>
          </cell>
          <cell r="BV165">
            <v>0.13216161667400264</v>
          </cell>
          <cell r="BW165">
            <v>0.13182181769785661</v>
          </cell>
          <cell r="BX165">
            <v>1980.1722161619145</v>
          </cell>
          <cell r="BY165">
            <v>16119.60239815051</v>
          </cell>
          <cell r="BZ165">
            <v>0.17305668088867796</v>
          </cell>
          <cell r="CA165">
            <v>0.17921835626095545</v>
          </cell>
          <cell r="CB165">
            <v>2592.9013274878266</v>
          </cell>
          <cell r="CC165">
            <v>21915.405930741184</v>
          </cell>
          <cell r="CD165">
            <v>2.9747885520355045E-2</v>
          </cell>
          <cell r="CE165">
            <v>2.9540992641723544E-2</v>
          </cell>
          <cell r="CF165">
            <v>0.76616555557757238</v>
          </cell>
          <cell r="CG165">
            <v>0.76023922076118733</v>
          </cell>
          <cell r="CH165">
            <v>213.69725112884009</v>
          </cell>
          <cell r="CI165">
            <v>1807.904852243892</v>
          </cell>
          <cell r="CJ165">
            <v>0.4900649743207145</v>
          </cell>
          <cell r="CK165">
            <v>0.48684168696289287</v>
          </cell>
          <cell r="CL165">
            <v>2697.2370813833331</v>
          </cell>
          <cell r="CM165">
            <v>22651.059227014928</v>
          </cell>
          <cell r="CN165">
            <v>0.3673396752043655</v>
          </cell>
          <cell r="CO165">
            <v>0.38048165977182841</v>
          </cell>
          <cell r="CP165">
            <v>5503.8356600000006</v>
          </cell>
          <cell r="CQ165">
            <v>46526.540009999997</v>
          </cell>
          <cell r="CR165">
            <v>1.0927578605063871E-2</v>
          </cell>
          <cell r="CS165">
            <v>1.1239805911630343E-2</v>
          </cell>
          <cell r="CT165">
            <v>163.72747313652778</v>
          </cell>
          <cell r="CU165">
            <v>1374.4401760802659</v>
          </cell>
          <cell r="CV165">
            <v>5.1382704085174091E-2</v>
          </cell>
          <cell r="CW165">
            <v>5.0382535579316289E-2</v>
          </cell>
          <cell r="CX165">
            <v>769.86500000000001</v>
          </cell>
          <cell r="CY165">
            <v>6160.9409999999989</v>
          </cell>
          <cell r="CZ165">
            <v>2.3991589856663179E-2</v>
          </cell>
          <cell r="DA165">
            <v>1.7029830696449894E-2</v>
          </cell>
          <cell r="DB165">
            <v>1.2327527621377884E-3</v>
          </cell>
          <cell r="DC165">
            <v>8.5800605097361945E-4</v>
          </cell>
          <cell r="DD165">
            <v>18.470285324999999</v>
          </cell>
          <cell r="DE165">
            <v>104.91978216081668</v>
          </cell>
          <cell r="DF165">
            <v>0.68086161210082285</v>
          </cell>
          <cell r="DG165">
            <v>0.49452485025064297</v>
          </cell>
          <cell r="DH165">
            <v>524.17152499999997</v>
          </cell>
          <cell r="DI165">
            <v>3046.738425428046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0.85972867388870888</v>
          </cell>
          <cell r="DO165">
            <v>0.8564330213442205</v>
          </cell>
          <cell r="DP165">
            <v>1816.4447430253867</v>
          </cell>
          <cell r="DQ165">
            <v>14745.162222070241</v>
          </cell>
          <cell r="DR165">
            <v>2112.8116325459723</v>
          </cell>
          <cell r="DS165">
            <v>17216.947332234886</v>
          </cell>
          <cell r="DT165">
            <v>13935.8</v>
          </cell>
          <cell r="DU165">
            <v>116769.92900000002</v>
          </cell>
          <cell r="DV165">
            <v>0.9301099382231548</v>
          </cell>
          <cell r="DW165">
            <v>0.95491339755351323</v>
          </cell>
          <cell r="DX165">
            <v>0.46258581001350868</v>
          </cell>
          <cell r="DY165">
            <v>0.25941821739042298</v>
          </cell>
          <cell r="DZ165">
            <v>0.98854224672009761</v>
          </cell>
          <cell r="EA165">
            <v>0.98762487035872315</v>
          </cell>
          <cell r="EB165">
            <v>0.88716518813656731</v>
          </cell>
          <cell r="EC165">
            <v>0.87777330031536471</v>
          </cell>
          <cell r="ED165">
            <v>0.93712917709926136</v>
          </cell>
          <cell r="EE165">
            <v>0.90724831581607235</v>
          </cell>
          <cell r="EF165">
            <v>0.10079257083948091</v>
          </cell>
          <cell r="EG165">
            <v>9.6252634682857316E-2</v>
          </cell>
          <cell r="EH165">
            <v>1510.171057185109</v>
          </cell>
          <cell r="EI165">
            <v>11770.086530124669</v>
          </cell>
          <cell r="EJ165">
            <v>1527.6747778820109</v>
          </cell>
          <cell r="EK165">
            <v>11917.567978871939</v>
          </cell>
          <cell r="EL165">
            <v>0.10196081267533323</v>
          </cell>
          <cell r="EM165">
            <v>9.7458698714114625E-2</v>
          </cell>
          <cell r="EN165">
            <v>4.861261168025915E-4</v>
          </cell>
          <cell r="EO165">
            <v>4.2683203869938835E-4</v>
          </cell>
          <cell r="EP165">
            <v>0.74264260750904343</v>
          </cell>
          <cell r="EQ165">
            <v>5.0867998367604592</v>
          </cell>
          <cell r="ER165">
            <v>0.9890230366483318</v>
          </cell>
          <cell r="ES165">
            <v>0.9880466003034607</v>
          </cell>
          <cell r="ET165">
            <v>1526.9321352745019</v>
          </cell>
          <cell r="EU165">
            <v>11912.481179035178</v>
          </cell>
          <cell r="EV165">
            <v>2.044146722945786E-2</v>
          </cell>
          <cell r="EW165">
            <v>2.4329377103368952E-2</v>
          </cell>
          <cell r="EX165">
            <v>0.84920077066964994</v>
          </cell>
          <cell r="EY165">
            <v>0.84309251596164902</v>
          </cell>
          <cell r="EZ165">
            <v>0.36002571241211234</v>
          </cell>
          <cell r="FA165">
            <v>0.36903036506975628</v>
          </cell>
          <cell r="FB165">
            <v>0.42395829684446551</v>
          </cell>
          <cell r="FC165">
            <v>0.43771040316830767</v>
          </cell>
          <cell r="FD165">
            <v>476.08021499383705</v>
          </cell>
          <cell r="FE165">
            <v>4805.6221406328405</v>
          </cell>
          <cell r="FF165">
            <v>0.83138838270953275</v>
          </cell>
          <cell r="FG165">
            <v>0.79635834837943009</v>
          </cell>
          <cell r="FH165">
            <v>0.8176411728582752</v>
          </cell>
          <cell r="FI165">
            <v>0.78563580805278954</v>
          </cell>
          <cell r="FJ165">
            <v>0.91731654863137413</v>
          </cell>
          <cell r="FK165">
            <v>0.91473485870607052</v>
          </cell>
          <cell r="FL165">
            <v>0.9435572806392224</v>
          </cell>
          <cell r="FM165">
            <v>0.94421484791357668</v>
          </cell>
          <cell r="FN165">
            <v>0.76264632179932856</v>
          </cell>
          <cell r="FO165">
            <v>0.72845674128425764</v>
          </cell>
          <cell r="FP165">
            <v>0.77149128160081848</v>
          </cell>
          <cell r="FQ165">
            <v>0.7418089950160246</v>
          </cell>
          <cell r="FR165">
            <v>7.5910586764207366E-3</v>
          </cell>
          <cell r="FS165">
            <v>5.4993795667078738E-3</v>
          </cell>
          <cell r="FT165">
            <v>0.86731973256512962</v>
          </cell>
          <cell r="FU165">
            <v>0.86193240091092838</v>
          </cell>
          <cell r="FV165">
            <v>0.89471946761030108</v>
          </cell>
          <cell r="FW165">
            <v>0.8836277126009302</v>
          </cell>
          <cell r="FX165">
            <v>1797.9744577003869</v>
          </cell>
          <cell r="FY165">
            <v>9926.0578643899407</v>
          </cell>
          <cell r="FZ165">
            <v>2073.0238113951496</v>
          </cell>
          <cell r="GA165">
            <v>11516.051437328082</v>
          </cell>
          <cell r="GB165">
            <v>189.38375843949035</v>
          </cell>
          <cell r="GC165" t="e">
            <v>#DIV/0!</v>
          </cell>
          <cell r="GD165">
            <v>1.2639942871067556E-2</v>
          </cell>
          <cell r="GE165" t="e">
            <v>#DIV/0!</v>
          </cell>
          <cell r="GF165">
            <v>3.5108444856291075E-2</v>
          </cell>
          <cell r="GG165" t="e">
            <v>#DIV/0!</v>
          </cell>
          <cell r="GH165">
            <v>525.76542856611457</v>
          </cell>
          <cell r="GI165" t="e">
            <v>#DIV/0!</v>
          </cell>
          <cell r="GJ165">
            <v>9.4117424160947219E-3</v>
          </cell>
          <cell r="GK165" t="e">
            <v>#DIV/0!</v>
          </cell>
          <cell r="GL165">
            <v>16.922072466593637</v>
          </cell>
          <cell r="GM165" t="e">
            <v>#DIV/0!</v>
          </cell>
          <cell r="GN165">
            <v>12.454398670643769</v>
          </cell>
          <cell r="GO165" t="e">
            <v>#DIV/0!</v>
          </cell>
          <cell r="GP165">
            <v>34.59308110857242</v>
          </cell>
          <cell r="GQ165" t="e">
            <v>#DIV/0!</v>
          </cell>
          <cell r="GR165">
            <v>2.3088282361143873E-3</v>
          </cell>
          <cell r="GS165" t="e">
            <v>#DIV/0!</v>
          </cell>
          <cell r="GT165">
            <v>560.62150605258739</v>
          </cell>
          <cell r="GU165">
            <v>5699.9938318174336</v>
          </cell>
          <cell r="GV165">
            <v>201.83815711013412</v>
          </cell>
          <cell r="GW165">
            <v>2103.4708046509463</v>
          </cell>
          <cell r="GX165">
            <v>1.3471180401611839E-2</v>
          </cell>
          <cell r="GY165">
            <v>1.7201624338778667E-2</v>
          </cell>
          <cell r="GZ165">
            <v>3.7382090760502917E-2</v>
          </cell>
          <cell r="HA165">
            <v>4.6234233771829995E-2</v>
          </cell>
          <cell r="HB165">
            <v>85.965243405143582</v>
          </cell>
          <cell r="HC165">
            <v>766.68510513380943</v>
          </cell>
          <cell r="HD165">
            <v>5.7375340657082165E-3</v>
          </cell>
          <cell r="HE165">
            <v>6.2697467136166394E-3</v>
          </cell>
          <cell r="IV165">
            <v>161</v>
          </cell>
        </row>
        <row r="166">
          <cell r="B166">
            <v>39006</v>
          </cell>
          <cell r="C166">
            <v>22</v>
          </cell>
          <cell r="D166">
            <v>38991</v>
          </cell>
          <cell r="E166">
            <v>0</v>
          </cell>
          <cell r="F166">
            <v>97</v>
          </cell>
          <cell r="G166">
            <v>15</v>
          </cell>
          <cell r="H166">
            <v>0</v>
          </cell>
          <cell r="I166">
            <v>0</v>
          </cell>
          <cell r="J166">
            <v>0</v>
          </cell>
          <cell r="K166">
            <v>0.41666666666666669</v>
          </cell>
          <cell r="L166">
            <v>1</v>
          </cell>
          <cell r="M166">
            <v>96.583333333333329</v>
          </cell>
          <cell r="N166">
            <v>97</v>
          </cell>
          <cell r="O166">
            <v>97</v>
          </cell>
          <cell r="P166">
            <v>0</v>
          </cell>
          <cell r="Q166">
            <v>0.41666666666666669</v>
          </cell>
          <cell r="R166">
            <v>0</v>
          </cell>
          <cell r="S166">
            <v>0.1652777777777778</v>
          </cell>
          <cell r="T166">
            <v>0</v>
          </cell>
          <cell r="U166">
            <v>0.58194444444444449</v>
          </cell>
          <cell r="V166">
            <v>0</v>
          </cell>
          <cell r="W166">
            <v>3.3576388888888884</v>
          </cell>
          <cell r="X166">
            <v>0</v>
          </cell>
          <cell r="Y166">
            <v>4.8611111111111216E-3</v>
          </cell>
          <cell r="Z166">
            <v>0.27777777777777785</v>
          </cell>
          <cell r="AA166">
            <v>11.258333333333335</v>
          </cell>
          <cell r="AB166">
            <v>0.27777777777777785</v>
          </cell>
          <cell r="AC166">
            <v>11.263194444444446</v>
          </cell>
          <cell r="AD166">
            <v>3.125E-2</v>
          </cell>
          <cell r="AE166">
            <v>3.3451388888888887</v>
          </cell>
          <cell r="AF166">
            <v>0</v>
          </cell>
          <cell r="AG166">
            <v>38.46458333333333</v>
          </cell>
          <cell r="AH166">
            <v>0</v>
          </cell>
          <cell r="AI166">
            <v>0.2618055555555554</v>
          </cell>
          <cell r="AJ166">
            <v>3.125E-2</v>
          </cell>
          <cell r="AK166">
            <v>42.071527777777774</v>
          </cell>
          <cell r="AL166">
            <v>0.30902777777777785</v>
          </cell>
          <cell r="AM166">
            <v>53.334722222222219</v>
          </cell>
          <cell r="AN166">
            <v>1</v>
          </cell>
          <cell r="AO166">
            <v>92.643749999999997</v>
          </cell>
          <cell r="AP166">
            <v>0.6909722222222221</v>
          </cell>
          <cell r="AQ166">
            <v>39.309027777777771</v>
          </cell>
          <cell r="AR166">
            <v>0.95673076923076927</v>
          </cell>
          <cell r="AS166">
            <v>0.95889510871420292</v>
          </cell>
          <cell r="AT166">
            <v>1</v>
          </cell>
          <cell r="AU166">
            <v>0.52734921664334233</v>
          </cell>
          <cell r="AV166">
            <v>1</v>
          </cell>
          <cell r="AW166">
            <v>0.99678294705942594</v>
          </cell>
          <cell r="AX166">
            <v>0.95673076923076927</v>
          </cell>
          <cell r="AY166">
            <v>0.48302727241697102</v>
          </cell>
          <cell r="AZ166">
            <v>0.6909722222222221</v>
          </cell>
          <cell r="BA166">
            <v>0.42435554356218191</v>
          </cell>
          <cell r="BB166">
            <v>0.6909722222222221</v>
          </cell>
          <cell r="BC166">
            <v>0.42430307255241473</v>
          </cell>
          <cell r="BD166">
            <v>0.6909722222222221</v>
          </cell>
          <cell r="BE166">
            <v>0.40946311540631641</v>
          </cell>
          <cell r="BF166">
            <v>0.6909722222222221</v>
          </cell>
          <cell r="BG166">
            <v>0.40875938763720393</v>
          </cell>
          <cell r="BH166">
            <v>0.6909722222222221</v>
          </cell>
          <cell r="BI166">
            <v>0.40699597354040834</v>
          </cell>
          <cell r="BJ166">
            <v>144.46130653266334</v>
          </cell>
          <cell r="BK166">
            <v>132.15678756293616</v>
          </cell>
          <cell r="BL166">
            <v>2395.65</v>
          </cell>
          <cell r="BM166">
            <v>124678.91600000001</v>
          </cell>
          <cell r="BN166">
            <v>24.697422680412373</v>
          </cell>
          <cell r="BO166">
            <v>1285.3496494845363</v>
          </cell>
          <cell r="BP166">
            <v>739.19412</v>
          </cell>
          <cell r="BQ166">
            <v>41622.691130000007</v>
          </cell>
          <cell r="BR166">
            <v>0.30855680921670525</v>
          </cell>
          <cell r="BS166">
            <v>0.33383905206554731</v>
          </cell>
          <cell r="BT166">
            <v>1.7761520062891423</v>
          </cell>
          <cell r="BU166">
            <v>1.8638486455529024</v>
          </cell>
          <cell r="BV166">
            <v>0.12840850763052178</v>
          </cell>
          <cell r="BW166">
            <v>0.13175623246079207</v>
          </cell>
          <cell r="BX166">
            <v>307.62184130505949</v>
          </cell>
          <cell r="BY166">
            <v>16427.224239455569</v>
          </cell>
          <cell r="BZ166">
            <v>0.17372207340595985</v>
          </cell>
          <cell r="CA166">
            <v>0.17911274762684148</v>
          </cell>
          <cell r="CB166">
            <v>416.17728515498777</v>
          </cell>
          <cell r="CC166">
            <v>22331.583215896171</v>
          </cell>
          <cell r="CD166">
            <v>3.0100000000000002E-2</v>
          </cell>
          <cell r="CE166">
            <v>2.9551494874760945E-2</v>
          </cell>
          <cell r="CF166">
            <v>0.73543493599069532</v>
          </cell>
          <cell r="CG166">
            <v>0.75974887357904597</v>
          </cell>
          <cell r="CH166">
            <v>36.460612217012304</v>
          </cell>
          <cell r="CI166">
            <v>1844.3654644609044</v>
          </cell>
          <cell r="CJ166">
            <v>0.4919</v>
          </cell>
          <cell r="CK166">
            <v>0.48693671895398438</v>
          </cell>
          <cell r="CL166">
            <v>438.20622262800009</v>
          </cell>
          <cell r="CM166">
            <v>23089.265449642928</v>
          </cell>
          <cell r="CN166">
            <v>0.3718590445181893</v>
          </cell>
          <cell r="CO166">
            <v>0.38031598004910466</v>
          </cell>
          <cell r="CP166">
            <v>890.8441200000002</v>
          </cell>
          <cell r="CQ166">
            <v>47417.384129999999</v>
          </cell>
          <cell r="CR166">
            <v>1.1192957239997499E-2</v>
          </cell>
          <cell r="CS166">
            <v>1.1238905735210802E-2</v>
          </cell>
          <cell r="CT166">
            <v>26.814408012000008</v>
          </cell>
          <cell r="CU166">
            <v>1401.254584092266</v>
          </cell>
          <cell r="CV166">
            <v>5.9284536555840796E-2</v>
          </cell>
          <cell r="CW166">
            <v>5.0553583574627789E-2</v>
          </cell>
          <cell r="CX166">
            <v>142.02500000000001</v>
          </cell>
          <cell r="CY166">
            <v>6302.9659999999985</v>
          </cell>
          <cell r="CZ166">
            <v>2.1799999999999996E-2</v>
          </cell>
          <cell r="DA166">
            <v>1.7137317123528305E-2</v>
          </cell>
          <cell r="DB166">
            <v>1.292402896917329E-3</v>
          </cell>
          <cell r="DC166">
            <v>8.66352793449188E-4</v>
          </cell>
          <cell r="DD166">
            <v>3.0961449999999995</v>
          </cell>
          <cell r="DE166">
            <v>108.01592716081667</v>
          </cell>
          <cell r="DF166">
            <v>0.67740000000000011</v>
          </cell>
          <cell r="DG166">
            <v>0.49864558375026086</v>
          </cell>
          <cell r="DH166">
            <v>96.207735000000014</v>
          </cell>
          <cell r="DI166">
            <v>3142.9461604280459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0.83825573154259503</v>
          </cell>
          <cell r="DO166">
            <v>0.85608609591392082</v>
          </cell>
          <cell r="DP166">
            <v>280.80743329305949</v>
          </cell>
          <cell r="DQ166">
            <v>15025.9696553633</v>
          </cell>
          <cell r="DR166">
            <v>334.99017391304358</v>
          </cell>
          <cell r="DS166">
            <v>17551.93750614793</v>
          </cell>
          <cell r="DT166">
            <v>2244</v>
          </cell>
          <cell r="DU166">
            <v>119013.92900000002</v>
          </cell>
          <cell r="DV166">
            <v>0.93669776469851607</v>
          </cell>
          <cell r="DW166">
            <v>0.95456339225791798</v>
          </cell>
          <cell r="DX166">
            <v>0</v>
          </cell>
          <cell r="DY166">
            <v>0.25443361155304656</v>
          </cell>
          <cell r="DZ166">
            <v>0.9873333333333334</v>
          </cell>
          <cell r="EA166">
            <v>0.98761926690814483</v>
          </cell>
          <cell r="EB166">
            <v>0.86438978127271282</v>
          </cell>
          <cell r="EC166">
            <v>0.87590894666168484</v>
          </cell>
          <cell r="EN166">
            <v>6.4999999999999997E-4</v>
          </cell>
          <cell r="EO166">
            <v>1.2493242911229055E-5</v>
          </cell>
          <cell r="ER166">
            <v>0.98797551741965617</v>
          </cell>
          <cell r="ES166">
            <v>0.99032727004583221</v>
          </cell>
          <cell r="EV166">
            <v>2.0961622624889653E-2</v>
          </cell>
          <cell r="EW166">
            <v>2.426466719671265E-2</v>
          </cell>
          <cell r="EX166">
            <v>0.85056666666666658</v>
          </cell>
          <cell r="EY166">
            <v>0.84323627153134917</v>
          </cell>
          <cell r="EZ166">
            <v>0.36267247510354239</v>
          </cell>
          <cell r="FA166">
            <v>0.36890807932382252</v>
          </cell>
          <cell r="FB166">
            <v>0.4263892406280626</v>
          </cell>
          <cell r="FC166">
            <v>0.43749076240977086</v>
          </cell>
          <cell r="FJ166">
            <v>0.91283321139278617</v>
          </cell>
          <cell r="FK166">
            <v>0.91469924780556178</v>
          </cell>
          <cell r="FL166">
            <v>0.94077239750486696</v>
          </cell>
          <cell r="FM166">
            <v>0.94415145845123638</v>
          </cell>
          <cell r="FR166">
            <v>-2.331800609873147E-3</v>
          </cell>
          <cell r="FS166">
            <v>5.2926866837181841E-3</v>
          </cell>
          <cell r="FT166">
            <v>0.83592393093272188</v>
          </cell>
          <cell r="FU166">
            <v>0.861378782597639</v>
          </cell>
          <cell r="FV166">
            <v>0.86189355439608739</v>
          </cell>
          <cell r="FW166">
            <v>0.8815338554244766</v>
          </cell>
          <cell r="FX166">
            <v>277.71128829305951</v>
          </cell>
          <cell r="FY166">
            <v>277.71128829305951</v>
          </cell>
          <cell r="FZ166">
            <v>332.22076557036706</v>
          </cell>
          <cell r="GA166">
            <v>332.22076557036706</v>
          </cell>
          <cell r="GB166">
            <v>38.353718930237918</v>
          </cell>
          <cell r="GC166">
            <v>38.353718930237918</v>
          </cell>
          <cell r="GD166">
            <v>1.600973386356017E-2</v>
          </cell>
          <cell r="GE166">
            <v>3.0761992613280269E-4</v>
          </cell>
          <cell r="GF166">
            <v>4.4143779753314377E-2</v>
          </cell>
          <cell r="GG166">
            <v>8.3386605871208939E-4</v>
          </cell>
          <cell r="GH166">
            <v>105.75304596602759</v>
          </cell>
          <cell r="GI166">
            <v>105.75304596602759</v>
          </cell>
          <cell r="IV166">
            <v>162</v>
          </cell>
        </row>
        <row r="167">
          <cell r="B167">
            <v>39007</v>
          </cell>
          <cell r="C167">
            <v>22</v>
          </cell>
          <cell r="D167">
            <v>38991</v>
          </cell>
          <cell r="E167">
            <v>0</v>
          </cell>
          <cell r="F167">
            <v>98</v>
          </cell>
          <cell r="G167">
            <v>15</v>
          </cell>
          <cell r="H167">
            <v>0</v>
          </cell>
          <cell r="I167">
            <v>0</v>
          </cell>
          <cell r="J167">
            <v>0</v>
          </cell>
          <cell r="K167">
            <v>0.41666666666666669</v>
          </cell>
          <cell r="L167">
            <v>1</v>
          </cell>
          <cell r="M167">
            <v>97.583333333333329</v>
          </cell>
          <cell r="N167">
            <v>98</v>
          </cell>
          <cell r="O167">
            <v>98</v>
          </cell>
          <cell r="P167">
            <v>0.27777777777777773</v>
          </cell>
          <cell r="Q167">
            <v>0.69444444444444442</v>
          </cell>
          <cell r="R167">
            <v>0</v>
          </cell>
          <cell r="S167">
            <v>0.1652777777777778</v>
          </cell>
          <cell r="T167">
            <v>0.27777777777777773</v>
          </cell>
          <cell r="U167">
            <v>0.85972222222222228</v>
          </cell>
          <cell r="V167">
            <v>0.23958333333333334</v>
          </cell>
          <cell r="W167">
            <v>3.5972222222222219</v>
          </cell>
          <cell r="X167">
            <v>0</v>
          </cell>
          <cell r="Y167">
            <v>4.8611111111111216E-3</v>
          </cell>
          <cell r="Z167">
            <v>1.1805555555555625E-2</v>
          </cell>
          <cell r="AA167">
            <v>11.270138888888891</v>
          </cell>
          <cell r="AB167">
            <v>1.1805555555555625E-2</v>
          </cell>
          <cell r="AC167">
            <v>11.275</v>
          </cell>
          <cell r="AD167">
            <v>0</v>
          </cell>
          <cell r="AE167">
            <v>3.3451388888888887</v>
          </cell>
          <cell r="AF167">
            <v>0</v>
          </cell>
          <cell r="AG167">
            <v>38.46458333333333</v>
          </cell>
          <cell r="AH167">
            <v>0</v>
          </cell>
          <cell r="AI167">
            <v>0.2618055555555554</v>
          </cell>
          <cell r="AJ167">
            <v>0</v>
          </cell>
          <cell r="AK167">
            <v>42.071527777777774</v>
          </cell>
          <cell r="AL167">
            <v>1.1805555555555625E-2</v>
          </cell>
          <cell r="AM167">
            <v>53.34652777777778</v>
          </cell>
          <cell r="AN167">
            <v>0.48263888888888895</v>
          </cell>
          <cell r="AO167">
            <v>93.126388888888883</v>
          </cell>
          <cell r="AP167">
            <v>0.47083333333333333</v>
          </cell>
          <cell r="AQ167">
            <v>39.779861111111103</v>
          </cell>
          <cell r="AR167">
            <v>1</v>
          </cell>
          <cell r="AS167">
            <v>0.95913155617396029</v>
          </cell>
          <cell r="AT167">
            <v>1</v>
          </cell>
          <cell r="AU167">
            <v>0.53006804337128599</v>
          </cell>
          <cell r="AV167">
            <v>1</v>
          </cell>
          <cell r="AW167">
            <v>0.99680145249690333</v>
          </cell>
          <cell r="AX167">
            <v>1</v>
          </cell>
          <cell r="AY167">
            <v>0.48600105204214955</v>
          </cell>
          <cell r="AZ167">
            <v>0.97553956834532363</v>
          </cell>
          <cell r="BA167">
            <v>0.42721212211600118</v>
          </cell>
          <cell r="BB167">
            <v>0.97553956834532363</v>
          </cell>
          <cell r="BC167">
            <v>0.4271599230436533</v>
          </cell>
          <cell r="BD167">
            <v>0.65192307692307683</v>
          </cell>
          <cell r="BE167">
            <v>0.41127353139673462</v>
          </cell>
          <cell r="BF167">
            <v>0.65192307692307683</v>
          </cell>
          <cell r="BG167">
            <v>0.41057196100917426</v>
          </cell>
          <cell r="BH167">
            <v>0.47083333333333333</v>
          </cell>
          <cell r="BI167">
            <v>0.40765015656134351</v>
          </cell>
          <cell r="BJ167">
            <v>141.52920353982302</v>
          </cell>
          <cell r="BK167">
            <v>132.26771921861638</v>
          </cell>
          <cell r="BL167">
            <v>1599.28</v>
          </cell>
          <cell r="BM167">
            <v>126278.19600000001</v>
          </cell>
          <cell r="BN167">
            <v>16.319183673469386</v>
          </cell>
          <cell r="BO167">
            <v>1288.5530204081633</v>
          </cell>
          <cell r="BP167">
            <v>527.01803000000007</v>
          </cell>
          <cell r="BQ167">
            <v>42149.709160000006</v>
          </cell>
          <cell r="BR167">
            <v>0.32953455930168579</v>
          </cell>
          <cell r="BS167">
            <v>0.33378453680158687</v>
          </cell>
          <cell r="BT167">
            <v>2.0014542766534995</v>
          </cell>
          <cell r="BU167">
            <v>1.8654522807083251</v>
          </cell>
          <cell r="BV167">
            <v>0.13567777897474123</v>
          </cell>
          <cell r="BW167">
            <v>0.13180589781164037</v>
          </cell>
          <cell r="BX167">
            <v>216.98675835872413</v>
          </cell>
          <cell r="BY167">
            <v>16644.210997814294</v>
          </cell>
          <cell r="BZ167">
            <v>0.16464755810094195</v>
          </cell>
          <cell r="CA167">
            <v>0.17892954982201237</v>
          </cell>
          <cell r="CB167">
            <v>263.31754671967445</v>
          </cell>
          <cell r="CC167">
            <v>22594.900762615845</v>
          </cell>
          <cell r="CD167">
            <v>2.9660000000000002E-2</v>
          </cell>
          <cell r="CE167">
            <v>2.9552785494845805E-2</v>
          </cell>
          <cell r="CF167">
            <v>0.72191346544759394</v>
          </cell>
          <cell r="CG167">
            <v>0.75927383092757117</v>
          </cell>
          <cell r="CH167">
            <v>23.451383552325492</v>
          </cell>
          <cell r="CI167">
            <v>1867.8168480132299</v>
          </cell>
          <cell r="CJ167">
            <v>0.49760000000000004</v>
          </cell>
          <cell r="CK167">
            <v>0.48706355392752237</v>
          </cell>
          <cell r="CL167">
            <v>284.02909972800001</v>
          </cell>
          <cell r="CM167">
            <v>23373.294549370927</v>
          </cell>
          <cell r="CN167">
            <v>0.35690937797008648</v>
          </cell>
          <cell r="CO167">
            <v>0.38001954161587798</v>
          </cell>
          <cell r="CP167">
            <v>570.79802999999993</v>
          </cell>
          <cell r="CQ167">
            <v>47988.182159999997</v>
          </cell>
          <cell r="CR167">
            <v>1.0585932150592767E-2</v>
          </cell>
          <cell r="CS167">
            <v>1.1230635997223669E-2</v>
          </cell>
          <cell r="CT167">
            <v>16.929869569800001</v>
          </cell>
          <cell r="CU167">
            <v>1418.1844536620661</v>
          </cell>
          <cell r="CV167">
            <v>6.0052023410534748E-2</v>
          </cell>
          <cell r="CW167">
            <v>5.0673878806440961E-2</v>
          </cell>
          <cell r="CX167">
            <v>96.04</v>
          </cell>
          <cell r="CY167">
            <v>6399.0059999999985</v>
          </cell>
          <cell r="CZ167">
            <v>2.215E-2</v>
          </cell>
          <cell r="DA167">
            <v>1.7212550380608597E-2</v>
          </cell>
          <cell r="DB167">
            <v>1.3301523185433447E-3</v>
          </cell>
          <cell r="DC167">
            <v>8.7222669193671933E-4</v>
          </cell>
          <cell r="DD167">
            <v>2.1272860000000002</v>
          </cell>
          <cell r="DE167">
            <v>110.14321316081667</v>
          </cell>
          <cell r="DF167">
            <v>0.67449999999999999</v>
          </cell>
          <cell r="DG167">
            <v>0.501284909004312</v>
          </cell>
          <cell r="DH167">
            <v>64.778980000000004</v>
          </cell>
          <cell r="DI167">
            <v>3207.725140428046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0.83223679051981103</v>
          </cell>
          <cell r="DO167">
            <v>0.85576387798416975</v>
          </cell>
          <cell r="DP167">
            <v>200.05688878892414</v>
          </cell>
          <cell r="DQ167">
            <v>15226.026544152224</v>
          </cell>
          <cell r="DR167">
            <v>240.38457692307688</v>
          </cell>
          <cell r="DS167">
            <v>17792.322083071005</v>
          </cell>
          <cell r="DT167">
            <v>1555.5</v>
          </cell>
          <cell r="DU167">
            <v>120569.42900000002</v>
          </cell>
          <cell r="DV167">
            <v>0.97262518133159925</v>
          </cell>
          <cell r="DW167">
            <v>0.95479214004609325</v>
          </cell>
          <cell r="DX167">
            <v>0</v>
          </cell>
          <cell r="DY167">
            <v>0.25121127706321461</v>
          </cell>
          <cell r="DZ167">
            <v>0.98660000000000014</v>
          </cell>
          <cell r="EA167">
            <v>0.98760556403225297</v>
          </cell>
          <cell r="EB167">
            <v>0.85957186304214206</v>
          </cell>
          <cell r="EC167">
            <v>0.87570356931330873</v>
          </cell>
          <cell r="EN167">
            <v>8.3333333333333328E-4</v>
          </cell>
          <cell r="EO167">
            <v>2.3528497559684303E-5</v>
          </cell>
          <cell r="ER167">
            <v>0.98742285237698102</v>
          </cell>
          <cell r="ES167">
            <v>0.99028815004447568</v>
          </cell>
          <cell r="EV167">
            <v>2.2942686589433714E-2</v>
          </cell>
          <cell r="EW167">
            <v>2.4247924661480305E-2</v>
          </cell>
          <cell r="EX167">
            <v>0.85275000000000001</v>
          </cell>
          <cell r="EY167">
            <v>0.8433916275324076</v>
          </cell>
          <cell r="EZ167">
            <v>0.3617165655688715</v>
          </cell>
          <cell r="FA167">
            <v>0.3687906443116496</v>
          </cell>
          <cell r="FB167">
            <v>0.42417656472456344</v>
          </cell>
          <cell r="FC167">
            <v>0.43727093354086999</v>
          </cell>
          <cell r="FJ167">
            <v>0.92197740683414697</v>
          </cell>
          <cell r="FK167">
            <v>0.91479413149422917</v>
          </cell>
          <cell r="FL167">
            <v>0.94344945524320345</v>
          </cell>
          <cell r="FM167">
            <v>0.9441440013829614</v>
          </cell>
          <cell r="FR167">
            <v>-5.2809950125243255E-5</v>
          </cell>
          <cell r="FS167">
            <v>5.1597922900543658E-3</v>
          </cell>
          <cell r="FT167">
            <v>0.83218398056968579</v>
          </cell>
          <cell r="FU167">
            <v>0.86092367027422412</v>
          </cell>
          <cell r="FV167">
            <v>0.85951516069951361</v>
          </cell>
          <cell r="FW167">
            <v>0.88118743942672917</v>
          </cell>
          <cell r="FX167">
            <v>197.92960278892414</v>
          </cell>
          <cell r="FY167">
            <v>475.64089108198368</v>
          </cell>
          <cell r="FZ167">
            <v>237.84356273408201</v>
          </cell>
          <cell r="GA167">
            <v>570.06432830444908</v>
          </cell>
          <cell r="GB167">
            <v>27.806108440611109</v>
          </cell>
          <cell r="GC167">
            <v>66.15982737084903</v>
          </cell>
          <cell r="GD167">
            <v>1.7386641764175821E-2</v>
          </cell>
          <cell r="GE167">
            <v>5.2392122683514594E-4</v>
          </cell>
          <cell r="GF167">
            <v>4.8067032088596376E-2</v>
          </cell>
          <cell r="GG167">
            <v>1.4206467406814203E-3</v>
          </cell>
          <cell r="GH167">
            <v>76.872643078650412</v>
          </cell>
          <cell r="GI167">
            <v>182.62568904467798</v>
          </cell>
          <cell r="IV167">
            <v>163</v>
          </cell>
        </row>
        <row r="168">
          <cell r="B168">
            <v>39008</v>
          </cell>
          <cell r="C168">
            <v>22</v>
          </cell>
          <cell r="D168">
            <v>38991</v>
          </cell>
          <cell r="E168">
            <v>0</v>
          </cell>
          <cell r="F168">
            <v>99</v>
          </cell>
          <cell r="G168">
            <v>15</v>
          </cell>
          <cell r="H168">
            <v>0</v>
          </cell>
          <cell r="I168">
            <v>0</v>
          </cell>
          <cell r="J168">
            <v>0</v>
          </cell>
          <cell r="K168">
            <v>0.41666666666666669</v>
          </cell>
          <cell r="L168">
            <v>1</v>
          </cell>
          <cell r="M168">
            <v>98.583333333333329</v>
          </cell>
          <cell r="N168">
            <v>99</v>
          </cell>
          <cell r="O168">
            <v>99</v>
          </cell>
          <cell r="P168">
            <v>0</v>
          </cell>
          <cell r="Q168">
            <v>0.69444444444444442</v>
          </cell>
          <cell r="R168">
            <v>0</v>
          </cell>
          <cell r="S168">
            <v>0.1652777777777778</v>
          </cell>
          <cell r="T168">
            <v>0</v>
          </cell>
          <cell r="U168">
            <v>0.85972222222222228</v>
          </cell>
          <cell r="V168">
            <v>0.625</v>
          </cell>
          <cell r="W168">
            <v>4.2222222222222214</v>
          </cell>
          <cell r="X168">
            <v>0</v>
          </cell>
          <cell r="Y168">
            <v>4.8611111111111216E-3</v>
          </cell>
          <cell r="Z168">
            <v>0</v>
          </cell>
          <cell r="AA168">
            <v>11.270138888888891</v>
          </cell>
          <cell r="AB168">
            <v>0</v>
          </cell>
          <cell r="AC168">
            <v>11.275</v>
          </cell>
          <cell r="AD168">
            <v>0</v>
          </cell>
          <cell r="AE168">
            <v>3.3451388888888887</v>
          </cell>
          <cell r="AF168">
            <v>0</v>
          </cell>
          <cell r="AG168">
            <v>38.46458333333333</v>
          </cell>
          <cell r="AH168">
            <v>0</v>
          </cell>
          <cell r="AI168">
            <v>0.2618055555555554</v>
          </cell>
          <cell r="AJ168">
            <v>0</v>
          </cell>
          <cell r="AK168">
            <v>42.071527777777774</v>
          </cell>
          <cell r="AL168">
            <v>0</v>
          </cell>
          <cell r="AM168">
            <v>53.34652777777778</v>
          </cell>
          <cell r="AN168">
            <v>0.375</v>
          </cell>
          <cell r="AO168">
            <v>93.501388888888883</v>
          </cell>
          <cell r="AP168">
            <v>0.375</v>
          </cell>
          <cell r="AQ168">
            <v>40.154861111111103</v>
          </cell>
          <cell r="AR168">
            <v>1</v>
          </cell>
          <cell r="AS168">
            <v>0.9593179399692584</v>
          </cell>
          <cell r="AT168">
            <v>1</v>
          </cell>
          <cell r="AU168">
            <v>0.53221120551323409</v>
          </cell>
          <cell r="AV168">
            <v>1</v>
          </cell>
          <cell r="AW168">
            <v>0.99681603972771649</v>
          </cell>
          <cell r="AX168">
            <v>1</v>
          </cell>
          <cell r="AY168">
            <v>0.48834518521020892</v>
          </cell>
          <cell r="AZ168">
            <v>1</v>
          </cell>
          <cell r="BA168">
            <v>0.42950936557686303</v>
          </cell>
          <cell r="BB168">
            <v>1</v>
          </cell>
          <cell r="BC168">
            <v>0.42945737585597354</v>
          </cell>
          <cell r="BD168">
            <v>0.375</v>
          </cell>
          <cell r="BE168">
            <v>0.41090234647034574</v>
          </cell>
          <cell r="BF168">
            <v>0.375</v>
          </cell>
          <cell r="BG168">
            <v>0.41020856980703746</v>
          </cell>
          <cell r="BH168">
            <v>0.375</v>
          </cell>
          <cell r="BI168">
            <v>0.40731896308819387</v>
          </cell>
          <cell r="BJ168">
            <v>161.37333333333331</v>
          </cell>
          <cell r="BK168">
            <v>132.53953202013045</v>
          </cell>
          <cell r="BL168">
            <v>1452.36</v>
          </cell>
          <cell r="BM168">
            <v>127730.55600000001</v>
          </cell>
          <cell r="BN168">
            <v>14.67030303030303</v>
          </cell>
          <cell r="BO168">
            <v>1290.2076363636365</v>
          </cell>
          <cell r="BP168">
            <v>369.59706</v>
          </cell>
          <cell r="BQ168">
            <v>42519.306220000006</v>
          </cell>
          <cell r="BR168">
            <v>0.25448033545401966</v>
          </cell>
          <cell r="BS168">
            <v>0.33288280855835312</v>
          </cell>
          <cell r="BT168">
            <v>1.5499730210885398</v>
          </cell>
          <cell r="BU168">
            <v>1.8621576597247167</v>
          </cell>
          <cell r="BV168">
            <v>0.12764369638019676</v>
          </cell>
          <cell r="BW168">
            <v>0.13175857150961617</v>
          </cell>
          <cell r="BX168">
            <v>185.38459887474258</v>
          </cell>
          <cell r="BY168">
            <v>16829.595596689036</v>
          </cell>
          <cell r="BZ168">
            <v>0.164183719323901</v>
          </cell>
          <cell r="CA168">
            <v>0.17876188238946603</v>
          </cell>
          <cell r="CB168">
            <v>238.45386659726083</v>
          </cell>
          <cell r="CC168">
            <v>22833.354629213107</v>
          </cell>
          <cell r="CD168">
            <v>2.9825000000000004E-2</v>
          </cell>
          <cell r="CE168">
            <v>2.955565671135512E-2</v>
          </cell>
          <cell r="CF168">
            <v>0.75284227820372396</v>
          </cell>
          <cell r="CG168">
            <v>0.75920479656879947</v>
          </cell>
          <cell r="CH168">
            <v>20.266116497739127</v>
          </cell>
          <cell r="CI168">
            <v>1888.0829645109691</v>
          </cell>
          <cell r="CJ168">
            <v>0.49424999999999997</v>
          </cell>
          <cell r="CK168">
            <v>0.48713935386549756</v>
          </cell>
          <cell r="CL168">
            <v>252.83707690499992</v>
          </cell>
          <cell r="CM168">
            <v>23626.131626275928</v>
          </cell>
          <cell r="CN168">
            <v>0.35222469635627524</v>
          </cell>
          <cell r="CO168">
            <v>0.37970350039030593</v>
          </cell>
          <cell r="CP168">
            <v>511.55705999999986</v>
          </cell>
          <cell r="CQ168">
            <v>48499.739219999996</v>
          </cell>
          <cell r="CR168">
            <v>1.0505101568825911E-2</v>
          </cell>
          <cell r="CS168">
            <v>1.1222386309635776E-2</v>
          </cell>
          <cell r="CT168">
            <v>15.2571893145</v>
          </cell>
          <cell r="CU168">
            <v>1433.4416429765661</v>
          </cell>
          <cell r="CV168">
            <v>2.909746894709301E-2</v>
          </cell>
          <cell r="CW168">
            <v>5.0428544286615321E-2</v>
          </cell>
          <cell r="CX168">
            <v>42.26</v>
          </cell>
          <cell r="CY168">
            <v>6441.2659999999987</v>
          </cell>
          <cell r="CZ168">
            <v>2.2166666666666664E-2</v>
          </cell>
          <cell r="DA168">
            <v>1.7245053455974341E-2</v>
          </cell>
          <cell r="DB168">
            <v>6.4499389499389503E-4</v>
          </cell>
          <cell r="DC168">
            <v>8.6964294192965071E-4</v>
          </cell>
          <cell r="DD168">
            <v>0.93676333333333317</v>
          </cell>
          <cell r="DE168">
            <v>111.07997649415</v>
          </cell>
          <cell r="DF168">
            <v>0.67799999999999994</v>
          </cell>
          <cell r="DG168">
            <v>0.50244430526980977</v>
          </cell>
          <cell r="DH168">
            <v>28.652279999999998</v>
          </cell>
          <cell r="DI168">
            <v>3236.3774204280458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0.83852360168745943</v>
          </cell>
          <cell r="DO168">
            <v>0.8555695003602527</v>
          </cell>
          <cell r="DP168">
            <v>170.12740956024257</v>
          </cell>
          <cell r="DQ168">
            <v>15396.153953712466</v>
          </cell>
          <cell r="DR168">
            <v>202.88923200000002</v>
          </cell>
          <cell r="DS168">
            <v>17995.211315071007</v>
          </cell>
          <cell r="DT168">
            <v>1310.4000000000001</v>
          </cell>
          <cell r="DU168">
            <v>121879.82900000001</v>
          </cell>
          <cell r="DV168">
            <v>0.90225563909774453</v>
          </cell>
          <cell r="DW168">
            <v>0.95419477388010432</v>
          </cell>
          <cell r="DX168">
            <v>0</v>
          </cell>
          <cell r="DY168">
            <v>0.24835487980181437</v>
          </cell>
          <cell r="DZ168">
            <v>0.98760000000000003</v>
          </cell>
          <cell r="EA168">
            <v>0.98760550078512443</v>
          </cell>
          <cell r="EB168">
            <v>0.86535381830381553</v>
          </cell>
          <cell r="EC168">
            <v>0.87557125415212744</v>
          </cell>
          <cell r="EN168">
            <v>5.9999999999999995E-4</v>
          </cell>
          <cell r="EO168">
            <v>3.0081329300218088E-5</v>
          </cell>
          <cell r="ER168">
            <v>0.98819291574944979</v>
          </cell>
          <cell r="ES168">
            <v>0.99026428343495099</v>
          </cell>
          <cell r="EV168">
            <v>2.084058103514573E-2</v>
          </cell>
          <cell r="EW168">
            <v>2.4209181468433011E-2</v>
          </cell>
          <cell r="EX168">
            <v>0.84450000000000003</v>
          </cell>
          <cell r="EY168">
            <v>0.84340197507549308</v>
          </cell>
          <cell r="EZ168">
            <v>0.35883941140749137</v>
          </cell>
          <cell r="FA168">
            <v>0.36869774159686691</v>
          </cell>
          <cell r="FB168">
            <v>0.42491345341325204</v>
          </cell>
          <cell r="FC168">
            <v>0.43715541638832978</v>
          </cell>
          <cell r="FJ168">
            <v>0.91769980134752871</v>
          </cell>
          <cell r="FK168">
            <v>0.91482613858775208</v>
          </cell>
          <cell r="FL168">
            <v>0.94014732292417214</v>
          </cell>
          <cell r="FM168">
            <v>0.94410120108953477</v>
          </cell>
          <cell r="FR168">
            <v>1.4885594519878143E-2</v>
          </cell>
          <cell r="FS168">
            <v>5.2587751678514483E-3</v>
          </cell>
          <cell r="FT168">
            <v>0.85340919620733757</v>
          </cell>
          <cell r="FU168">
            <v>0.86082827552810415</v>
          </cell>
          <cell r="FV168">
            <v>0.88086025020939207</v>
          </cell>
          <cell r="FW168">
            <v>0.8811596755082487</v>
          </cell>
          <cell r="FX168">
            <v>169.19064622690922</v>
          </cell>
          <cell r="FY168">
            <v>644.83153730889285</v>
          </cell>
          <cell r="FZ168">
            <v>198.25266352743168</v>
          </cell>
          <cell r="GA168">
            <v>768.31699183188073</v>
          </cell>
          <cell r="GB168">
            <v>20.157331258385227</v>
          </cell>
          <cell r="GC168">
            <v>86.317158629234257</v>
          </cell>
          <cell r="GD168">
            <v>1.3879018465384084E-2</v>
          </cell>
          <cell r="GE168">
            <v>6.7577532997847628E-4</v>
          </cell>
          <cell r="GF168">
            <v>3.8677519871481811E-2</v>
          </cell>
          <cell r="GG168">
            <v>1.8328708145909046E-3</v>
          </cell>
          <cell r="GH168">
            <v>56.173682760545319</v>
          </cell>
          <cell r="GI168">
            <v>238.7993718052233</v>
          </cell>
          <cell r="IV168">
            <v>164</v>
          </cell>
        </row>
        <row r="169">
          <cell r="B169">
            <v>39009</v>
          </cell>
          <cell r="C169">
            <v>22</v>
          </cell>
          <cell r="D169">
            <v>38991</v>
          </cell>
          <cell r="E169">
            <v>0</v>
          </cell>
          <cell r="F169">
            <v>100</v>
          </cell>
          <cell r="G169">
            <v>15</v>
          </cell>
          <cell r="H169">
            <v>0</v>
          </cell>
          <cell r="I169">
            <v>0</v>
          </cell>
          <cell r="J169">
            <v>0</v>
          </cell>
          <cell r="K169">
            <v>0.41666666666666669</v>
          </cell>
          <cell r="L169">
            <v>1</v>
          </cell>
          <cell r="M169">
            <v>99.583333333333329</v>
          </cell>
          <cell r="N169">
            <v>100</v>
          </cell>
          <cell r="O169">
            <v>100</v>
          </cell>
          <cell r="P169">
            <v>0</v>
          </cell>
          <cell r="Q169">
            <v>0.69444444444444442</v>
          </cell>
          <cell r="R169">
            <v>0</v>
          </cell>
          <cell r="S169">
            <v>0.1652777777777778</v>
          </cell>
          <cell r="T169">
            <v>0</v>
          </cell>
          <cell r="U169">
            <v>0.85972222222222228</v>
          </cell>
          <cell r="V169">
            <v>0</v>
          </cell>
          <cell r="W169">
            <v>4.2222222222222214</v>
          </cell>
          <cell r="X169">
            <v>0</v>
          </cell>
          <cell r="Y169">
            <v>4.8611111111111216E-3</v>
          </cell>
          <cell r="Z169">
            <v>1.3194444444444398E-2</v>
          </cell>
          <cell r="AA169">
            <v>11.283333333333335</v>
          </cell>
          <cell r="AB169">
            <v>1.3194444444444398E-2</v>
          </cell>
          <cell r="AC169">
            <v>11.288194444444446</v>
          </cell>
          <cell r="AD169">
            <v>0</v>
          </cell>
          <cell r="AE169">
            <v>3.3451388888888887</v>
          </cell>
          <cell r="AF169">
            <v>0</v>
          </cell>
          <cell r="AG169">
            <v>38.46458333333333</v>
          </cell>
          <cell r="AH169">
            <v>0</v>
          </cell>
          <cell r="AI169">
            <v>0.2618055555555554</v>
          </cell>
          <cell r="AJ169">
            <v>0</v>
          </cell>
          <cell r="AK169">
            <v>42.071527777777774</v>
          </cell>
          <cell r="AL169">
            <v>1.3194444444444398E-2</v>
          </cell>
          <cell r="AM169">
            <v>53.359722222222217</v>
          </cell>
          <cell r="AN169">
            <v>1</v>
          </cell>
          <cell r="AO169">
            <v>94.501388888888883</v>
          </cell>
          <cell r="AP169">
            <v>0.9868055555555556</v>
          </cell>
          <cell r="AQ169">
            <v>41.141666666666659</v>
          </cell>
          <cell r="AR169">
            <v>1</v>
          </cell>
          <cell r="AS169">
            <v>0.95980037887955139</v>
          </cell>
          <cell r="AT169">
            <v>1</v>
          </cell>
          <cell r="AU169">
            <v>0.53775860198452774</v>
          </cell>
          <cell r="AV169">
            <v>1</v>
          </cell>
          <cell r="AW169">
            <v>0.99685379755814629</v>
          </cell>
          <cell r="AX169">
            <v>1</v>
          </cell>
          <cell r="AY169">
            <v>0.49441277842222536</v>
          </cell>
          <cell r="AZ169">
            <v>0.9868055555555556</v>
          </cell>
          <cell r="BA169">
            <v>0.43540659308358198</v>
          </cell>
          <cell r="BB169">
            <v>0.9868055555555556</v>
          </cell>
          <cell r="BC169">
            <v>0.4353551535103834</v>
          </cell>
          <cell r="BD169">
            <v>0.9868055555555556</v>
          </cell>
          <cell r="BE169">
            <v>0.41673583658080215</v>
          </cell>
          <cell r="BF169">
            <v>0.9868055555555556</v>
          </cell>
          <cell r="BG169">
            <v>0.41603932584269659</v>
          </cell>
          <cell r="BH169">
            <v>0.9868055555555556</v>
          </cell>
          <cell r="BI169">
            <v>0.41313807531380753</v>
          </cell>
          <cell r="BJ169">
            <v>139.55045742434905</v>
          </cell>
          <cell r="BK169">
            <v>132.70769293092977</v>
          </cell>
          <cell r="BL169">
            <v>3305.02</v>
          </cell>
          <cell r="BM169">
            <v>131035.57600000002</v>
          </cell>
          <cell r="BN169">
            <v>33.050199999999997</v>
          </cell>
          <cell r="BO169">
            <v>1310.3557600000001</v>
          </cell>
          <cell r="BP169">
            <v>1152.7908300000001</v>
          </cell>
          <cell r="BQ169">
            <v>43672.097050000004</v>
          </cell>
          <cell r="BR169">
            <v>0.34879995582477569</v>
          </cell>
          <cell r="BS169">
            <v>0.33328427579087377</v>
          </cell>
          <cell r="BT169">
            <v>1.8733455880983967</v>
          </cell>
          <cell r="BU169">
            <v>1.8624512645301732</v>
          </cell>
          <cell r="BV169">
            <v>0.13683542992288125</v>
          </cell>
          <cell r="BW169">
            <v>0.13188662160948381</v>
          </cell>
          <cell r="BX169">
            <v>452.24383260372099</v>
          </cell>
          <cell r="BY169">
            <v>17281.839429292759</v>
          </cell>
          <cell r="BZ169">
            <v>0.18619092923417135</v>
          </cell>
          <cell r="CA169">
            <v>0.17894926011658563</v>
          </cell>
          <cell r="CB169">
            <v>615.36474493752098</v>
          </cell>
          <cell r="CC169">
            <v>23448.719374150627</v>
          </cell>
          <cell r="CD169">
            <v>3.0083333333333333E-2</v>
          </cell>
          <cell r="CE169">
            <v>2.9569551778654189E-2</v>
          </cell>
          <cell r="CF169">
            <v>0.73537119573417398</v>
          </cell>
          <cell r="CG169">
            <v>0.75854617024867066</v>
          </cell>
          <cell r="CH169">
            <v>53.658791910895815</v>
          </cell>
          <cell r="CI169">
            <v>1941.7417564218649</v>
          </cell>
          <cell r="CJ169">
            <v>0.48994166666666666</v>
          </cell>
          <cell r="CK169">
            <v>0.48721314588762527</v>
          </cell>
          <cell r="CL169">
            <v>642.63729315158344</v>
          </cell>
          <cell r="CM169">
            <v>24268.768919427512</v>
          </cell>
          <cell r="CN169">
            <v>0.39686925646440879</v>
          </cell>
          <cell r="CO169">
            <v>0.38013646042201538</v>
          </cell>
          <cell r="CP169">
            <v>1311.6608300000003</v>
          </cell>
          <cell r="CQ169">
            <v>49811.400049999997</v>
          </cell>
          <cell r="CR169">
            <v>1.1939150131970964E-2</v>
          </cell>
          <cell r="CS169">
            <v>1.1240464749403113E-2</v>
          </cell>
          <cell r="CT169">
            <v>39.459129969166675</v>
          </cell>
          <cell r="CU169">
            <v>1472.9007729457328</v>
          </cell>
          <cell r="CV169">
            <v>4.7745550707711304E-2</v>
          </cell>
          <cell r="CW169">
            <v>5.0360872989179656E-2</v>
          </cell>
          <cell r="CX169">
            <v>157.80000000000001</v>
          </cell>
          <cell r="CY169">
            <v>6599.0659999999989</v>
          </cell>
          <cell r="CZ169">
            <v>2.6858333333333331E-2</v>
          </cell>
          <cell r="DA169">
            <v>1.7474930769619524E-2</v>
          </cell>
          <cell r="DB169">
            <v>1.2823659160912794E-3</v>
          </cell>
          <cell r="DC169">
            <v>8.8005276898351628E-4</v>
          </cell>
          <cell r="DD169">
            <v>4.238245</v>
          </cell>
          <cell r="DE169">
            <v>115.31822149415001</v>
          </cell>
          <cell r="DF169">
            <v>0.66700000000000004</v>
          </cell>
          <cell r="DG169">
            <v>0.50637923918749206</v>
          </cell>
          <cell r="DH169">
            <v>105.25260000000002</v>
          </cell>
          <cell r="DI169">
            <v>3341.6300204280456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0.83209646889817046</v>
          </cell>
          <cell r="DO169">
            <v>0.85493977395527732</v>
          </cell>
          <cell r="DP169">
            <v>412.78470263455432</v>
          </cell>
          <cell r="DQ169">
            <v>15808.93865634702</v>
          </cell>
          <cell r="DR169">
            <v>496.07794055555559</v>
          </cell>
          <cell r="DS169">
            <v>18491.289255626561</v>
          </cell>
          <cell r="DT169">
            <v>3146.15</v>
          </cell>
          <cell r="DU169">
            <v>125025.97900000001</v>
          </cell>
          <cell r="DV169">
            <v>0.95193069936036701</v>
          </cell>
          <cell r="DW169">
            <v>0.95413766868930305</v>
          </cell>
          <cell r="DX169">
            <v>0.77450000000000008</v>
          </cell>
          <cell r="DY169">
            <v>0.26162547545407761</v>
          </cell>
          <cell r="DZ169">
            <v>0.9880000000000001</v>
          </cell>
          <cell r="EA169">
            <v>0.98761599744361761</v>
          </cell>
          <cell r="EB169">
            <v>0.8579975567864625</v>
          </cell>
          <cell r="EC169">
            <v>0.87506310030879353</v>
          </cell>
          <cell r="EN169">
            <v>5.666666666666666E-4</v>
          </cell>
          <cell r="EO169">
            <v>4.4358551729086826E-5</v>
          </cell>
          <cell r="ER169">
            <v>0.98856018410432589</v>
          </cell>
          <cell r="ES169">
            <v>0.99021884778627223</v>
          </cell>
          <cell r="EV169">
            <v>2.3093612024206803E-2</v>
          </cell>
          <cell r="EW169">
            <v>2.4181044229393794E-2</v>
          </cell>
          <cell r="EX169">
            <v>0.84709999999999996</v>
          </cell>
          <cell r="EY169">
            <v>0.84348348570858134</v>
          </cell>
          <cell r="EZ169">
            <v>0.36030449344707199</v>
          </cell>
          <cell r="FA169">
            <v>0.36851274041804227</v>
          </cell>
          <cell r="FB169">
            <v>0.42533879523913587</v>
          </cell>
          <cell r="FC169">
            <v>0.4368938416244954</v>
          </cell>
          <cell r="FJ169">
            <v>0.91274810815663954</v>
          </cell>
          <cell r="FK169">
            <v>0.91477175916533693</v>
          </cell>
          <cell r="FL169">
            <v>0.9455195333124945</v>
          </cell>
          <cell r="FM169">
            <v>0.94413683030224638</v>
          </cell>
          <cell r="FR169">
            <v>-5.9542823854286109E-4</v>
          </cell>
          <cell r="FS169">
            <v>5.0242151421948655E-3</v>
          </cell>
          <cell r="FT169">
            <v>0.8315010406596276</v>
          </cell>
          <cell r="FU169">
            <v>0.85996398909747218</v>
          </cell>
          <cell r="FV169">
            <v>0.85735508816205874</v>
          </cell>
          <cell r="FW169">
            <v>0.88040602747951802</v>
          </cell>
          <cell r="FX169">
            <v>408.54645763455432</v>
          </cell>
          <cell r="FY169">
            <v>1053.3779949434472</v>
          </cell>
          <cell r="FZ169">
            <v>491.33607495001507</v>
          </cell>
          <cell r="GA169">
            <v>1259.6530667818959</v>
          </cell>
          <cell r="GB169">
            <v>58.277073430984203</v>
          </cell>
          <cell r="GC169">
            <v>144.59423206021847</v>
          </cell>
          <cell r="GD169">
            <v>1.7632895846616422E-2</v>
          </cell>
          <cell r="GE169">
            <v>1.1034730908514377E-3</v>
          </cell>
          <cell r="GF169">
            <v>4.8938873001334524E-2</v>
          </cell>
          <cell r="GG169">
            <v>2.9943960406895393E-3</v>
          </cell>
          <cell r="GH169">
            <v>161.74395404687061</v>
          </cell>
          <cell r="GI169">
            <v>400.54332585209391</v>
          </cell>
          <cell r="IV169">
            <v>165</v>
          </cell>
        </row>
        <row r="170">
          <cell r="B170">
            <v>39010</v>
          </cell>
          <cell r="C170">
            <v>22</v>
          </cell>
          <cell r="D170">
            <v>38991</v>
          </cell>
          <cell r="E170">
            <v>0</v>
          </cell>
          <cell r="F170">
            <v>101</v>
          </cell>
          <cell r="G170">
            <v>15</v>
          </cell>
          <cell r="H170">
            <v>0</v>
          </cell>
          <cell r="I170">
            <v>0</v>
          </cell>
          <cell r="J170">
            <v>0</v>
          </cell>
          <cell r="K170">
            <v>0.41666666666666669</v>
          </cell>
          <cell r="L170">
            <v>1</v>
          </cell>
          <cell r="M170">
            <v>100.58333333333333</v>
          </cell>
          <cell r="N170">
            <v>101</v>
          </cell>
          <cell r="O170">
            <v>101</v>
          </cell>
          <cell r="P170">
            <v>0.19097222222222221</v>
          </cell>
          <cell r="Q170">
            <v>0.88541666666666663</v>
          </cell>
          <cell r="R170">
            <v>0</v>
          </cell>
          <cell r="S170">
            <v>0.1652777777777778</v>
          </cell>
          <cell r="T170">
            <v>0.19097222222222221</v>
          </cell>
          <cell r="U170">
            <v>1.0506944444444444</v>
          </cell>
          <cell r="V170">
            <v>0</v>
          </cell>
          <cell r="W170">
            <v>4.2222222222222214</v>
          </cell>
          <cell r="X170">
            <v>0</v>
          </cell>
          <cell r="Y170">
            <v>4.8611111111111216E-3</v>
          </cell>
          <cell r="Z170">
            <v>0.17291666666666672</v>
          </cell>
          <cell r="AA170">
            <v>11.456250000000001</v>
          </cell>
          <cell r="AB170">
            <v>0.17291666666666672</v>
          </cell>
          <cell r="AC170">
            <v>11.461111111111114</v>
          </cell>
          <cell r="AD170">
            <v>1.5972222222222165E-2</v>
          </cell>
          <cell r="AE170">
            <v>3.3611111111111107</v>
          </cell>
          <cell r="AF170">
            <v>0</v>
          </cell>
          <cell r="AG170">
            <v>38.46458333333333</v>
          </cell>
          <cell r="AH170">
            <v>0</v>
          </cell>
          <cell r="AI170">
            <v>0.2618055555555554</v>
          </cell>
          <cell r="AJ170">
            <v>1.5972222222222165E-2</v>
          </cell>
          <cell r="AK170">
            <v>42.087499999999999</v>
          </cell>
          <cell r="AL170">
            <v>0.18888888888888888</v>
          </cell>
          <cell r="AM170">
            <v>53.548611111111107</v>
          </cell>
          <cell r="AN170">
            <v>0.80902777777777779</v>
          </cell>
          <cell r="AO170">
            <v>95.310416666666654</v>
          </cell>
          <cell r="AP170">
            <v>0.62013888888888891</v>
          </cell>
          <cell r="AQ170">
            <v>41.761805555555547</v>
          </cell>
          <cell r="AR170">
            <v>0.97489082969432328</v>
          </cell>
          <cell r="AS170">
            <v>0.95991486048880681</v>
          </cell>
          <cell r="AT170">
            <v>1</v>
          </cell>
          <cell r="AU170">
            <v>0.54126533215176031</v>
          </cell>
          <cell r="AV170">
            <v>1</v>
          </cell>
          <cell r="AW170">
            <v>0.99687766578600834</v>
          </cell>
          <cell r="AX170">
            <v>0.97489082969432328</v>
          </cell>
          <cell r="AY170">
            <v>0.49805785842657552</v>
          </cell>
          <cell r="AZ170">
            <v>0.76652360515021456</v>
          </cell>
          <cell r="BA170">
            <v>0.43821722879188613</v>
          </cell>
          <cell r="BB170">
            <v>0.76652360515021456</v>
          </cell>
          <cell r="BC170">
            <v>0.43816622585557424</v>
          </cell>
          <cell r="BD170">
            <v>0.76652360515021456</v>
          </cell>
          <cell r="BE170">
            <v>0.41957900465369402</v>
          </cell>
          <cell r="BF170">
            <v>0.76652360515021456</v>
          </cell>
          <cell r="BG170">
            <v>0.41888343259150906</v>
          </cell>
          <cell r="BH170">
            <v>0.62013888888888891</v>
          </cell>
          <cell r="BI170">
            <v>0.41519607843137252</v>
          </cell>
          <cell r="BJ170">
            <v>143.34960806270996</v>
          </cell>
          <cell r="BK170">
            <v>132.86571927432368</v>
          </cell>
          <cell r="BL170">
            <v>2133.52</v>
          </cell>
          <cell r="BM170">
            <v>133169.09600000002</v>
          </cell>
          <cell r="BN170">
            <v>21.123960396039603</v>
          </cell>
          <cell r="BO170">
            <v>1318.5059009900992</v>
          </cell>
          <cell r="BP170">
            <v>604.26186000000007</v>
          </cell>
          <cell r="BQ170">
            <v>44276.358910000003</v>
          </cell>
          <cell r="BR170">
            <v>0.2832229648655743</v>
          </cell>
          <cell r="BS170">
            <v>0.3324822367946389</v>
          </cell>
          <cell r="BT170">
            <v>1.7001717461964139</v>
          </cell>
          <cell r="BU170">
            <v>1.8600283184166813</v>
          </cell>
          <cell r="BV170">
            <v>0.12692983213443046</v>
          </cell>
          <cell r="BW170">
            <v>0.13180720821855099</v>
          </cell>
          <cell r="BX170">
            <v>270.80733545545007</v>
          </cell>
          <cell r="BY170">
            <v>17552.64676474821</v>
          </cell>
          <cell r="BZ170">
            <v>0.16658491443537654</v>
          </cell>
          <cell r="CA170">
            <v>0.17875116927126086</v>
          </cell>
          <cell r="CB170">
            <v>355.41224664616453</v>
          </cell>
          <cell r="CC170">
            <v>23804.13162079679</v>
          </cell>
          <cell r="CD170">
            <v>2.9600000000000001E-2</v>
          </cell>
          <cell r="CE170">
            <v>2.957000828409129E-2</v>
          </cell>
          <cell r="CF170">
            <v>0.74053919394352674</v>
          </cell>
          <cell r="CG170">
            <v>0.75826945021973358</v>
          </cell>
          <cell r="CH170">
            <v>30.305192810242893</v>
          </cell>
          <cell r="CI170">
            <v>1972.0469492321079</v>
          </cell>
          <cell r="CJ170">
            <v>0.49126000000000003</v>
          </cell>
          <cell r="CK170">
            <v>0.48727381974060535</v>
          </cell>
          <cell r="CL170">
            <v>372.46442054360722</v>
          </cell>
          <cell r="CM170">
            <v>24641.233339971121</v>
          </cell>
          <cell r="CN170">
            <v>0.35536665229293124</v>
          </cell>
          <cell r="CO170">
            <v>0.37973961999411637</v>
          </cell>
          <cell r="CP170">
            <v>758.18186000001469</v>
          </cell>
          <cell r="CQ170">
            <v>50569.581910000008</v>
          </cell>
          <cell r="CR170">
            <v>1.0518852907870765E-2</v>
          </cell>
          <cell r="CS170">
            <v>1.1228903709023699E-2</v>
          </cell>
          <cell r="CT170">
            <v>22.442183056000435</v>
          </cell>
          <cell r="CU170">
            <v>1495.3429560017332</v>
          </cell>
          <cell r="CV170">
            <v>6.3275713375079687E-2</v>
          </cell>
          <cell r="CW170">
            <v>5.0567783384216997E-2</v>
          </cell>
          <cell r="CX170">
            <v>135</v>
          </cell>
          <cell r="CY170">
            <v>6734.0659999999989</v>
          </cell>
          <cell r="CZ170">
            <v>2.5490000000000002E-2</v>
          </cell>
          <cell r="DA170">
            <v>1.7635611455864855E-2</v>
          </cell>
          <cell r="DB170">
            <v>1.6128979339307813E-3</v>
          </cell>
          <cell r="DC170">
            <v>8.9179377994838972E-4</v>
          </cell>
          <cell r="DD170">
            <v>3.4411500000000004</v>
          </cell>
          <cell r="DE170">
            <v>118.75937149415</v>
          </cell>
          <cell r="DF170">
            <v>0.68</v>
          </cell>
          <cell r="DG170">
            <v>0.50985987075684236</v>
          </cell>
          <cell r="DH170">
            <v>91.8</v>
          </cell>
          <cell r="DI170">
            <v>3433.4300204280457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0.82843220320040889</v>
          </cell>
          <cell r="DO170">
            <v>0.85451686037683383</v>
          </cell>
          <cell r="DP170">
            <v>248.36515239944964</v>
          </cell>
          <cell r="DQ170">
            <v>16057.30380874647</v>
          </cell>
          <cell r="DR170">
            <v>299.80142181817956</v>
          </cell>
          <cell r="DS170">
            <v>18791.090677444739</v>
          </cell>
          <cell r="DT170">
            <v>1979.5999999999854</v>
          </cell>
          <cell r="DU170">
            <v>127005.579</v>
          </cell>
          <cell r="DV170">
            <v>0.927856312572643</v>
          </cell>
          <cell r="DW170">
            <v>0.95371661154777221</v>
          </cell>
          <cell r="DX170">
            <v>0</v>
          </cell>
          <cell r="DY170">
            <v>0.25743393851978175</v>
          </cell>
          <cell r="DZ170">
            <v>0.98823333333333341</v>
          </cell>
          <cell r="EA170">
            <v>0.98762567687101843</v>
          </cell>
          <cell r="EB170">
            <v>0.85390225454077795</v>
          </cell>
          <cell r="EC170">
            <v>0.8747474964967703</v>
          </cell>
          <cell r="EN170">
            <v>3.3333333333333332E-4</v>
          </cell>
          <cell r="EO170">
            <v>4.8889489369068976E-5</v>
          </cell>
          <cell r="ER170">
            <v>0.98856285428476165</v>
          </cell>
          <cell r="ES170">
            <v>0.99019282406599207</v>
          </cell>
          <cell r="EV170">
            <v>2.1977561492443662E-2</v>
          </cell>
          <cell r="EW170">
            <v>2.4145741936067888E-2</v>
          </cell>
          <cell r="EX170">
            <v>0.8538</v>
          </cell>
          <cell r="EY170">
            <v>0.84369149452801495</v>
          </cell>
          <cell r="EZ170">
            <v>0.36333160388260888</v>
          </cell>
          <cell r="FA170">
            <v>0.36840827469797283</v>
          </cell>
          <cell r="FB170">
            <v>0.4255465025563468</v>
          </cell>
          <cell r="FC170">
            <v>0.43666230735687445</v>
          </cell>
          <cell r="FJ170">
            <v>0.91712859986507878</v>
          </cell>
          <cell r="FK170">
            <v>0.91480812118860011</v>
          </cell>
          <cell r="FL170">
            <v>0.94077128320635495</v>
          </cell>
          <cell r="FM170">
            <v>0.94408529613965819</v>
          </cell>
          <cell r="FR170">
            <v>-2.6146874042665136E-3</v>
          </cell>
          <cell r="FS170">
            <v>4.8405613427431327E-3</v>
          </cell>
          <cell r="FT170">
            <v>0.82581751579614238</v>
          </cell>
          <cell r="FU170">
            <v>0.85935742171957696</v>
          </cell>
          <cell r="FV170">
            <v>0.85104657798032923</v>
          </cell>
          <cell r="FW170">
            <v>0.87989652351796743</v>
          </cell>
          <cell r="FX170">
            <v>244.92400239944965</v>
          </cell>
          <cell r="FY170">
            <v>1298.3019973428968</v>
          </cell>
          <cell r="FZ170">
            <v>296.58368551716512</v>
          </cell>
          <cell r="GA170">
            <v>1556.236752299061</v>
          </cell>
          <cell r="GB170">
            <v>36.482268292152078</v>
          </cell>
          <cell r="GC170">
            <v>181.07650035237054</v>
          </cell>
          <cell r="GD170">
            <v>1.7099567049829428E-2</v>
          </cell>
          <cell r="GE170">
            <v>1.3597486638519385E-3</v>
          </cell>
          <cell r="GF170">
            <v>4.706325259652952E-2</v>
          </cell>
          <cell r="GG170">
            <v>3.6908743837707849E-3</v>
          </cell>
          <cell r="GH170">
            <v>100.41039067974766</v>
          </cell>
          <cell r="GI170">
            <v>500.95371653184156</v>
          </cell>
          <cell r="IV170">
            <v>166</v>
          </cell>
        </row>
        <row r="171">
          <cell r="B171">
            <v>39011</v>
          </cell>
          <cell r="C171">
            <v>22</v>
          </cell>
          <cell r="D171">
            <v>38991</v>
          </cell>
          <cell r="E171" t="str">
            <v>PH W</v>
          </cell>
          <cell r="F171">
            <v>102</v>
          </cell>
          <cell r="G171">
            <v>15</v>
          </cell>
          <cell r="H171">
            <v>0</v>
          </cell>
          <cell r="I171">
            <v>0</v>
          </cell>
          <cell r="J171">
            <v>0</v>
          </cell>
          <cell r="K171">
            <v>0.41666666666666669</v>
          </cell>
          <cell r="L171">
            <v>1</v>
          </cell>
          <cell r="M171">
            <v>101.58333333333333</v>
          </cell>
          <cell r="N171">
            <v>102</v>
          </cell>
          <cell r="O171">
            <v>102</v>
          </cell>
          <cell r="P171">
            <v>0</v>
          </cell>
          <cell r="Q171">
            <v>0.88541666666666663</v>
          </cell>
          <cell r="R171">
            <v>0</v>
          </cell>
          <cell r="S171">
            <v>0.1652777777777778</v>
          </cell>
          <cell r="T171">
            <v>0</v>
          </cell>
          <cell r="U171">
            <v>1.0506944444444444</v>
          </cell>
          <cell r="V171">
            <v>0</v>
          </cell>
          <cell r="W171">
            <v>4.2222222222222214</v>
          </cell>
          <cell r="X171">
            <v>0</v>
          </cell>
          <cell r="Y171">
            <v>4.8611111111111216E-3</v>
          </cell>
          <cell r="Z171">
            <v>0.21180555555555552</v>
          </cell>
          <cell r="AA171">
            <v>11.668055555555558</v>
          </cell>
          <cell r="AB171">
            <v>0.21180555555555552</v>
          </cell>
          <cell r="AC171">
            <v>11.672916666666669</v>
          </cell>
          <cell r="AD171">
            <v>0</v>
          </cell>
          <cell r="AE171">
            <v>3.3611111111111107</v>
          </cell>
          <cell r="AF171">
            <v>0</v>
          </cell>
          <cell r="AG171">
            <v>38.46458333333333</v>
          </cell>
          <cell r="AH171">
            <v>0</v>
          </cell>
          <cell r="AI171">
            <v>0.2618055555555554</v>
          </cell>
          <cell r="AJ171">
            <v>0</v>
          </cell>
          <cell r="AK171">
            <v>42.087499999999999</v>
          </cell>
          <cell r="AL171">
            <v>0.21180555555555552</v>
          </cell>
          <cell r="AM171">
            <v>53.760416666666657</v>
          </cell>
          <cell r="AN171">
            <v>1</v>
          </cell>
          <cell r="AO171">
            <v>96.310416666666654</v>
          </cell>
          <cell r="AP171">
            <v>0.78819444444444442</v>
          </cell>
          <cell r="AQ171">
            <v>42.55</v>
          </cell>
          <cell r="AR171">
            <v>1</v>
          </cell>
          <cell r="AS171">
            <v>0.96028815700946846</v>
          </cell>
          <cell r="AT171">
            <v>1</v>
          </cell>
          <cell r="AU171">
            <v>0.54553734061930781</v>
          </cell>
          <cell r="AV171">
            <v>1</v>
          </cell>
          <cell r="AW171">
            <v>0.99690674280838221</v>
          </cell>
          <cell r="AX171">
            <v>1</v>
          </cell>
          <cell r="AY171">
            <v>0.50273224043715847</v>
          </cell>
          <cell r="AZ171">
            <v>0.78819444444444442</v>
          </cell>
          <cell r="BA171">
            <v>0.44185107472221624</v>
          </cell>
          <cell r="BB171">
            <v>0.78819444444444442</v>
          </cell>
          <cell r="BC171">
            <v>0.4418006013541283</v>
          </cell>
          <cell r="BD171">
            <v>0.78819444444444442</v>
          </cell>
          <cell r="BE171">
            <v>0.42324562918344649</v>
          </cell>
          <cell r="BF171">
            <v>0.78819444444444442</v>
          </cell>
          <cell r="BG171">
            <v>0.42255094651908554</v>
          </cell>
          <cell r="BH171">
            <v>0.78819444444444442</v>
          </cell>
          <cell r="BI171">
            <v>0.41886792452830185</v>
          </cell>
          <cell r="BJ171">
            <v>150.11788546255508</v>
          </cell>
          <cell r="BK171">
            <v>133.18529768899342</v>
          </cell>
          <cell r="BL171">
            <v>2839.73</v>
          </cell>
          <cell r="BM171">
            <v>136008.82600000003</v>
          </cell>
          <cell r="BN171">
            <v>27.840490196078431</v>
          </cell>
          <cell r="BO171">
            <v>1333.4198627450983</v>
          </cell>
          <cell r="BP171">
            <v>783.19376999999997</v>
          </cell>
          <cell r="BQ171">
            <v>45059.552680000001</v>
          </cell>
          <cell r="BR171">
            <v>0.27579867452187357</v>
          </cell>
          <cell r="BS171">
            <v>0.3312987399803009</v>
          </cell>
          <cell r="BT171">
            <v>1.7945460723135596</v>
          </cell>
          <cell r="BU171">
            <v>1.8588493681058351</v>
          </cell>
          <cell r="BV171">
            <v>0.11937876697347746</v>
          </cell>
          <cell r="BW171">
            <v>0.13154771463644424</v>
          </cell>
          <cell r="BX171">
            <v>339.00346593759315</v>
          </cell>
          <cell r="BY171">
            <v>17891.650230685802</v>
          </cell>
          <cell r="BZ171">
            <v>0.1536871517410022</v>
          </cell>
          <cell r="CA171">
            <v>0.17822785733192242</v>
          </cell>
          <cell r="CB171">
            <v>436.43001541347621</v>
          </cell>
          <cell r="CC171">
            <v>24240.561636210266</v>
          </cell>
          <cell r="CD171">
            <v>2.9891666666666664E-2</v>
          </cell>
          <cell r="CE171">
            <v>2.9575817678601467E-2</v>
          </cell>
          <cell r="CF171">
            <v>0.74358255709971088</v>
          </cell>
          <cell r="CG171">
            <v>0.75799616438884121</v>
          </cell>
          <cell r="CH171">
            <v>37.390535087356923</v>
          </cell>
          <cell r="CI171">
            <v>2009.4374843194648</v>
          </cell>
          <cell r="CJ171">
            <v>0.49058333333333332</v>
          </cell>
          <cell r="CK171">
            <v>0.48733359206782723</v>
          </cell>
          <cell r="CL171">
            <v>456.30321949916652</v>
          </cell>
          <cell r="CM171">
            <v>25097.536559470289</v>
          </cell>
          <cell r="CN171">
            <v>0.32753950903783097</v>
          </cell>
          <cell r="CO171">
            <v>0.37864973321657813</v>
          </cell>
          <cell r="CP171">
            <v>930.12376999999969</v>
          </cell>
          <cell r="CQ171">
            <v>51499.705680000006</v>
          </cell>
          <cell r="CR171">
            <v>9.7907018243224963E-3</v>
          </cell>
          <cell r="CS171">
            <v>1.1198875473664601E-2</v>
          </cell>
          <cell r="CT171">
            <v>27.802949691583322</v>
          </cell>
          <cell r="CU171">
            <v>1523.1459056933165</v>
          </cell>
          <cell r="CV171">
            <v>5.9466921150954491E-2</v>
          </cell>
          <cell r="CW171">
            <v>5.0753588594316647E-2</v>
          </cell>
          <cell r="CX171">
            <v>168.87</v>
          </cell>
          <cell r="CY171">
            <v>6902.9359999999988</v>
          </cell>
          <cell r="CZ171">
            <v>2.4E-2</v>
          </cell>
          <cell r="DA171">
            <v>1.7791306698215083E-2</v>
          </cell>
          <cell r="DB171">
            <v>1.4272061076229079E-3</v>
          </cell>
          <cell r="DC171">
            <v>9.0297266071651832E-4</v>
          </cell>
          <cell r="DD171">
            <v>4.05288</v>
          </cell>
          <cell r="DE171">
            <v>122.81225149415</v>
          </cell>
          <cell r="DF171">
            <v>0.67966666666666653</v>
          </cell>
          <cell r="DG171">
            <v>0.51401393992759692</v>
          </cell>
          <cell r="DH171">
            <v>114.77530999999998</v>
          </cell>
          <cell r="DI171">
            <v>3548.2053304280457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0.83244211713756289</v>
          </cell>
          <cell r="DO171">
            <v>0.8540862597455926</v>
          </cell>
          <cell r="DP171">
            <v>311.20051624600984</v>
          </cell>
          <cell r="DQ171">
            <v>16368.50432499248</v>
          </cell>
          <cell r="DR171">
            <v>373.8404266666667</v>
          </cell>
          <cell r="DS171">
            <v>19164.931104111405</v>
          </cell>
          <cell r="DT171">
            <v>2692.8</v>
          </cell>
          <cell r="DU171">
            <v>129698.379</v>
          </cell>
          <cell r="DV171">
            <v>0.94825916548404254</v>
          </cell>
          <cell r="DW171">
            <v>0.9536026654623132</v>
          </cell>
          <cell r="DX171">
            <v>0</v>
          </cell>
          <cell r="DY171">
            <v>0.25205897205817301</v>
          </cell>
          <cell r="DZ171">
            <v>0.98926666666666663</v>
          </cell>
          <cell r="EA171">
            <v>0.98765742415568125</v>
          </cell>
          <cell r="EB171">
            <v>0.85835973702282775</v>
          </cell>
          <cell r="EC171">
            <v>0.87449264678513894</v>
          </cell>
          <cell r="EN171">
            <v>2.0000000000000001E-4</v>
          </cell>
          <cell r="EO171">
            <v>5.1812937405908977E-5</v>
          </cell>
          <cell r="ER171">
            <v>0.98946455957858237</v>
          </cell>
          <cell r="ES171">
            <v>0.99017870161036459</v>
          </cell>
          <cell r="EV171">
            <v>2.0225381505999271E-2</v>
          </cell>
          <cell r="EW171">
            <v>2.4063888681014584E-2</v>
          </cell>
          <cell r="EX171">
            <v>0.85142499999999999</v>
          </cell>
          <cell r="EY171">
            <v>0.84392873936077883</v>
          </cell>
          <cell r="EZ171">
            <v>0.36129807983643275</v>
          </cell>
          <cell r="FA171">
            <v>0.36819015149408346</v>
          </cell>
          <cell r="FB171">
            <v>0.42434516232954489</v>
          </cell>
          <cell r="FC171">
            <v>0.43628109142599358</v>
          </cell>
          <cell r="FJ171">
            <v>0.91798623764896392</v>
          </cell>
          <cell r="FK171">
            <v>0.91486833880303631</v>
          </cell>
          <cell r="FL171">
            <v>0.93548182597340679</v>
          </cell>
          <cell r="FM171">
            <v>0.94392504975051283</v>
          </cell>
          <cell r="FR171">
            <v>6.2782926715593268E-3</v>
          </cell>
          <cell r="FS171">
            <v>4.8324634957699342E-3</v>
          </cell>
          <cell r="FT171">
            <v>0.83872040980912221</v>
          </cell>
          <cell r="FU171">
            <v>0.85891872324136254</v>
          </cell>
          <cell r="FV171">
            <v>0.86504086183463569</v>
          </cell>
          <cell r="FW171">
            <v>0.8796303055672694</v>
          </cell>
          <cell r="FX171">
            <v>307.14763624600982</v>
          </cell>
          <cell r="FY171">
            <v>1605.4496335889066</v>
          </cell>
          <cell r="FZ171">
            <v>366.20980323575424</v>
          </cell>
          <cell r="GA171">
            <v>1922.4465555348152</v>
          </cell>
          <cell r="GB171">
            <v>41.452380277290303</v>
          </cell>
          <cell r="GC171">
            <v>222.52888062966085</v>
          </cell>
          <cell r="GD171">
            <v>1.4597296319470619E-2</v>
          </cell>
          <cell r="GE171">
            <v>1.6361355889481818E-3</v>
          </cell>
          <cell r="GF171">
            <v>4.0402363406080444E-2</v>
          </cell>
          <cell r="GG171">
            <v>4.4437244785306904E-3</v>
          </cell>
          <cell r="GH171">
            <v>114.73180343514882</v>
          </cell>
          <cell r="GI171">
            <v>615.68551996699034</v>
          </cell>
          <cell r="IV171">
            <v>167</v>
          </cell>
        </row>
        <row r="172">
          <cell r="B172">
            <v>39012</v>
          </cell>
          <cell r="C172">
            <v>22</v>
          </cell>
          <cell r="D172">
            <v>38991</v>
          </cell>
          <cell r="E172" t="str">
            <v>PH W</v>
          </cell>
          <cell r="F172">
            <v>103</v>
          </cell>
          <cell r="G172">
            <v>15</v>
          </cell>
          <cell r="H172">
            <v>0</v>
          </cell>
          <cell r="I172">
            <v>0</v>
          </cell>
          <cell r="J172">
            <v>0</v>
          </cell>
          <cell r="K172">
            <v>0.41666666666666669</v>
          </cell>
          <cell r="L172">
            <v>1</v>
          </cell>
          <cell r="M172">
            <v>102.58333333333333</v>
          </cell>
          <cell r="N172">
            <v>103</v>
          </cell>
          <cell r="O172">
            <v>103</v>
          </cell>
          <cell r="P172">
            <v>1</v>
          </cell>
          <cell r="Q172">
            <v>1.8854166666666665</v>
          </cell>
          <cell r="R172">
            <v>0</v>
          </cell>
          <cell r="S172">
            <v>0.1652777777777778</v>
          </cell>
          <cell r="T172">
            <v>1</v>
          </cell>
          <cell r="U172">
            <v>2.0506944444444444</v>
          </cell>
          <cell r="V172">
            <v>0</v>
          </cell>
          <cell r="W172">
            <v>4.2222222222222214</v>
          </cell>
          <cell r="X172">
            <v>0</v>
          </cell>
          <cell r="Y172">
            <v>4.8611111111111216E-3</v>
          </cell>
          <cell r="Z172">
            <v>0</v>
          </cell>
          <cell r="AA172">
            <v>11.668055555555558</v>
          </cell>
          <cell r="AB172">
            <v>0</v>
          </cell>
          <cell r="AC172">
            <v>11.672916666666669</v>
          </cell>
          <cell r="AD172">
            <v>0</v>
          </cell>
          <cell r="AE172">
            <v>3.3611111111111107</v>
          </cell>
          <cell r="AF172">
            <v>0</v>
          </cell>
          <cell r="AG172">
            <v>38.46458333333333</v>
          </cell>
          <cell r="AH172">
            <v>0</v>
          </cell>
          <cell r="AI172">
            <v>0.2618055555555554</v>
          </cell>
          <cell r="AJ172">
            <v>0</v>
          </cell>
          <cell r="AK172">
            <v>42.087499999999999</v>
          </cell>
          <cell r="AL172">
            <v>0</v>
          </cell>
          <cell r="AM172">
            <v>53.760416666666657</v>
          </cell>
          <cell r="AN172">
            <v>0</v>
          </cell>
          <cell r="AO172">
            <v>96.310416666666654</v>
          </cell>
          <cell r="AP172">
            <v>0</v>
          </cell>
          <cell r="AQ172">
            <v>42.55</v>
          </cell>
          <cell r="AR172">
            <v>0</v>
          </cell>
          <cell r="AS172">
            <v>0.96028815700946846</v>
          </cell>
          <cell r="AT172">
            <v>0</v>
          </cell>
          <cell r="AU172">
            <v>0.54553734061930781</v>
          </cell>
          <cell r="AV172">
            <v>0</v>
          </cell>
          <cell r="AW172">
            <v>0.99690674280838221</v>
          </cell>
          <cell r="AX172">
            <v>0</v>
          </cell>
          <cell r="AY172">
            <v>0.50273224043715847</v>
          </cell>
          <cell r="AZ172">
            <v>0</v>
          </cell>
          <cell r="BA172">
            <v>0.44185107472221624</v>
          </cell>
          <cell r="BB172">
            <v>0</v>
          </cell>
          <cell r="BC172">
            <v>0.4418006013541283</v>
          </cell>
          <cell r="BD172">
            <v>0</v>
          </cell>
          <cell r="BE172">
            <v>0.42324562918344649</v>
          </cell>
          <cell r="BF172">
            <v>0</v>
          </cell>
          <cell r="BG172">
            <v>0.42255094651908554</v>
          </cell>
          <cell r="BH172">
            <v>0</v>
          </cell>
          <cell r="BI172">
            <v>0.41478472786352555</v>
          </cell>
          <cell r="BJ172">
            <v>0</v>
          </cell>
          <cell r="BK172">
            <v>133.26283392087745</v>
          </cell>
          <cell r="BL172">
            <v>79.180000000000007</v>
          </cell>
          <cell r="BM172">
            <v>136088.00600000002</v>
          </cell>
          <cell r="BN172">
            <v>0.76873786407766997</v>
          </cell>
          <cell r="BO172">
            <v>1321.2427766990293</v>
          </cell>
          <cell r="BP172">
            <v>31.288640000000001</v>
          </cell>
          <cell r="BQ172">
            <v>45090.84132</v>
          </cell>
          <cell r="BR172">
            <v>0.39515837332659759</v>
          </cell>
          <cell r="BS172">
            <v>0.33133589539110442</v>
          </cell>
          <cell r="BT172">
            <v>7.8740677396230137</v>
          </cell>
          <cell r="BU172">
            <v>1.8598352504163971</v>
          </cell>
          <cell r="BV172">
            <v>0.12126336483806845</v>
          </cell>
          <cell r="BW172">
            <v>0.13154173089958918</v>
          </cell>
          <cell r="BX172">
            <v>9.6016332278782599</v>
          </cell>
          <cell r="BY172">
            <v>17901.25186391368</v>
          </cell>
          <cell r="BZ172">
            <v>5.0184782045768449E-2</v>
          </cell>
          <cell r="CA172">
            <v>0.17815335810896257</v>
          </cell>
          <cell r="CB172">
            <v>3.9736310423839463</v>
          </cell>
          <cell r="CC172">
            <v>24244.53526725265</v>
          </cell>
          <cell r="CD172">
            <v>2.9891666666666664E-2</v>
          </cell>
          <cell r="CE172">
            <v>2.9575869608443859E-2</v>
          </cell>
          <cell r="CF172">
            <v>0.74358255709971088</v>
          </cell>
          <cell r="CG172">
            <v>0.75799372287481737</v>
          </cell>
          <cell r="CH172">
            <v>0.34043531761605739</v>
          </cell>
          <cell r="CI172">
            <v>2009.7779196370809</v>
          </cell>
          <cell r="CJ172">
            <v>0.49058333333333332</v>
          </cell>
          <cell r="CK172">
            <v>0.48733412636921214</v>
          </cell>
          <cell r="CL172">
            <v>4.1545736400000033</v>
          </cell>
          <cell r="CM172">
            <v>25101.691133110289</v>
          </cell>
          <cell r="CN172">
            <v>0.10695428138418801</v>
          </cell>
          <cell r="CO172">
            <v>0.37849165282060199</v>
          </cell>
          <cell r="CP172">
            <v>8.4686400000000077</v>
          </cell>
          <cell r="CQ172">
            <v>51508.174320000006</v>
          </cell>
          <cell r="CR172">
            <v>3.1970417277090196E-3</v>
          </cell>
          <cell r="CS172">
            <v>1.1194219771706525E-2</v>
          </cell>
          <cell r="CT172">
            <v>0.25314176400000021</v>
          </cell>
          <cell r="CU172">
            <v>1523.3990474573166</v>
          </cell>
          <cell r="CV172">
            <v>0</v>
          </cell>
          <cell r="CW172">
            <v>5.0724058665390377E-2</v>
          </cell>
          <cell r="CX172">
            <v>0</v>
          </cell>
          <cell r="CY172">
            <v>6902.9359999999988</v>
          </cell>
          <cell r="CZ172">
            <v>0</v>
          </cell>
          <cell r="DA172">
            <v>1.7791306698215083E-2</v>
          </cell>
          <cell r="DB172">
            <v>0</v>
          </cell>
          <cell r="DC172">
            <v>9.0244728469421462E-4</v>
          </cell>
          <cell r="DD172">
            <v>0</v>
          </cell>
          <cell r="DE172">
            <v>122.81225149415</v>
          </cell>
          <cell r="DF172">
            <v>0</v>
          </cell>
          <cell r="DG172">
            <v>0.51401393992759692</v>
          </cell>
          <cell r="DH172">
            <v>0</v>
          </cell>
          <cell r="DI172">
            <v>3548.2053304280457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0.83244211713756289</v>
          </cell>
          <cell r="DO172">
            <v>0.85407358421338031</v>
          </cell>
          <cell r="DP172">
            <v>9.3484914638782595</v>
          </cell>
          <cell r="DQ172">
            <v>16377.852816456358</v>
          </cell>
          <cell r="DR172">
            <v>11.2302</v>
          </cell>
          <cell r="DS172">
            <v>19176.161304111407</v>
          </cell>
          <cell r="DT172">
            <v>102</v>
          </cell>
          <cell r="DU172">
            <v>129800.379</v>
          </cell>
          <cell r="DV172">
            <v>1.2882040919424096</v>
          </cell>
          <cell r="DW172">
            <v>0.95379734640244473</v>
          </cell>
          <cell r="DX172">
            <v>0</v>
          </cell>
          <cell r="DY172">
            <v>0.25191231674302667</v>
          </cell>
          <cell r="DZ172">
            <v>0.99260000000000004</v>
          </cell>
          <cell r="EA172">
            <v>0.98766027448085159</v>
          </cell>
          <cell r="EB172">
            <v>0.85510587600173371</v>
          </cell>
          <cell r="EC172">
            <v>0.87447804083663583</v>
          </cell>
          <cell r="EN172">
            <v>2.0000000000000001E-4</v>
          </cell>
          <cell r="EO172">
            <v>5.1898395136402355E-5</v>
          </cell>
          <cell r="ER172">
            <v>0.99279855971194242</v>
          </cell>
          <cell r="ES172">
            <v>0.99018021600347883</v>
          </cell>
          <cell r="EV172">
            <v>2.2155076793251183E-2</v>
          </cell>
          <cell r="EW172">
            <v>2.4062778078179595E-2</v>
          </cell>
          <cell r="EX172">
            <v>0.84660000000000002</v>
          </cell>
          <cell r="EY172">
            <v>0.84392873936077883</v>
          </cell>
          <cell r="EZ172">
            <v>0.36081163907358788</v>
          </cell>
          <cell r="FA172">
            <v>0.36819015149408346</v>
          </cell>
          <cell r="FB172">
            <v>0.42618903741269532</v>
          </cell>
          <cell r="FC172">
            <v>0.43628109142599358</v>
          </cell>
          <cell r="FJ172">
            <v>0.97363555157834969</v>
          </cell>
          <cell r="FK172">
            <v>0.91489985957192899</v>
          </cell>
          <cell r="FL172">
            <v>0.92871671080056784</v>
          </cell>
          <cell r="FM172">
            <v>0.94391728774928407</v>
          </cell>
          <cell r="FR172">
            <v>0</v>
          </cell>
          <cell r="FS172">
            <v>4.845139027982337E-3</v>
          </cell>
          <cell r="FT172">
            <v>0</v>
          </cell>
          <cell r="FU172">
            <v>0.85891872324136265</v>
          </cell>
          <cell r="FV172" t="e">
            <v>#DIV/0!</v>
          </cell>
          <cell r="FW172">
            <v>0.87962924592093206</v>
          </cell>
          <cell r="FX172">
            <v>9.3484914638782595</v>
          </cell>
          <cell r="FY172">
            <v>1614.7981250527848</v>
          </cell>
          <cell r="FZ172" t="e">
            <v>#DIV/0!</v>
          </cell>
          <cell r="GA172" t="e">
            <v>#DIV/0!</v>
          </cell>
          <cell r="GB172" t="e">
            <v>#DIV/0!</v>
          </cell>
          <cell r="GC172" t="e">
            <v>#DIV/0!</v>
          </cell>
          <cell r="GD172" t="e">
            <v>#DIV/0!</v>
          </cell>
          <cell r="GE172" t="e">
            <v>#DIV/0!</v>
          </cell>
          <cell r="GF172" t="e">
            <v>#DIV/0!</v>
          </cell>
          <cell r="GG172" t="e">
            <v>#DIV/0!</v>
          </cell>
          <cell r="GH172" t="e">
            <v>#DIV/0!</v>
          </cell>
          <cell r="GI172" t="e">
            <v>#DIV/0!</v>
          </cell>
          <cell r="IV172">
            <v>168</v>
          </cell>
        </row>
        <row r="173">
          <cell r="B173" t="str">
            <v>from  16/10/2006  to  22/10/2006</v>
          </cell>
          <cell r="C173">
            <v>22</v>
          </cell>
          <cell r="F173">
            <v>7</v>
          </cell>
          <cell r="G173">
            <v>15</v>
          </cell>
          <cell r="H173">
            <v>0</v>
          </cell>
          <cell r="I173">
            <v>0</v>
          </cell>
          <cell r="J173">
            <v>0</v>
          </cell>
          <cell r="K173">
            <v>0.41666666666666669</v>
          </cell>
          <cell r="L173">
            <v>7</v>
          </cell>
          <cell r="M173">
            <v>102.58333333333333</v>
          </cell>
          <cell r="N173">
            <v>7</v>
          </cell>
          <cell r="O173">
            <v>103</v>
          </cell>
          <cell r="P173">
            <v>1.46875</v>
          </cell>
          <cell r="Q173">
            <v>1.8854166666666667</v>
          </cell>
          <cell r="R173">
            <v>0</v>
          </cell>
          <cell r="S173">
            <v>0.1652777777777778</v>
          </cell>
          <cell r="T173">
            <v>1.46875</v>
          </cell>
          <cell r="U173">
            <v>2.0506944444444444</v>
          </cell>
          <cell r="V173">
            <v>0.86458333333333337</v>
          </cell>
          <cell r="W173">
            <v>4.2222222222222214</v>
          </cell>
          <cell r="X173">
            <v>0</v>
          </cell>
          <cell r="Y173">
            <v>4.8611111111111216E-3</v>
          </cell>
          <cell r="Z173">
            <v>0.6875</v>
          </cell>
          <cell r="AA173">
            <v>11.668055555555556</v>
          </cell>
          <cell r="AB173">
            <v>0.6875</v>
          </cell>
          <cell r="AC173">
            <v>11.668055555555556</v>
          </cell>
          <cell r="AD173">
            <v>4.7222222222222165E-2</v>
          </cell>
          <cell r="AE173">
            <v>3.3611111111111107</v>
          </cell>
          <cell r="AF173">
            <v>0</v>
          </cell>
          <cell r="AG173">
            <v>38.46458333333333</v>
          </cell>
          <cell r="AH173">
            <v>0</v>
          </cell>
          <cell r="AI173">
            <v>0.2618055555555554</v>
          </cell>
          <cell r="AJ173">
            <v>4.7222222222222165E-2</v>
          </cell>
          <cell r="AK173">
            <v>42.087499999999999</v>
          </cell>
          <cell r="AL173">
            <v>0.73472222222222228</v>
          </cell>
          <cell r="AM173">
            <v>53.760416666666664</v>
          </cell>
          <cell r="AN173">
            <v>4.6666666666666661</v>
          </cell>
          <cell r="AO173">
            <v>96.310416666666669</v>
          </cell>
          <cell r="AP173">
            <v>3.9319444444444445</v>
          </cell>
          <cell r="AQ173">
            <v>42.55</v>
          </cell>
          <cell r="AR173">
            <v>0.98813263525305417</v>
          </cell>
          <cell r="AS173">
            <v>0.96029043770767519</v>
          </cell>
          <cell r="AT173">
            <v>1</v>
          </cell>
          <cell r="AU173">
            <v>0.54556344094843501</v>
          </cell>
          <cell r="AV173">
            <v>1</v>
          </cell>
          <cell r="AW173">
            <v>0.9969069204578086</v>
          </cell>
          <cell r="AX173">
            <v>0.98813263525305417</v>
          </cell>
          <cell r="AY173">
            <v>0.5027607991139188</v>
          </cell>
          <cell r="AZ173">
            <v>0.8425595238095237</v>
          </cell>
          <cell r="BA173">
            <v>0.44185107472221624</v>
          </cell>
          <cell r="BB173">
            <v>0.84255952380952392</v>
          </cell>
          <cell r="BC173">
            <v>0.4418006013541283</v>
          </cell>
          <cell r="BD173">
            <v>0.71086001255492792</v>
          </cell>
          <cell r="BE173">
            <v>0.42324562918344644</v>
          </cell>
          <cell r="BF173">
            <v>0.71086001255492792</v>
          </cell>
          <cell r="BG173">
            <v>0.42255094651908548</v>
          </cell>
          <cell r="BH173">
            <v>0.56170634920634932</v>
          </cell>
          <cell r="BI173">
            <v>0.41478472786352555</v>
          </cell>
          <cell r="BJ173">
            <v>146.28830801836807</v>
          </cell>
          <cell r="BK173">
            <v>133.26283392087743</v>
          </cell>
          <cell r="BL173">
            <v>13804.74</v>
          </cell>
          <cell r="BM173">
            <v>136088.00600000002</v>
          </cell>
          <cell r="BN173">
            <v>1972.1057142857142</v>
          </cell>
          <cell r="BO173">
            <v>1321.2427766990293</v>
          </cell>
          <cell r="BP173">
            <v>4207.3443100000004</v>
          </cell>
          <cell r="BQ173">
            <v>45090.841320000007</v>
          </cell>
          <cell r="BR173">
            <v>0.30477533876045476</v>
          </cell>
          <cell r="BS173">
            <v>0.33133589539110447</v>
          </cell>
          <cell r="BT173">
            <v>1.8064021795808431</v>
          </cell>
          <cell r="BU173">
            <v>1.8598352504163971</v>
          </cell>
          <cell r="BV173">
            <v>0.1290607042047274</v>
          </cell>
          <cell r="BW173">
            <v>0.13154173089958918</v>
          </cell>
          <cell r="BX173">
            <v>1781.6494657631686</v>
          </cell>
          <cell r="BY173">
            <v>17901.25186391368</v>
          </cell>
          <cell r="BZ173">
            <v>0.1687195366599783</v>
          </cell>
          <cell r="CA173">
            <v>0.1781533581089626</v>
          </cell>
          <cell r="CB173">
            <v>2329.1293365114689</v>
          </cell>
          <cell r="CC173">
            <v>24244.535267252653</v>
          </cell>
          <cell r="CD173">
            <v>2.9901607004358774E-2</v>
          </cell>
          <cell r="CE173">
            <v>2.9575869608443849E-2</v>
          </cell>
          <cell r="CF173">
            <v>0.73788382621106607</v>
          </cell>
          <cell r="CG173">
            <v>0.75799372287481737</v>
          </cell>
          <cell r="CH173">
            <v>201.87306739318862</v>
          </cell>
          <cell r="CI173">
            <v>2009.7779196370807</v>
          </cell>
          <cell r="CJ173">
            <v>0.49193332019092939</v>
          </cell>
          <cell r="CK173">
            <v>0.48733412636921197</v>
          </cell>
          <cell r="CL173">
            <v>2450.631906095357</v>
          </cell>
          <cell r="CM173">
            <v>25101.691133110286</v>
          </cell>
          <cell r="CN173">
            <v>0.36086404452383858</v>
          </cell>
          <cell r="CO173">
            <v>0.37849165282060204</v>
          </cell>
          <cell r="CP173">
            <v>4981.6343100000149</v>
          </cell>
          <cell r="CQ173">
            <v>51508.174320000013</v>
          </cell>
          <cell r="CR173">
            <v>1.0790414841355248E-2</v>
          </cell>
          <cell r="CS173">
            <v>1.1194219771706523E-2</v>
          </cell>
          <cell r="CT173">
            <v>148.95887137705043</v>
          </cell>
          <cell r="CU173">
            <v>1523.3990474573163</v>
          </cell>
          <cell r="CV173">
            <v>5.3749291909880231E-2</v>
          </cell>
          <cell r="CW173">
            <v>5.0724058665390377E-2</v>
          </cell>
          <cell r="CX173">
            <v>741.995</v>
          </cell>
          <cell r="CY173">
            <v>6902.9359999999988</v>
          </cell>
          <cell r="CZ173">
            <v>2.4114002565156546E-2</v>
          </cell>
          <cell r="DA173">
            <v>1.7791306698215083E-2</v>
          </cell>
          <cell r="DB173">
            <v>1.2961105629901999E-3</v>
          </cell>
          <cell r="DC173">
            <v>9.0244728469421472E-4</v>
          </cell>
          <cell r="DD173">
            <v>17.892469333333331</v>
          </cell>
          <cell r="DE173">
            <v>122.81225149415002</v>
          </cell>
          <cell r="DF173">
            <v>0.67583596250648592</v>
          </cell>
          <cell r="DG173">
            <v>0.51401393992759703</v>
          </cell>
          <cell r="DH173">
            <v>501.466905</v>
          </cell>
          <cell r="DI173">
            <v>3548.2053304280462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0.83333960344430269</v>
          </cell>
          <cell r="DO173">
            <v>0.85407358421338031</v>
          </cell>
          <cell r="DP173">
            <v>1632.6905943861182</v>
          </cell>
          <cell r="DQ173">
            <v>16377.85281645636</v>
          </cell>
          <cell r="DR173">
            <v>1959.2139718765222</v>
          </cell>
          <cell r="DS173">
            <v>19176.161304111407</v>
          </cell>
          <cell r="DT173">
            <v>13030.45</v>
          </cell>
          <cell r="DU173">
            <v>129800.379</v>
          </cell>
          <cell r="DV173">
            <v>0.94391129423661624</v>
          </cell>
          <cell r="DW173">
            <v>0.95379734640244473</v>
          </cell>
          <cell r="DX173">
            <v>0.18542457083581437</v>
          </cell>
          <cell r="DY173">
            <v>0.25191231674302667</v>
          </cell>
          <cell r="DZ173">
            <v>0.9879729690107919</v>
          </cell>
          <cell r="EA173">
            <v>0.98766027448085203</v>
          </cell>
          <cell r="EB173">
            <v>0.85954181224859305</v>
          </cell>
          <cell r="EC173">
            <v>0.87593725250337517</v>
          </cell>
          <cell r="ED173">
            <v>0.95697821451347531</v>
          </cell>
          <cell r="EE173">
            <v>0.91337121520035092</v>
          </cell>
          <cell r="EF173">
            <v>9.7284739049183985E-2</v>
          </cell>
          <cell r="EG173">
            <v>9.6357308165138364E-2</v>
          </cell>
          <cell r="EH173">
            <v>1342.9905285418322</v>
          </cell>
          <cell r="EI173">
            <v>13113.073931721201</v>
          </cell>
          <cell r="EJ173">
            <v>1359.3393449686196</v>
          </cell>
          <cell r="EK173">
            <v>13276.907323840558</v>
          </cell>
          <cell r="EL173">
            <v>9.8469029113813056E-2</v>
          </cell>
          <cell r="EM173">
            <v>9.7561186426969593E-2</v>
          </cell>
          <cell r="EN173">
            <v>5.1027282432553717E-4</v>
          </cell>
          <cell r="EO173">
            <v>4.3531856327306434E-4</v>
          </cell>
          <cell r="EP173">
            <v>0.69363392677396318</v>
          </cell>
          <cell r="EQ173">
            <v>5.7796842209238974</v>
          </cell>
          <cell r="ER173">
            <v>0.98847736214615622</v>
          </cell>
          <cell r="ES173">
            <v>0.98809040857789809</v>
          </cell>
          <cell r="ET173">
            <v>1358.6457110418455</v>
          </cell>
          <cell r="EU173">
            <v>13271.127639619634</v>
          </cell>
          <cell r="EV173">
            <v>2.0985550314188167E-2</v>
          </cell>
          <cell r="EW173">
            <v>2.3990202962744289E-2</v>
          </cell>
          <cell r="EX173">
            <v>0.85054128546545449</v>
          </cell>
          <cell r="EY173">
            <v>0.84392873936077883</v>
          </cell>
          <cell r="EZ173">
            <v>0.36154605254553501</v>
          </cell>
          <cell r="FA173">
            <v>0.36819015149408346</v>
          </cell>
          <cell r="FB173">
            <v>0.42507760496032915</v>
          </cell>
          <cell r="FC173">
            <v>0.43628109142599358</v>
          </cell>
          <cell r="FD173">
            <v>465.75981230229786</v>
          </cell>
          <cell r="FE173">
            <v>5272.5273644378649</v>
          </cell>
          <cell r="FF173">
            <v>0.8225627887853354</v>
          </cell>
          <cell r="FG173">
            <v>0.8000558727582644</v>
          </cell>
          <cell r="FH173">
            <v>0.84343989599147429</v>
          </cell>
          <cell r="FI173">
            <v>0.79350154147454877</v>
          </cell>
          <cell r="FJ173">
            <v>0.91639271683936774</v>
          </cell>
          <cell r="FK173">
            <v>0.9148998595719291</v>
          </cell>
          <cell r="FL173">
            <v>0.94115246566645028</v>
          </cell>
          <cell r="FM173">
            <v>0.94391728774928418</v>
          </cell>
          <cell r="FN173">
            <v>0.75379054878596052</v>
          </cell>
          <cell r="FO173">
            <v>0.7319710056362333</v>
          </cell>
          <cell r="FP173">
            <v>0.79380553775383045</v>
          </cell>
          <cell r="FQ173">
            <v>0.74899982285353217</v>
          </cell>
          <cell r="FR173">
            <v>1.8004562659348355E-3</v>
          </cell>
          <cell r="FS173">
            <v>4.845139027982337E-3</v>
          </cell>
          <cell r="FT173">
            <v>0.83514005971023753</v>
          </cell>
          <cell r="FU173">
            <v>0.85891872324136265</v>
          </cell>
          <cell r="FV173">
            <v>0.86147120008310163</v>
          </cell>
          <cell r="FW173">
            <v>0.88109705322781995</v>
          </cell>
          <cell r="FX173">
            <v>1614.7981250527848</v>
          </cell>
          <cell r="FY173">
            <v>11540.855989442725</v>
          </cell>
          <cell r="FZ173">
            <v>1933.5656412088047</v>
          </cell>
          <cell r="GA173">
            <v>13436.493671822844</v>
          </cell>
          <cell r="GB173" t="e">
            <v>#DIV/0!</v>
          </cell>
          <cell r="GC173" t="e">
            <v>#DIV/0!</v>
          </cell>
          <cell r="GD173" t="e">
            <v>#DIV/0!</v>
          </cell>
          <cell r="GE173" t="e">
            <v>#DIV/0!</v>
          </cell>
          <cell r="GF173" t="e">
            <v>#DIV/0!</v>
          </cell>
          <cell r="GG173" t="e">
            <v>#DIV/0!</v>
          </cell>
          <cell r="GH173" t="e">
            <v>#DIV/0!</v>
          </cell>
          <cell r="GI173" t="e">
            <v>#DIV/0!</v>
          </cell>
          <cell r="GJ173" t="e">
            <v>#DIV/0!</v>
          </cell>
          <cell r="GK173" t="e">
            <v>#DIV/0!</v>
          </cell>
          <cell r="GL173" t="e">
            <v>#DIV/0!</v>
          </cell>
          <cell r="GM173" t="e">
            <v>#DIV/0!</v>
          </cell>
          <cell r="GN173" t="e">
            <v>#DIV/0!</v>
          </cell>
          <cell r="GO173" t="e">
            <v>#DIV/0!</v>
          </cell>
          <cell r="GP173" t="e">
            <v>#DIV/0!</v>
          </cell>
          <cell r="GQ173" t="e">
            <v>#DIV/0!</v>
          </cell>
          <cell r="GR173" t="e">
            <v>#DIV/0!</v>
          </cell>
          <cell r="GS173" t="e">
            <v>#DIV/0!</v>
          </cell>
          <cell r="GT173">
            <v>547.60400260572078</v>
          </cell>
          <cell r="GU173">
            <v>6247.5978344231544</v>
          </cell>
          <cell r="GV173">
            <v>197.98406550023321</v>
          </cell>
          <cell r="GW173">
            <v>2300.3039931303688</v>
          </cell>
          <cell r="GX173">
            <v>1.434174533531477E-2</v>
          </cell>
          <cell r="GY173">
            <v>1.6903061928399247E-2</v>
          </cell>
          <cell r="GZ173">
            <v>3.9693085154493643E-2</v>
          </cell>
          <cell r="HA173">
            <v>4.5580602966046095E-2</v>
          </cell>
          <cell r="HB173">
            <v>73.823531010719421</v>
          </cell>
          <cell r="HC173">
            <v>841.66264011063959</v>
          </cell>
          <cell r="HD173">
            <v>5.3476944158831986E-3</v>
          </cell>
          <cell r="HE173">
            <v>6.1846937496507918E-3</v>
          </cell>
          <cell r="IV173">
            <v>169</v>
          </cell>
        </row>
        <row r="174">
          <cell r="B174">
            <v>39013</v>
          </cell>
          <cell r="C174">
            <v>23</v>
          </cell>
          <cell r="D174">
            <v>38991</v>
          </cell>
          <cell r="E174">
            <v>0</v>
          </cell>
          <cell r="F174">
            <v>104</v>
          </cell>
          <cell r="G174">
            <v>16</v>
          </cell>
          <cell r="H174">
            <v>0</v>
          </cell>
          <cell r="I174">
            <v>0</v>
          </cell>
          <cell r="J174">
            <v>0</v>
          </cell>
          <cell r="K174">
            <v>0.41666666666666669</v>
          </cell>
          <cell r="L174">
            <v>1</v>
          </cell>
          <cell r="M174">
            <v>103.58333333333333</v>
          </cell>
          <cell r="N174">
            <v>104</v>
          </cell>
          <cell r="O174">
            <v>104</v>
          </cell>
          <cell r="P174">
            <v>0.30208333333333337</v>
          </cell>
          <cell r="Q174">
            <v>2.1875</v>
          </cell>
          <cell r="R174">
            <v>0</v>
          </cell>
          <cell r="S174">
            <v>0.1652777777777778</v>
          </cell>
          <cell r="T174">
            <v>0.30208333333333337</v>
          </cell>
          <cell r="U174">
            <v>2.3527777777777779</v>
          </cell>
          <cell r="V174">
            <v>0</v>
          </cell>
          <cell r="W174">
            <v>4.2222222222222214</v>
          </cell>
          <cell r="X174">
            <v>0</v>
          </cell>
          <cell r="Y174">
            <v>4.8611111111111216E-3</v>
          </cell>
          <cell r="Z174">
            <v>1.3194444444444467E-2</v>
          </cell>
          <cell r="AA174">
            <v>11.68125</v>
          </cell>
          <cell r="AB174">
            <v>1.3194444444444467E-2</v>
          </cell>
          <cell r="AC174">
            <v>11.686111111111112</v>
          </cell>
          <cell r="AD174">
            <v>1.388888888888884E-2</v>
          </cell>
          <cell r="AE174">
            <v>3.375</v>
          </cell>
          <cell r="AF174">
            <v>0.125</v>
          </cell>
          <cell r="AG174">
            <v>38.58958333333333</v>
          </cell>
          <cell r="AH174">
            <v>0</v>
          </cell>
          <cell r="AI174">
            <v>0.2618055555555554</v>
          </cell>
          <cell r="AJ174">
            <v>0.13888888888888884</v>
          </cell>
          <cell r="AK174">
            <v>42.226388888888884</v>
          </cell>
          <cell r="AL174">
            <v>0.15208333333333329</v>
          </cell>
          <cell r="AM174">
            <v>53.912500000000001</v>
          </cell>
          <cell r="AN174">
            <v>0.69791666666666663</v>
          </cell>
          <cell r="AO174">
            <v>97.00833333333334</v>
          </cell>
          <cell r="AP174">
            <v>0.54583333333333339</v>
          </cell>
          <cell r="AQ174">
            <v>43.095833333333331</v>
          </cell>
          <cell r="AR174">
            <v>0.97971602434077087</v>
          </cell>
          <cell r="AS174">
            <v>0.96044406823805184</v>
          </cell>
          <cell r="AT174">
            <v>0.81744421906693709</v>
          </cell>
          <cell r="AU174">
            <v>0.54771942961323095</v>
          </cell>
          <cell r="AV174">
            <v>1</v>
          </cell>
          <cell r="AW174">
            <v>0.99693156661023574</v>
          </cell>
          <cell r="AX174">
            <v>0.79716024340770797</v>
          </cell>
          <cell r="AY174">
            <v>0.50509506446151853</v>
          </cell>
          <cell r="AZ174">
            <v>0.78208955223880605</v>
          </cell>
          <cell r="BA174">
            <v>0.44429888612089463</v>
          </cell>
          <cell r="BB174">
            <v>0.78208955223880605</v>
          </cell>
          <cell r="BC174">
            <v>0.44424877587836092</v>
          </cell>
          <cell r="BD174">
            <v>0.78208955223880605</v>
          </cell>
          <cell r="BE174">
            <v>0.4257196169360371</v>
          </cell>
          <cell r="BF174">
            <v>0.78208955223880605</v>
          </cell>
          <cell r="BG174">
            <v>0.42502568317238543</v>
          </cell>
          <cell r="BH174">
            <v>0.54583333333333339</v>
          </cell>
          <cell r="BI174">
            <v>0.41604987932421561</v>
          </cell>
          <cell r="BJ174">
            <v>140.0770992366412</v>
          </cell>
          <cell r="BK174">
            <v>133.34914048148511</v>
          </cell>
          <cell r="BL174">
            <v>1835.01</v>
          </cell>
          <cell r="BM174">
            <v>137923.01600000003</v>
          </cell>
          <cell r="BN174">
            <v>17.644326923076925</v>
          </cell>
          <cell r="BO174">
            <v>1326.1828461538464</v>
          </cell>
          <cell r="BP174">
            <v>441.95204000000001</v>
          </cell>
          <cell r="BQ174">
            <v>45532.793360000003</v>
          </cell>
          <cell r="BR174">
            <v>0.24084448586111248</v>
          </cell>
          <cell r="BS174">
            <v>0.33013194375041793</v>
          </cell>
          <cell r="BT174">
            <v>1.488973571766081</v>
          </cell>
          <cell r="BU174">
            <v>1.85534984574156</v>
          </cell>
          <cell r="BV174">
            <v>0.12440506199991844</v>
          </cell>
          <cell r="BW174">
            <v>0.13144678040345453</v>
          </cell>
          <cell r="BX174">
            <v>228.28453282047033</v>
          </cell>
          <cell r="BY174">
            <v>18129.536396734151</v>
          </cell>
          <cell r="BZ174">
            <v>0.16175202194854627</v>
          </cell>
          <cell r="CA174">
            <v>0.17793514495831828</v>
          </cell>
          <cell r="CB174">
            <v>296.81657779580189</v>
          </cell>
          <cell r="CC174">
            <v>24541.351845048455</v>
          </cell>
          <cell r="CD174">
            <v>2.9833333333333337E-2</v>
          </cell>
          <cell r="CE174">
            <v>2.9579014573264718E-2</v>
          </cell>
          <cell r="CF174">
            <v>0.76146610175453999</v>
          </cell>
          <cell r="CG174">
            <v>0.75803631059221932</v>
          </cell>
          <cell r="CH174">
            <v>24.955412744197979</v>
          </cell>
          <cell r="CI174">
            <v>2034.7333323812786</v>
          </cell>
          <cell r="CJ174">
            <v>0.4948333333333334</v>
          </cell>
          <cell r="CK174">
            <v>0.48742573050527699</v>
          </cell>
          <cell r="CL174">
            <v>315.19004946000001</v>
          </cell>
          <cell r="CM174">
            <v>25416.881182570287</v>
          </cell>
          <cell r="CN174">
            <v>0.3471163862867232</v>
          </cell>
          <cell r="CO174">
            <v>0.37807421757656456</v>
          </cell>
          <cell r="CP174">
            <v>636.96203999999989</v>
          </cell>
          <cell r="CQ174">
            <v>52145.136360000011</v>
          </cell>
          <cell r="CR174">
            <v>1.035563885755391E-2</v>
          </cell>
          <cell r="CS174">
            <v>1.118306279147286E-2</v>
          </cell>
          <cell r="CT174">
            <v>19.002700860000001</v>
          </cell>
          <cell r="CU174">
            <v>1542.4017483173163</v>
          </cell>
          <cell r="CV174">
            <v>2.6288685075285693E-2</v>
          </cell>
          <cell r="CW174">
            <v>5.0398955892901859E-2</v>
          </cell>
          <cell r="CX174">
            <v>48.24</v>
          </cell>
          <cell r="CY174">
            <v>6951.1759999999986</v>
          </cell>
          <cell r="CZ174">
            <v>2.6849999999999999E-2</v>
          </cell>
          <cell r="DA174">
            <v>1.7854172516154107E-2</v>
          </cell>
          <cell r="DB174">
            <v>7.0585119427142085E-4</v>
          </cell>
          <cell r="DC174">
            <v>8.998316531459114E-4</v>
          </cell>
          <cell r="DD174">
            <v>1.2952440000000001</v>
          </cell>
          <cell r="DE174">
            <v>124.10749549415002</v>
          </cell>
          <cell r="DF174">
            <v>0.67900000000000005</v>
          </cell>
          <cell r="DG174">
            <v>0.51515891561773819</v>
          </cell>
          <cell r="DH174">
            <v>32.754960000000004</v>
          </cell>
          <cell r="DI174">
            <v>3580.9602904280464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0.84644183422938268</v>
          </cell>
          <cell r="DO174">
            <v>0.85397643639316423</v>
          </cell>
          <cell r="DP174">
            <v>209.28183196047033</v>
          </cell>
          <cell r="DQ174">
            <v>16587.134648416832</v>
          </cell>
          <cell r="DR174">
            <v>247.24892307692309</v>
          </cell>
          <cell r="DS174">
            <v>19423.410227188331</v>
          </cell>
          <cell r="DT174">
            <v>1640</v>
          </cell>
          <cell r="DU174">
            <v>131440.37900000002</v>
          </cell>
          <cell r="DV174">
            <v>0.89372809957438926</v>
          </cell>
          <cell r="DW174">
            <v>0.95299814934441385</v>
          </cell>
          <cell r="DX174">
            <v>0</v>
          </cell>
          <cell r="DY174">
            <v>0.24856072515408822</v>
          </cell>
          <cell r="DZ174">
            <v>0.98860000000000003</v>
          </cell>
          <cell r="EA174">
            <v>0.98767187781595578</v>
          </cell>
          <cell r="EB174">
            <v>0.87120663376561858</v>
          </cell>
          <cell r="EC174">
            <v>0.87533229407245927</v>
          </cell>
          <cell r="EN174">
            <v>2.0000000000000001E-4</v>
          </cell>
          <cell r="EO174">
            <v>2.4695158037708746E-6</v>
          </cell>
          <cell r="ER174">
            <v>0.9887977595519104</v>
          </cell>
          <cell r="ES174">
            <v>0.98883472424501462</v>
          </cell>
          <cell r="EV174">
            <v>2.4624870525471493E-2</v>
          </cell>
          <cell r="EW174">
            <v>2.3998646958228551E-2</v>
          </cell>
          <cell r="EX174">
            <v>0.84160000000000001</v>
          </cell>
          <cell r="EY174">
            <v>0.84391647721578844</v>
          </cell>
          <cell r="EZ174">
            <v>0.36090000000000005</v>
          </cell>
          <cell r="FA174">
            <v>0.36815176467582111</v>
          </cell>
          <cell r="FB174">
            <v>0.42882604562737647</v>
          </cell>
          <cell r="FC174">
            <v>0.43624194409666106</v>
          </cell>
          <cell r="FJ174">
            <v>0.91675870184799468</v>
          </cell>
          <cell r="FK174">
            <v>0.91492326584836625</v>
          </cell>
          <cell r="FL174">
            <v>0.93837405375592875</v>
          </cell>
          <cell r="FM174">
            <v>0.94384904909019696</v>
          </cell>
          <cell r="FR174">
            <v>3.884848878306868E-3</v>
          </cell>
          <cell r="FS174">
            <v>4.8244189480652899E-3</v>
          </cell>
          <cell r="FT174">
            <v>0.85032668310768955</v>
          </cell>
          <cell r="FU174">
            <v>0.85880085534122952</v>
          </cell>
          <cell r="FV174">
            <v>0.8752937194379925</v>
          </cell>
          <cell r="FW174">
            <v>0.88046743753664258</v>
          </cell>
          <cell r="FX174">
            <v>207.98658796047033</v>
          </cell>
          <cell r="FY174">
            <v>207.98658796047033</v>
          </cell>
          <cell r="FZ174">
            <v>244.59609711451321</v>
          </cell>
          <cell r="GA174">
            <v>244.59609711451321</v>
          </cell>
          <cell r="GB174">
            <v>25.937233791333064</v>
          </cell>
          <cell r="GC174">
            <v>25.937233791333064</v>
          </cell>
          <cell r="GD174">
            <v>1.4134655283258982E-2</v>
          </cell>
          <cell r="GE174">
            <v>1.8805587742754304E-4</v>
          </cell>
          <cell r="GF174">
            <v>3.9165018795397556E-2</v>
          </cell>
          <cell r="GG174">
            <v>5.1081074565305178E-4</v>
          </cell>
          <cell r="GH174">
            <v>71.868201139742467</v>
          </cell>
          <cell r="GI174">
            <v>71.868201139742467</v>
          </cell>
          <cell r="IV174">
            <v>170</v>
          </cell>
        </row>
        <row r="175">
          <cell r="B175">
            <v>39014</v>
          </cell>
          <cell r="C175">
            <v>23</v>
          </cell>
          <cell r="D175">
            <v>38991</v>
          </cell>
          <cell r="E175">
            <v>0</v>
          </cell>
          <cell r="F175">
            <v>105</v>
          </cell>
          <cell r="G175">
            <v>16</v>
          </cell>
          <cell r="H175">
            <v>0</v>
          </cell>
          <cell r="I175">
            <v>0</v>
          </cell>
          <cell r="J175">
            <v>0</v>
          </cell>
          <cell r="K175">
            <v>0.41666666666666669</v>
          </cell>
          <cell r="L175">
            <v>1</v>
          </cell>
          <cell r="M175">
            <v>104.58333333333333</v>
          </cell>
          <cell r="N175">
            <v>105</v>
          </cell>
          <cell r="O175">
            <v>105</v>
          </cell>
          <cell r="P175">
            <v>0</v>
          </cell>
          <cell r="Q175">
            <v>2.1875</v>
          </cell>
          <cell r="R175">
            <v>0</v>
          </cell>
          <cell r="S175">
            <v>0.1652777777777778</v>
          </cell>
          <cell r="T175">
            <v>0</v>
          </cell>
          <cell r="U175">
            <v>2.3527777777777779</v>
          </cell>
          <cell r="V175">
            <v>0</v>
          </cell>
          <cell r="W175">
            <v>4.2222222222222214</v>
          </cell>
          <cell r="X175">
            <v>0</v>
          </cell>
          <cell r="Y175">
            <v>4.8611111111111216E-3</v>
          </cell>
          <cell r="Z175">
            <v>4.3749999999999997E-2</v>
          </cell>
          <cell r="AA175">
            <v>11.725</v>
          </cell>
          <cell r="AB175">
            <v>4.3749999999999997E-2</v>
          </cell>
          <cell r="AC175">
            <v>11.729861111111111</v>
          </cell>
          <cell r="AD175">
            <v>6.9444444444444475E-3</v>
          </cell>
          <cell r="AE175">
            <v>3.3819444444444442</v>
          </cell>
          <cell r="AF175">
            <v>0.11805555555555564</v>
          </cell>
          <cell r="AG175">
            <v>38.707638888888887</v>
          </cell>
          <cell r="AH175">
            <v>0</v>
          </cell>
          <cell r="AI175">
            <v>0.2618055555555554</v>
          </cell>
          <cell r="AJ175">
            <v>0.125</v>
          </cell>
          <cell r="AK175">
            <v>42.351388888888884</v>
          </cell>
          <cell r="AL175">
            <v>0.16875000000000001</v>
          </cell>
          <cell r="AM175">
            <v>54.081249999999997</v>
          </cell>
          <cell r="AN175">
            <v>1</v>
          </cell>
          <cell r="AO175">
            <v>98.00833333333334</v>
          </cell>
          <cell r="AP175">
            <v>0.83125000000000004</v>
          </cell>
          <cell r="AQ175">
            <v>43.927083333333329</v>
          </cell>
          <cell r="AR175">
            <v>0.99273783587509079</v>
          </cell>
          <cell r="AS175">
            <v>0.96080198968134511</v>
          </cell>
          <cell r="AT175">
            <v>0.87654320987654322</v>
          </cell>
          <cell r="AU175">
            <v>0.55136388148839766</v>
          </cell>
          <cell r="AV175">
            <v>1</v>
          </cell>
          <cell r="AW175">
            <v>0.99696557497122529</v>
          </cell>
          <cell r="AX175">
            <v>0.8692810457516339</v>
          </cell>
          <cell r="AY175">
            <v>0.50913144614096806</v>
          </cell>
          <cell r="AZ175">
            <v>0.83125000000000004</v>
          </cell>
          <cell r="BA175">
            <v>0.44824703114814507</v>
          </cell>
          <cell r="BB175">
            <v>0.83125000000000004</v>
          </cell>
          <cell r="BC175">
            <v>0.44819743219114011</v>
          </cell>
          <cell r="BD175">
            <v>0.83125000000000004</v>
          </cell>
          <cell r="BE175">
            <v>0.42968643860554839</v>
          </cell>
          <cell r="BF175">
            <v>0.83125000000000004</v>
          </cell>
          <cell r="BG175">
            <v>0.42899287894201421</v>
          </cell>
          <cell r="BH175">
            <v>0.83125000000000004</v>
          </cell>
          <cell r="BI175">
            <v>0.42001992031872509</v>
          </cell>
          <cell r="BJ175">
            <v>142.6277694235589</v>
          </cell>
          <cell r="BK175">
            <v>133.52472373725402</v>
          </cell>
          <cell r="BL175">
            <v>2845.424</v>
          </cell>
          <cell r="BM175">
            <v>140768.44</v>
          </cell>
          <cell r="BN175">
            <v>27.099276190476189</v>
          </cell>
          <cell r="BO175">
            <v>1340.6518095238098</v>
          </cell>
          <cell r="BP175">
            <v>953.32574999999997</v>
          </cell>
          <cell r="BQ175">
            <v>46486.11911</v>
          </cell>
          <cell r="BR175">
            <v>0.33503820520245842</v>
          </cell>
          <cell r="BS175">
            <v>0.330231116505944</v>
          </cell>
          <cell r="BT175">
            <v>1.9413874080122349</v>
          </cell>
          <cell r="BU175">
            <v>1.8570376210290169</v>
          </cell>
          <cell r="BV175">
            <v>0.129745129407312</v>
          </cell>
          <cell r="BW175">
            <v>0.13141238406728678</v>
          </cell>
          <cell r="BX175">
            <v>369.17990509867138</v>
          </cell>
          <cell r="BY175">
            <v>18498.716301832821</v>
          </cell>
          <cell r="BZ175">
            <v>0.17257668604408036</v>
          </cell>
          <cell r="CA175">
            <v>0.17782683170573418</v>
          </cell>
          <cell r="CB175">
            <v>491.05384431029131</v>
          </cell>
          <cell r="CC175">
            <v>25032.405689358748</v>
          </cell>
          <cell r="CD175">
            <v>2.980909090909091E-2</v>
          </cell>
          <cell r="CE175">
            <v>2.9583562539145878E-2</v>
          </cell>
          <cell r="CF175">
            <v>0.74150617021670329</v>
          </cell>
          <cell r="CG175">
            <v>0.75769987456716981</v>
          </cell>
          <cell r="CH175">
            <v>42.273069803345145</v>
          </cell>
          <cell r="CI175">
            <v>2077.0064021846238</v>
          </cell>
          <cell r="CJ175">
            <v>0.49281818181818177</v>
          </cell>
          <cell r="CK175">
            <v>0.48753232419079812</v>
          </cell>
          <cell r="CL175">
            <v>518.22283588636367</v>
          </cell>
          <cell r="CM175">
            <v>25935.104018456652</v>
          </cell>
          <cell r="CN175">
            <v>0.36955819238187354</v>
          </cell>
          <cell r="CO175">
            <v>0.37790207883244281</v>
          </cell>
          <cell r="CP175">
            <v>1051.5497500000001</v>
          </cell>
          <cell r="CQ175">
            <v>53196.68611000001</v>
          </cell>
          <cell r="CR175">
            <v>1.1016193752910576E-2</v>
          </cell>
          <cell r="CS175">
            <v>1.1179689782812807E-2</v>
          </cell>
          <cell r="CT175">
            <v>31.345742093181823</v>
          </cell>
          <cell r="CU175">
            <v>1573.7474904104981</v>
          </cell>
          <cell r="CV175">
            <v>6.3523046125990357E-2</v>
          </cell>
          <cell r="CW175">
            <v>5.0664239796931736E-2</v>
          </cell>
          <cell r="CX175">
            <v>180.75</v>
          </cell>
          <cell r="CY175">
            <v>7131.9259999999986</v>
          </cell>
          <cell r="CZ175">
            <v>2.3354545454545454E-2</v>
          </cell>
          <cell r="DA175">
            <v>1.7993572785956997E-2</v>
          </cell>
          <cell r="DB175">
            <v>1.4835518681606294E-3</v>
          </cell>
          <cell r="DC175">
            <v>9.116306864312703E-4</v>
          </cell>
          <cell r="DD175">
            <v>4.2213340909090906</v>
          </cell>
          <cell r="DE175">
            <v>128.32882958505911</v>
          </cell>
          <cell r="DF175">
            <v>0.66550000000000009</v>
          </cell>
          <cell r="DG175">
            <v>0.51896912775427662</v>
          </cell>
          <cell r="DH175">
            <v>120.28912500000001</v>
          </cell>
          <cell r="DI175">
            <v>3701.2494154280466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0.84692835010144474</v>
          </cell>
          <cell r="DO175">
            <v>0.85383460447324588</v>
          </cell>
          <cell r="DP175">
            <v>337.83416300548959</v>
          </cell>
          <cell r="DQ175">
            <v>16924.968811422321</v>
          </cell>
          <cell r="DR175">
            <v>398.89343999999994</v>
          </cell>
          <cell r="DS175">
            <v>19822.303667188331</v>
          </cell>
          <cell r="DT175">
            <v>2747.2</v>
          </cell>
          <cell r="DU175">
            <v>134187.57900000003</v>
          </cell>
          <cell r="DV175">
            <v>0.96548001282058482</v>
          </cell>
          <cell r="DW175">
            <v>0.95325045159270072</v>
          </cell>
          <cell r="DX175">
            <v>0</v>
          </cell>
          <cell r="DY175">
            <v>0.2435364409266659</v>
          </cell>
          <cell r="DZ175">
            <v>0.9869</v>
          </cell>
          <cell r="EA175">
            <v>0.98765670337303635</v>
          </cell>
          <cell r="EB175">
            <v>0.87499778224314662</v>
          </cell>
          <cell r="EC175">
            <v>0.87529918814610252</v>
          </cell>
          <cell r="EN175">
            <v>3.6666666666666667E-4</v>
          </cell>
          <cell r="EO175">
            <v>9.6293133298990669E-6</v>
          </cell>
          <cell r="ER175">
            <v>0.98726199606522391</v>
          </cell>
          <cell r="ES175">
            <v>0.98880378122503576</v>
          </cell>
          <cell r="EV175">
            <v>2.5230135807279952E-2</v>
          </cell>
          <cell r="EW175">
            <v>2.4023539668034957E-2</v>
          </cell>
          <cell r="EX175">
            <v>0.86624999999999996</v>
          </cell>
          <cell r="EY175">
            <v>0.84426910554740564</v>
          </cell>
          <cell r="EZ175">
            <v>0.36774708716973514</v>
          </cell>
          <cell r="FA175">
            <v>0.36814537514403106</v>
          </cell>
          <cell r="FB175">
            <v>0.42452766195640423</v>
          </cell>
          <cell r="FC175">
            <v>0.43605216953347314</v>
          </cell>
          <cell r="FJ175">
            <v>0.91509358537593222</v>
          </cell>
          <cell r="FK175">
            <v>0.91492666492460473</v>
          </cell>
          <cell r="FL175">
            <v>0.94184486198590411</v>
          </cell>
          <cell r="FM175">
            <v>0.94380969013074023</v>
          </cell>
          <cell r="FR175">
            <v>2.3930943325486398E-3</v>
          </cell>
          <cell r="FS175">
            <v>4.7542955147827914E-3</v>
          </cell>
          <cell r="FT175">
            <v>0.84932144443399338</v>
          </cell>
          <cell r="FU175">
            <v>0.85858889998802868</v>
          </cell>
          <cell r="FV175">
            <v>0.87747563820773622</v>
          </cell>
          <cell r="FW175">
            <v>0.88035796710894076</v>
          </cell>
          <cell r="FX175">
            <v>333.61282891458052</v>
          </cell>
          <cell r="FY175">
            <v>541.59941687505079</v>
          </cell>
          <cell r="FZ175">
            <v>392.79925298119309</v>
          </cell>
          <cell r="GA175">
            <v>637.39535009570636</v>
          </cell>
          <cell r="GB175">
            <v>40.875698948470664</v>
          </cell>
          <cell r="GC175">
            <v>66.812932739803728</v>
          </cell>
          <cell r="GD175">
            <v>1.436541582149819E-2</v>
          </cell>
          <cell r="GE175">
            <v>4.7463005727564866E-4</v>
          </cell>
          <cell r="GF175">
            <v>3.9063302804266058E-2</v>
          </cell>
          <cell r="GG175">
            <v>1.2892462850849534E-3</v>
          </cell>
          <cell r="GH175">
            <v>111.15165931852594</v>
          </cell>
          <cell r="GI175">
            <v>183.0198604582684</v>
          </cell>
          <cell r="IV175">
            <v>171</v>
          </cell>
        </row>
        <row r="176">
          <cell r="B176">
            <v>39015</v>
          </cell>
          <cell r="C176">
            <v>23</v>
          </cell>
          <cell r="D176">
            <v>38991</v>
          </cell>
          <cell r="E176">
            <v>0</v>
          </cell>
          <cell r="F176">
            <v>106</v>
          </cell>
          <cell r="G176">
            <v>16</v>
          </cell>
          <cell r="H176">
            <v>0</v>
          </cell>
          <cell r="I176">
            <v>0</v>
          </cell>
          <cell r="J176">
            <v>0</v>
          </cell>
          <cell r="K176">
            <v>0.41666666666666669</v>
          </cell>
          <cell r="L176">
            <v>1</v>
          </cell>
          <cell r="M176">
            <v>105.58333333333333</v>
          </cell>
          <cell r="N176">
            <v>106</v>
          </cell>
          <cell r="O176">
            <v>106</v>
          </cell>
          <cell r="P176">
            <v>0</v>
          </cell>
          <cell r="Q176">
            <v>2.1875</v>
          </cell>
          <cell r="R176">
            <v>0</v>
          </cell>
          <cell r="S176">
            <v>0.1652777777777778</v>
          </cell>
          <cell r="T176">
            <v>0</v>
          </cell>
          <cell r="U176">
            <v>2.3527777777777779</v>
          </cell>
          <cell r="V176">
            <v>0</v>
          </cell>
          <cell r="W176">
            <v>4.2222222222222214</v>
          </cell>
          <cell r="X176">
            <v>0</v>
          </cell>
          <cell r="Y176">
            <v>4.8611111111111216E-3</v>
          </cell>
          <cell r="Z176">
            <v>0.11458333333333333</v>
          </cell>
          <cell r="AA176">
            <v>11.839583333333334</v>
          </cell>
          <cell r="AB176">
            <v>0.11458333333333333</v>
          </cell>
          <cell r="AC176">
            <v>11.844444444444445</v>
          </cell>
          <cell r="AD176">
            <v>5.2777777777777701E-2</v>
          </cell>
          <cell r="AE176">
            <v>3.4347222222222218</v>
          </cell>
          <cell r="AF176">
            <v>0</v>
          </cell>
          <cell r="AG176">
            <v>38.707638888888887</v>
          </cell>
          <cell r="AH176">
            <v>0</v>
          </cell>
          <cell r="AI176">
            <v>0.2618055555555554</v>
          </cell>
          <cell r="AJ176">
            <v>5.2777777777777701E-2</v>
          </cell>
          <cell r="AK176">
            <v>42.404166666666661</v>
          </cell>
          <cell r="AL176">
            <v>0.16736111111111102</v>
          </cell>
          <cell r="AM176">
            <v>54.248611111111103</v>
          </cell>
          <cell r="AN176">
            <v>1</v>
          </cell>
          <cell r="AO176">
            <v>99.00833333333334</v>
          </cell>
          <cell r="AP176">
            <v>0.83263888888888893</v>
          </cell>
          <cell r="AQ176">
            <v>44.759722222222216</v>
          </cell>
          <cell r="AR176">
            <v>0.94039215686274513</v>
          </cell>
          <cell r="AS176">
            <v>0.96059466522196379</v>
          </cell>
          <cell r="AT176">
            <v>1</v>
          </cell>
          <cell r="AU176">
            <v>0.55592115746199688</v>
          </cell>
          <cell r="AV176">
            <v>1</v>
          </cell>
          <cell r="AW176">
            <v>0.9969963988654833</v>
          </cell>
          <cell r="AX176">
            <v>0.94039215686274513</v>
          </cell>
          <cell r="AY176">
            <v>0.51351222154944398</v>
          </cell>
          <cell r="AZ176">
            <v>0.83263888888888893</v>
          </cell>
          <cell r="BA176">
            <v>0.45212945038296454</v>
          </cell>
          <cell r="BB176">
            <v>0.83263888888888893</v>
          </cell>
          <cell r="BC176">
            <v>0.45208035238335709</v>
          </cell>
          <cell r="BD176">
            <v>0.83263888888888893</v>
          </cell>
          <cell r="BE176">
            <v>0.43358986088313639</v>
          </cell>
          <cell r="BF176">
            <v>0.83263888888888893</v>
          </cell>
          <cell r="BG176">
            <v>0.43289676942709376</v>
          </cell>
          <cell r="BH176">
            <v>0.83263888888888893</v>
          </cell>
          <cell r="BI176">
            <v>0.42392791370691918</v>
          </cell>
          <cell r="BJ176">
            <v>148.45821517931608</v>
          </cell>
          <cell r="BK176">
            <v>133.80252272938844</v>
          </cell>
          <cell r="BL176">
            <v>2966.69</v>
          </cell>
          <cell r="BM176">
            <v>143735.13</v>
          </cell>
          <cell r="BN176">
            <v>27.987641509433963</v>
          </cell>
          <cell r="BO176">
            <v>1355.9917924528304</v>
          </cell>
          <cell r="BP176">
            <v>904.43725000000006</v>
          </cell>
          <cell r="BQ176">
            <v>47390.556360000002</v>
          </cell>
          <cell r="BR176">
            <v>0.30486409095658801</v>
          </cell>
          <cell r="BS176">
            <v>0.32970754164274241</v>
          </cell>
          <cell r="BT176">
            <v>1.6823794467556945</v>
          </cell>
          <cell r="BU176">
            <v>1.8533655364258828</v>
          </cell>
          <cell r="BV176">
            <v>0.1247398364623226</v>
          </cell>
          <cell r="BW176">
            <v>0.13127466282785025</v>
          </cell>
          <cell r="BX176">
            <v>370.06442543440784</v>
          </cell>
          <cell r="BY176">
            <v>18868.780727267229</v>
          </cell>
          <cell r="BZ176">
            <v>0.18121006622167718</v>
          </cell>
          <cell r="CA176">
            <v>0.17789666159357095</v>
          </cell>
          <cell r="CB176">
            <v>537.59409135918747</v>
          </cell>
          <cell r="CC176">
            <v>25569.999780717935</v>
          </cell>
          <cell r="CD176">
            <v>2.9763636363636367E-2</v>
          </cell>
          <cell r="CE176">
            <v>2.9587353931965977E-2</v>
          </cell>
          <cell r="CF176">
            <v>0.76068603404296875</v>
          </cell>
          <cell r="CG176">
            <v>0.75776287868554715</v>
          </cell>
          <cell r="CH176">
            <v>44.766678890812535</v>
          </cell>
          <cell r="CI176">
            <v>2121.7730810754365</v>
          </cell>
          <cell r="CJ176">
            <v>0.49099999999999999</v>
          </cell>
          <cell r="CK176">
            <v>0.48760533491960689</v>
          </cell>
          <cell r="CL176">
            <v>561.76647975000003</v>
          </cell>
          <cell r="CM176">
            <v>26496.870498206652</v>
          </cell>
          <cell r="CN176">
            <v>0.38565783752262622</v>
          </cell>
          <cell r="CO176">
            <v>0.37806215752544275</v>
          </cell>
          <cell r="CP176">
            <v>1144.12725</v>
          </cell>
          <cell r="CQ176">
            <v>54340.813360000007</v>
          </cell>
          <cell r="CR176">
            <v>1.1478579636809804E-2</v>
          </cell>
          <cell r="CS176">
            <v>1.118585886298795E-2</v>
          </cell>
          <cell r="CT176">
            <v>34.053387422727276</v>
          </cell>
          <cell r="CU176">
            <v>1607.8008778332255</v>
          </cell>
          <cell r="CV176">
            <v>6.1097384627311922E-2</v>
          </cell>
          <cell r="CW176">
            <v>5.0879579682433909E-2</v>
          </cell>
          <cell r="CX176">
            <v>181.25700000000001</v>
          </cell>
          <cell r="CY176">
            <v>7313.1829999999982</v>
          </cell>
          <cell r="CZ176">
            <v>2.2090909090909095E-2</v>
          </cell>
          <cell r="DA176">
            <v>1.809512513144414E-2</v>
          </cell>
          <cell r="DB176">
            <v>1.3496967694942546E-3</v>
          </cell>
          <cell r="DC176">
            <v>9.206723609889245E-4</v>
          </cell>
          <cell r="DD176">
            <v>4.0041319090909102</v>
          </cell>
          <cell r="DE176">
            <v>132.33296149415003</v>
          </cell>
          <cell r="DF176">
            <v>0.6784</v>
          </cell>
          <cell r="DG176">
            <v>0.52292061667649337</v>
          </cell>
          <cell r="DH176">
            <v>122.96474880000001</v>
          </cell>
          <cell r="DI176">
            <v>3824.2141642280467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0.85160047072210787</v>
          </cell>
          <cell r="DO176">
            <v>0.85379100181681922</v>
          </cell>
          <cell r="DP176">
            <v>336.01103801168057</v>
          </cell>
          <cell r="DQ176">
            <v>17260.979849434003</v>
          </cell>
          <cell r="DR176">
            <v>394.56417599999997</v>
          </cell>
          <cell r="DS176">
            <v>20216.867843188331</v>
          </cell>
          <cell r="DT176">
            <v>2727</v>
          </cell>
          <cell r="DU176">
            <v>136914.57900000003</v>
          </cell>
          <cell r="DV176">
            <v>0.91920625343396178</v>
          </cell>
          <cell r="DW176">
            <v>0.95254778007297169</v>
          </cell>
          <cell r="DX176">
            <v>0</v>
          </cell>
          <cell r="DY176">
            <v>0.23850985400993421</v>
          </cell>
          <cell r="DZ176">
            <v>0.98866666666666669</v>
          </cell>
          <cell r="EA176">
            <v>0.98767612696538176</v>
          </cell>
          <cell r="EB176">
            <v>0.87907754496403112</v>
          </cell>
          <cell r="EC176">
            <v>0.87537281357651886</v>
          </cell>
          <cell r="EN176">
            <v>4.0000000000000002E-4</v>
          </cell>
          <cell r="EO176">
            <v>1.7136913981622086E-5</v>
          </cell>
          <cell r="ER176">
            <v>0.98906229158329995</v>
          </cell>
          <cell r="ES176">
            <v>0.98880875660105849</v>
          </cell>
          <cell r="EV176">
            <v>2.3652371994771645E-2</v>
          </cell>
          <cell r="EW176">
            <v>2.4015878775220559E-2</v>
          </cell>
          <cell r="EX176">
            <v>0.84169999999999989</v>
          </cell>
          <cell r="EY176">
            <v>0.84421902490587475</v>
          </cell>
          <cell r="EZ176">
            <v>0.35654808787591241</v>
          </cell>
          <cell r="FA176">
            <v>0.36791930440630233</v>
          </cell>
          <cell r="FB176">
            <v>0.42360471412131695</v>
          </cell>
          <cell r="FC176">
            <v>0.43581025012711966</v>
          </cell>
          <cell r="FJ176">
            <v>0.90797984058383086</v>
          </cell>
          <cell r="FK176">
            <v>0.91479042016160605</v>
          </cell>
          <cell r="FL176">
            <v>0.94060154934655082</v>
          </cell>
          <cell r="FM176">
            <v>0.94374657140688467</v>
          </cell>
          <cell r="FR176">
            <v>5.4374450044867295E-3</v>
          </cell>
          <cell r="FS176">
            <v>4.7644663133439291E-3</v>
          </cell>
          <cell r="FT176">
            <v>0.8570379157265946</v>
          </cell>
          <cell r="FU176">
            <v>0.85855546813016315</v>
          </cell>
          <cell r="FV176">
            <v>0.88459759926231429</v>
          </cell>
          <cell r="FW176">
            <v>0.8804378213303008</v>
          </cell>
          <cell r="FX176">
            <v>332.00690610258965</v>
          </cell>
          <cell r="FY176">
            <v>873.6063229776405</v>
          </cell>
          <cell r="FZ176">
            <v>387.38881910622945</v>
          </cell>
          <cell r="GA176">
            <v>1024.7841692019358</v>
          </cell>
          <cell r="GB176">
            <v>38.314394025730245</v>
          </cell>
          <cell r="GC176">
            <v>105.12732676553398</v>
          </cell>
          <cell r="GD176">
            <v>1.2914862700764234E-2</v>
          </cell>
          <cell r="GE176">
            <v>7.3139619218721237E-4</v>
          </cell>
          <cell r="GF176">
            <v>3.6221937909421423E-2</v>
          </cell>
          <cell r="GG176">
            <v>1.9879255679922507E-3</v>
          </cell>
          <cell r="GH176">
            <v>107.45926097650144</v>
          </cell>
          <cell r="GI176">
            <v>290.47912143476981</v>
          </cell>
          <cell r="IV176">
            <v>172</v>
          </cell>
        </row>
        <row r="177">
          <cell r="B177">
            <v>39016</v>
          </cell>
          <cell r="C177">
            <v>23</v>
          </cell>
          <cell r="D177">
            <v>38991</v>
          </cell>
          <cell r="E177">
            <v>0</v>
          </cell>
          <cell r="F177">
            <v>107</v>
          </cell>
          <cell r="G177">
            <v>16</v>
          </cell>
          <cell r="H177">
            <v>0</v>
          </cell>
          <cell r="I177">
            <v>0</v>
          </cell>
          <cell r="J177">
            <v>0</v>
          </cell>
          <cell r="K177">
            <v>0.41666666666666669</v>
          </cell>
          <cell r="L177">
            <v>1</v>
          </cell>
          <cell r="M177">
            <v>106.58333333333333</v>
          </cell>
          <cell r="N177">
            <v>107</v>
          </cell>
          <cell r="O177">
            <v>107</v>
          </cell>
          <cell r="P177">
            <v>0</v>
          </cell>
          <cell r="Q177">
            <v>2.1875</v>
          </cell>
          <cell r="R177">
            <v>0</v>
          </cell>
          <cell r="S177">
            <v>0.1652777777777778</v>
          </cell>
          <cell r="T177">
            <v>0</v>
          </cell>
          <cell r="U177">
            <v>2.3527777777777779</v>
          </cell>
          <cell r="V177">
            <v>0</v>
          </cell>
          <cell r="W177">
            <v>4.2222222222222214</v>
          </cell>
          <cell r="X177">
            <v>3.4722222222220989E-3</v>
          </cell>
          <cell r="Y177">
            <v>8.3333333333332205E-3</v>
          </cell>
          <cell r="Z177">
            <v>0.110416666666667</v>
          </cell>
          <cell r="AA177">
            <v>11.95</v>
          </cell>
          <cell r="AB177">
            <v>0.11388888888888909</v>
          </cell>
          <cell r="AC177">
            <v>11.958333333333334</v>
          </cell>
          <cell r="AD177">
            <v>0</v>
          </cell>
          <cell r="AE177">
            <v>3.4347222222222218</v>
          </cell>
          <cell r="AF177">
            <v>0</v>
          </cell>
          <cell r="AG177">
            <v>38.707638888888887</v>
          </cell>
          <cell r="AH177">
            <v>0</v>
          </cell>
          <cell r="AI177">
            <v>0.2618055555555554</v>
          </cell>
          <cell r="AJ177">
            <v>0</v>
          </cell>
          <cell r="AK177">
            <v>42.404166666666661</v>
          </cell>
          <cell r="AL177">
            <v>0.11388888888888909</v>
          </cell>
          <cell r="AM177">
            <v>54.362499999999997</v>
          </cell>
          <cell r="AN177">
            <v>1</v>
          </cell>
          <cell r="AO177">
            <v>100.00833333333334</v>
          </cell>
          <cell r="AP177">
            <v>0.88611111111111085</v>
          </cell>
          <cell r="AQ177">
            <v>45.645833333333329</v>
          </cell>
          <cell r="AR177">
            <v>1</v>
          </cell>
          <cell r="AS177">
            <v>0.96099122973058237</v>
          </cell>
          <cell r="AT177">
            <v>1</v>
          </cell>
          <cell r="AU177">
            <v>0.56039024544135285</v>
          </cell>
          <cell r="AV177">
            <v>1</v>
          </cell>
          <cell r="AW177">
            <v>0.99702662628557004</v>
          </cell>
          <cell r="AX177">
            <v>1</v>
          </cell>
          <cell r="AY177">
            <v>0.51840810145750538</v>
          </cell>
          <cell r="AZ177">
            <v>0.88958333333333295</v>
          </cell>
          <cell r="BA177">
            <v>0.45650362469794192</v>
          </cell>
          <cell r="BB177">
            <v>0.88611111111111085</v>
          </cell>
          <cell r="BC177">
            <v>0.45642029830847419</v>
          </cell>
          <cell r="BD177">
            <v>0.88611111111111085</v>
          </cell>
          <cell r="BE177">
            <v>0.43793140207339493</v>
          </cell>
          <cell r="BF177">
            <v>0.88611111111111085</v>
          </cell>
          <cell r="BG177">
            <v>0.43723807623228894</v>
          </cell>
          <cell r="BH177">
            <v>0.88611111111111085</v>
          </cell>
          <cell r="BI177">
            <v>0.42826426896012509</v>
          </cell>
          <cell r="BJ177">
            <v>145.80423197492166</v>
          </cell>
          <cell r="BK177">
            <v>134.03550890004567</v>
          </cell>
          <cell r="BL177">
            <v>3100.77</v>
          </cell>
          <cell r="BM177">
            <v>146835.9</v>
          </cell>
          <cell r="BN177">
            <v>28.979158878504673</v>
          </cell>
          <cell r="BO177">
            <v>1372.2981308411217</v>
          </cell>
          <cell r="BP177">
            <v>932.79258000000004</v>
          </cell>
          <cell r="BQ177">
            <v>48323.348940000003</v>
          </cell>
          <cell r="BR177">
            <v>0.30082611093373585</v>
          </cell>
          <cell r="BS177">
            <v>0.32909764533060371</v>
          </cell>
          <cell r="BT177">
            <v>1.6540255860331943</v>
          </cell>
          <cell r="BU177">
            <v>1.8490639158153119</v>
          </cell>
          <cell r="BV177">
            <v>0.12380934834513173</v>
          </cell>
          <cell r="BW177">
            <v>0.13111701593639813</v>
          </cell>
          <cell r="BX177">
            <v>383.90431306813412</v>
          </cell>
          <cell r="BY177">
            <v>19252.685040335364</v>
          </cell>
          <cell r="BZ177">
            <v>0.18187512543575526</v>
          </cell>
          <cell r="CA177">
            <v>0.17798067579805318</v>
          </cell>
          <cell r="CB177">
            <v>563.95293269742683</v>
          </cell>
          <cell r="CC177">
            <v>26133.952713415361</v>
          </cell>
          <cell r="CD177">
            <v>2.9683333333333332E-2</v>
          </cell>
          <cell r="CE177">
            <v>2.9589411424572606E-2</v>
          </cell>
          <cell r="CF177">
            <v>0.77258318621498534</v>
          </cell>
          <cell r="CG177">
            <v>0.75807560258445972</v>
          </cell>
          <cell r="CH177">
            <v>45.736710359239687</v>
          </cell>
          <cell r="CI177">
            <v>2167.5097914346761</v>
          </cell>
          <cell r="CJ177">
            <v>0.48783333333333334</v>
          </cell>
          <cell r="CK177">
            <v>0.48761022247926955</v>
          </cell>
          <cell r="CL177">
            <v>580.72293694333325</v>
          </cell>
          <cell r="CM177">
            <v>27077.593435149985</v>
          </cell>
          <cell r="CN177">
            <v>0.38390870009707256</v>
          </cell>
          <cell r="CO177">
            <v>0.37818562041026749</v>
          </cell>
          <cell r="CP177">
            <v>1190.4125799999997</v>
          </cell>
          <cell r="CQ177">
            <v>55531.225940000004</v>
          </cell>
          <cell r="CR177">
            <v>1.1395689914548104E-2</v>
          </cell>
          <cell r="CS177">
            <v>1.1190289917176648E-2</v>
          </cell>
          <cell r="CT177">
            <v>35.335413416333324</v>
          </cell>
          <cell r="CU177">
            <v>1643.1362912495588</v>
          </cell>
          <cell r="CV177">
            <v>5.3009413790768102E-2</v>
          </cell>
          <cell r="CW177">
            <v>5.0924555915821658E-2</v>
          </cell>
          <cell r="CX177">
            <v>164.37</v>
          </cell>
          <cell r="CY177">
            <v>7477.5529999999981</v>
          </cell>
          <cell r="CZ177">
            <v>2.1975000000000001E-2</v>
          </cell>
          <cell r="DA177">
            <v>1.8180411726155612E-2</v>
          </cell>
          <cell r="DB177">
            <v>1.1648818680521291E-3</v>
          </cell>
          <cell r="DC177">
            <v>9.258293935212711E-4</v>
          </cell>
          <cell r="DD177">
            <v>3.6120307500000002</v>
          </cell>
          <cell r="DE177">
            <v>135.94499224415003</v>
          </cell>
          <cell r="DF177">
            <v>0.6748333333333334</v>
          </cell>
          <cell r="DG177">
            <v>0.52625993011725203</v>
          </cell>
          <cell r="DH177">
            <v>110.92235500000001</v>
          </cell>
          <cell r="DI177">
            <v>3935.1365192280468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0.8518896842773539</v>
          </cell>
          <cell r="DO177">
            <v>0.85375328421330876</v>
          </cell>
          <cell r="DP177">
            <v>348.56889965180079</v>
          </cell>
          <cell r="DQ177">
            <v>17609.548749085803</v>
          </cell>
          <cell r="DR177">
            <v>409.17140574074085</v>
          </cell>
          <cell r="DS177">
            <v>20626.039248929072</v>
          </cell>
          <cell r="DT177">
            <v>2843.15</v>
          </cell>
          <cell r="DU177">
            <v>139757.72900000002</v>
          </cell>
          <cell r="DV177">
            <v>0.91691741083666323</v>
          </cell>
          <cell r="DW177">
            <v>0.95179536475752868</v>
          </cell>
          <cell r="DX177">
            <v>0</v>
          </cell>
          <cell r="DY177">
            <v>0.23347318246014032</v>
          </cell>
          <cell r="DZ177">
            <v>0.9877666666666669</v>
          </cell>
          <cell r="EA177">
            <v>0.98767790005803957</v>
          </cell>
          <cell r="EB177">
            <v>0.87933509935340448</v>
          </cell>
          <cell r="EC177">
            <v>0.87544719758009693</v>
          </cell>
          <cell r="EN177">
            <v>4.3333333333333337E-4</v>
          </cell>
          <cell r="EO177">
            <v>2.528753525478042E-5</v>
          </cell>
          <cell r="ER177">
            <v>0.98819488444992853</v>
          </cell>
          <cell r="ES177">
            <v>0.98879672637593607</v>
          </cell>
          <cell r="EV177">
            <v>2.3449310476320387E-2</v>
          </cell>
          <cell r="EW177">
            <v>2.4003914412389832E-2</v>
          </cell>
          <cell r="EX177">
            <v>0.84764285714285703</v>
          </cell>
          <cell r="EY177">
            <v>0.84428369335085829</v>
          </cell>
          <cell r="EZ177">
            <v>0.36011663687889411</v>
          </cell>
          <cell r="FA177">
            <v>0.36777192966922539</v>
          </cell>
          <cell r="FB177">
            <v>0.42484477258822939</v>
          </cell>
          <cell r="FC177">
            <v>0.43560231302061964</v>
          </cell>
          <cell r="FJ177">
            <v>0.90795775870832141</v>
          </cell>
          <cell r="FK177">
            <v>0.91465417484329559</v>
          </cell>
          <cell r="FL177">
            <v>0.94085263019970433</v>
          </cell>
          <cell r="FM177">
            <v>0.94368897698408039</v>
          </cell>
          <cell r="FR177">
            <v>3.4714755507604389E-3</v>
          </cell>
          <cell r="FS177">
            <v>4.732006330213423E-3</v>
          </cell>
          <cell r="FT177">
            <v>0.85536115982811434</v>
          </cell>
          <cell r="FU177">
            <v>0.85848529054352218</v>
          </cell>
          <cell r="FV177">
            <v>0.88288548656897836</v>
          </cell>
          <cell r="FW177">
            <v>0.8804740887477418</v>
          </cell>
          <cell r="FX177">
            <v>344.95686890180082</v>
          </cell>
          <cell r="FY177">
            <v>1218.5631918794413</v>
          </cell>
          <cell r="FZ177">
            <v>403.28797366847971</v>
          </cell>
          <cell r="GA177">
            <v>1428.0721428704155</v>
          </cell>
          <cell r="GB177">
            <v>40.399455856123126</v>
          </cell>
          <cell r="GC177">
            <v>145.52678262165711</v>
          </cell>
          <cell r="GD177">
            <v>1.3028846336917322E-2</v>
          </cell>
          <cell r="GE177">
            <v>9.9108448697939056E-4</v>
          </cell>
          <cell r="GF177">
            <v>3.617951797461353E-2</v>
          </cell>
          <cell r="GG177">
            <v>2.6948345075459494E-3</v>
          </cell>
          <cell r="GH177">
            <v>112.1843639501424</v>
          </cell>
          <cell r="GI177">
            <v>402.66348538491218</v>
          </cell>
          <cell r="IV177">
            <v>173</v>
          </cell>
        </row>
        <row r="178">
          <cell r="B178">
            <v>39017</v>
          </cell>
          <cell r="C178">
            <v>23</v>
          </cell>
          <cell r="D178">
            <v>38991</v>
          </cell>
          <cell r="E178">
            <v>0</v>
          </cell>
          <cell r="F178">
            <v>108</v>
          </cell>
          <cell r="G178">
            <v>16</v>
          </cell>
          <cell r="H178">
            <v>0</v>
          </cell>
          <cell r="I178">
            <v>0</v>
          </cell>
          <cell r="J178">
            <v>0</v>
          </cell>
          <cell r="K178">
            <v>0.41666666666666669</v>
          </cell>
          <cell r="L178">
            <v>1</v>
          </cell>
          <cell r="M178">
            <v>107.58333333333333</v>
          </cell>
          <cell r="N178">
            <v>108</v>
          </cell>
          <cell r="O178">
            <v>108</v>
          </cell>
          <cell r="P178">
            <v>0.22222222222222227</v>
          </cell>
          <cell r="Q178">
            <v>2.4097222222222223</v>
          </cell>
          <cell r="R178">
            <v>0</v>
          </cell>
          <cell r="S178">
            <v>0.1652777777777778</v>
          </cell>
          <cell r="T178">
            <v>0.22222222222222227</v>
          </cell>
          <cell r="U178">
            <v>2.5750000000000002</v>
          </cell>
          <cell r="V178">
            <v>0</v>
          </cell>
          <cell r="W178">
            <v>4.2222222222222214</v>
          </cell>
          <cell r="X178">
            <v>0</v>
          </cell>
          <cell r="Y178">
            <v>8.3333333333332205E-3</v>
          </cell>
          <cell r="Z178">
            <v>4.1666666666666588E-2</v>
          </cell>
          <cell r="AA178">
            <v>11.991666666666667</v>
          </cell>
          <cell r="AB178">
            <v>4.1666666666666588E-2</v>
          </cell>
          <cell r="AC178">
            <v>12</v>
          </cell>
          <cell r="AD178">
            <v>1.0416666666666657E-2</v>
          </cell>
          <cell r="AE178">
            <v>3.4451388888888883</v>
          </cell>
          <cell r="AF178">
            <v>1.3888888888888951E-2</v>
          </cell>
          <cell r="AG178">
            <v>38.721527777777773</v>
          </cell>
          <cell r="AH178">
            <v>0</v>
          </cell>
          <cell r="AI178">
            <v>0.2618055555555554</v>
          </cell>
          <cell r="AJ178">
            <v>2.4305555555555608E-2</v>
          </cell>
          <cell r="AK178">
            <v>42.428472222222219</v>
          </cell>
          <cell r="AL178">
            <v>6.5972222222222196E-2</v>
          </cell>
          <cell r="AM178">
            <v>54.428472222222219</v>
          </cell>
          <cell r="AN178">
            <v>0.77777777777777768</v>
          </cell>
          <cell r="AO178">
            <v>100.78611111111111</v>
          </cell>
          <cell r="AP178">
            <v>0.71180555555555547</v>
          </cell>
          <cell r="AQ178">
            <v>46.357638888888886</v>
          </cell>
          <cell r="AR178">
            <v>0.98584905660377364</v>
          </cell>
          <cell r="AS178">
            <v>0.96119732190345086</v>
          </cell>
          <cell r="AT178">
            <v>0.98113207547169801</v>
          </cell>
          <cell r="AU178">
            <v>0.56387854707004981</v>
          </cell>
          <cell r="AV178">
            <v>1</v>
          </cell>
          <cell r="AW178">
            <v>0.99705127804023408</v>
          </cell>
          <cell r="AX178">
            <v>0.96698113207547165</v>
          </cell>
          <cell r="AY178">
            <v>0.52212714701373464</v>
          </cell>
          <cell r="AZ178">
            <v>0.9151785714285714</v>
          </cell>
          <cell r="BA178">
            <v>0.46004327095333908</v>
          </cell>
          <cell r="BB178">
            <v>0.9151785714285714</v>
          </cell>
          <cell r="BC178">
            <v>0.45996058760300962</v>
          </cell>
          <cell r="BD178">
            <v>0.9151785714285714</v>
          </cell>
          <cell r="BE178">
            <v>0.44146628574451763</v>
          </cell>
          <cell r="BF178">
            <v>0.9151785714285714</v>
          </cell>
          <cell r="BG178">
            <v>0.44077253218884122</v>
          </cell>
          <cell r="BH178">
            <v>0.71180555555555547</v>
          </cell>
          <cell r="BI178">
            <v>0.43089981926155435</v>
          </cell>
          <cell r="BJ178">
            <v>146.72253658536587</v>
          </cell>
          <cell r="BK178">
            <v>134.23031383416978</v>
          </cell>
          <cell r="BL178">
            <v>2506.5100000000002</v>
          </cell>
          <cell r="BM178">
            <v>149342.41</v>
          </cell>
          <cell r="BN178">
            <v>23.208425925925926</v>
          </cell>
          <cell r="BO178">
            <v>1382.8000925925928</v>
          </cell>
          <cell r="BP178">
            <v>725.50534000000005</v>
          </cell>
          <cell r="BQ178">
            <v>49048.854280000007</v>
          </cell>
          <cell r="BR178">
            <v>0.28944841233428154</v>
          </cell>
          <cell r="BS178">
            <v>0.32843218667758206</v>
          </cell>
          <cell r="BT178">
            <v>1.5758880354604197</v>
          </cell>
          <cell r="BU178">
            <v>1.8443349243597917</v>
          </cell>
          <cell r="BV178">
            <v>0.12226287318436853</v>
          </cell>
          <cell r="BW178">
            <v>0.13096841114724686</v>
          </cell>
          <cell r="BX178">
            <v>306.45311426535159</v>
          </cell>
          <cell r="BY178">
            <v>19559.138154600714</v>
          </cell>
          <cell r="BZ178">
            <v>0.18367320889628733</v>
          </cell>
          <cell r="CA178">
            <v>0.17807621725299591</v>
          </cell>
          <cell r="CB178">
            <v>460.37873483063322</v>
          </cell>
          <cell r="CC178">
            <v>26594.331448245994</v>
          </cell>
          <cell r="CD178">
            <v>2.9444444444444447E-2</v>
          </cell>
          <cell r="CE178">
            <v>2.9586898170130046E-2</v>
          </cell>
          <cell r="CF178">
            <v>0.7427055629215592</v>
          </cell>
          <cell r="CG178">
            <v>0.75780502794513238</v>
          </cell>
          <cell r="CH178">
            <v>38.840659529362441</v>
          </cell>
          <cell r="CI178">
            <v>2206.3504509640384</v>
          </cell>
          <cell r="CJ178">
            <v>0.49044444444444446</v>
          </cell>
          <cell r="CK178">
            <v>0.48765935864075172</v>
          </cell>
          <cell r="CL178">
            <v>480.49594563999585</v>
          </cell>
          <cell r="CM178">
            <v>27558.089380789981</v>
          </cell>
          <cell r="CN178">
            <v>0.39086831490797624</v>
          </cell>
          <cell r="CO178">
            <v>0.37839848225296474</v>
          </cell>
          <cell r="CP178">
            <v>979.71533999999156</v>
          </cell>
          <cell r="CQ178">
            <v>56510.941279999999</v>
          </cell>
          <cell r="CR178">
            <v>1.1508900383401523E-2</v>
          </cell>
          <cell r="CS178">
            <v>1.119563736215023E-2</v>
          </cell>
          <cell r="CT178">
            <v>28.847173899999753</v>
          </cell>
          <cell r="CU178">
            <v>1671.9834651495585</v>
          </cell>
          <cell r="CV178">
            <v>0</v>
          </cell>
          <cell r="CW178">
            <v>5.0069856245121509E-2</v>
          </cell>
          <cell r="CX178">
            <v>0</v>
          </cell>
          <cell r="CY178">
            <v>7477.5529999999981</v>
          </cell>
          <cell r="CZ178">
            <v>2.00375E-2</v>
          </cell>
          <cell r="DA178">
            <v>1.8180411726155612E-2</v>
          </cell>
          <cell r="DB178">
            <v>0</v>
          </cell>
          <cell r="DC178">
            <v>9.102906016057328E-4</v>
          </cell>
          <cell r="DD178">
            <v>0</v>
          </cell>
          <cell r="DE178">
            <v>135.94499224415003</v>
          </cell>
          <cell r="DF178">
            <v>0.67379999999999995</v>
          </cell>
          <cell r="DG178">
            <v>0.52625993011725203</v>
          </cell>
          <cell r="DH178">
            <v>0</v>
          </cell>
          <cell r="DI178">
            <v>3935.1365192280468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0.85109263287410586</v>
          </cell>
          <cell r="DO178">
            <v>0.85371186422758183</v>
          </cell>
          <cell r="DP178">
            <v>277.60594036535184</v>
          </cell>
          <cell r="DQ178">
            <v>17887.154689451156</v>
          </cell>
          <cell r="DR178">
            <v>326.17594095238218</v>
          </cell>
          <cell r="DS178">
            <v>20952.215189881455</v>
          </cell>
          <cell r="DT178">
            <v>2252.3000000000088</v>
          </cell>
          <cell r="DU178">
            <v>142010.02900000004</v>
          </cell>
          <cell r="DV178">
            <v>0.8985800974263054</v>
          </cell>
          <cell r="DW178">
            <v>0.95090221859952584</v>
          </cell>
          <cell r="DX178">
            <v>0</v>
          </cell>
          <cell r="DY178">
            <v>0.22955465143758505</v>
          </cell>
          <cell r="DZ178">
            <v>0.98773333333333324</v>
          </cell>
          <cell r="EA178">
            <v>0.98767875139555872</v>
          </cell>
          <cell r="EB178">
            <v>0.87934658738976679</v>
          </cell>
          <cell r="EC178">
            <v>0.87555154581652539</v>
          </cell>
          <cell r="EN178">
            <v>3.3333333333333332E-4</v>
          </cell>
          <cell r="EO178">
            <v>3.0018465263497372E-5</v>
          </cell>
          <cell r="ER178">
            <v>0.98806268756252069</v>
          </cell>
          <cell r="ES178">
            <v>0.98878544422713477</v>
          </cell>
          <cell r="EV178">
            <v>2.3101957580816554E-2</v>
          </cell>
          <cell r="EW178">
            <v>2.3988776289080402E-2</v>
          </cell>
          <cell r="EX178">
            <v>0.84916250000000004</v>
          </cell>
          <cell r="EY178">
            <v>0.84439283752226724</v>
          </cell>
          <cell r="EZ178">
            <v>0.35950183549061848</v>
          </cell>
          <cell r="FA178">
            <v>0.36758691873489008</v>
          </cell>
          <cell r="FB178">
            <v>0.42336047045249697</v>
          </cell>
          <cell r="FC178">
            <v>0.43532690283531278</v>
          </cell>
          <cell r="FJ178">
            <v>0.90586757791920636</v>
          </cell>
          <cell r="FK178">
            <v>0.91451650620115521</v>
          </cell>
          <cell r="FL178">
            <v>0.94023327897115938</v>
          </cell>
          <cell r="FM178">
            <v>0.94363495612847959</v>
          </cell>
          <cell r="FR178">
            <v>1.1921235929844842E-2</v>
          </cell>
          <cell r="FS178">
            <v>4.8510597516997489E-3</v>
          </cell>
          <cell r="FT178">
            <v>0.8630138688039507</v>
          </cell>
          <cell r="FU178">
            <v>0.85856292397928158</v>
          </cell>
          <cell r="FV178">
            <v>0.8913692867799532</v>
          </cell>
          <cell r="FW178">
            <v>0.88069891898504971</v>
          </cell>
          <cell r="FX178">
            <v>277.60594036535184</v>
          </cell>
          <cell r="FY178">
            <v>1496.1691322447932</v>
          </cell>
          <cell r="FZ178">
            <v>321.67031191524813</v>
          </cell>
          <cell r="GA178">
            <v>1749.7424547856635</v>
          </cell>
          <cell r="GB178">
            <v>30.156531296009952</v>
          </cell>
          <cell r="GC178">
            <v>175.68331391766705</v>
          </cell>
          <cell r="GD178">
            <v>1.2031283057322711E-2</v>
          </cell>
          <cell r="GE178">
            <v>1.1763792610395602E-3</v>
          </cell>
          <cell r="GF178">
            <v>3.3466541390264136E-2</v>
          </cell>
          <cell r="GG178">
            <v>3.2002750943593422E-3</v>
          </cell>
          <cell r="GH178">
            <v>83.884220660110969</v>
          </cell>
          <cell r="GI178">
            <v>486.54770604502312</v>
          </cell>
          <cell r="IV178">
            <v>174</v>
          </cell>
        </row>
        <row r="179">
          <cell r="B179">
            <v>39018</v>
          </cell>
          <cell r="C179">
            <v>23</v>
          </cell>
          <cell r="D179">
            <v>38991</v>
          </cell>
          <cell r="E179">
            <v>0</v>
          </cell>
          <cell r="F179">
            <v>109</v>
          </cell>
          <cell r="G179">
            <v>16</v>
          </cell>
          <cell r="H179">
            <v>0</v>
          </cell>
          <cell r="I179">
            <v>0</v>
          </cell>
          <cell r="J179">
            <v>0</v>
          </cell>
          <cell r="K179">
            <v>0.41666666666666669</v>
          </cell>
          <cell r="L179">
            <v>1</v>
          </cell>
          <cell r="M179">
            <v>108.58333333333333</v>
          </cell>
          <cell r="N179">
            <v>109</v>
          </cell>
          <cell r="O179">
            <v>109</v>
          </cell>
          <cell r="P179">
            <v>0.34027777777777779</v>
          </cell>
          <cell r="Q179">
            <v>2.75</v>
          </cell>
          <cell r="R179">
            <v>0</v>
          </cell>
          <cell r="S179">
            <v>0.1652777777777778</v>
          </cell>
          <cell r="T179">
            <v>0.34027777777777779</v>
          </cell>
          <cell r="U179">
            <v>2.9152777777777779</v>
          </cell>
          <cell r="V179">
            <v>0</v>
          </cell>
          <cell r="W179">
            <v>4.2222222222222214</v>
          </cell>
          <cell r="X179">
            <v>0</v>
          </cell>
          <cell r="Y179">
            <v>8.3333333333332205E-3</v>
          </cell>
          <cell r="Z179">
            <v>8.3333333333333287E-2</v>
          </cell>
          <cell r="AA179">
            <v>12.074999999999999</v>
          </cell>
          <cell r="AB179">
            <v>8.3333333333333287E-2</v>
          </cell>
          <cell r="AC179">
            <v>12.083333333333334</v>
          </cell>
          <cell r="AD179">
            <v>3.4722222222222099E-3</v>
          </cell>
          <cell r="AE179">
            <v>3.4486111111111106</v>
          </cell>
          <cell r="AF179">
            <v>0</v>
          </cell>
          <cell r="AG179">
            <v>38.721527777777773</v>
          </cell>
          <cell r="AH179">
            <v>0</v>
          </cell>
          <cell r="AI179">
            <v>0.2618055555555554</v>
          </cell>
          <cell r="AJ179">
            <v>3.4722222222222099E-3</v>
          </cell>
          <cell r="AK179">
            <v>42.43194444444444</v>
          </cell>
          <cell r="AL179">
            <v>8.6805555555555497E-2</v>
          </cell>
          <cell r="AM179">
            <v>54.515277777777776</v>
          </cell>
          <cell r="AN179">
            <v>0.65972222222222221</v>
          </cell>
          <cell r="AO179">
            <v>101.44583333333334</v>
          </cell>
          <cell r="AP179">
            <v>0.57291666666666674</v>
          </cell>
          <cell r="AQ179">
            <v>46.93055555555555</v>
          </cell>
          <cell r="AR179">
            <v>0.99397590361445787</v>
          </cell>
          <cell r="AS179">
            <v>0.96140874403568488</v>
          </cell>
          <cell r="AT179">
            <v>1</v>
          </cell>
          <cell r="AU179">
            <v>0.56669153416950324</v>
          </cell>
          <cell r="AV179">
            <v>1</v>
          </cell>
          <cell r="AW179">
            <v>0.99707029732208086</v>
          </cell>
          <cell r="AX179">
            <v>0.99397590361445787</v>
          </cell>
          <cell r="AY179">
            <v>0.52517057552726887</v>
          </cell>
          <cell r="AZ179">
            <v>0.86842105263157909</v>
          </cell>
          <cell r="BA179">
            <v>0.46269903205049223</v>
          </cell>
          <cell r="BB179">
            <v>0.86842105263157909</v>
          </cell>
          <cell r="BC179">
            <v>0.46261688640626492</v>
          </cell>
          <cell r="BD179">
            <v>0.86842105263157909</v>
          </cell>
          <cell r="BE179">
            <v>0.44413191204111402</v>
          </cell>
          <cell r="BF179">
            <v>0.86842105263157909</v>
          </cell>
          <cell r="BG179">
            <v>0.4434383202099737</v>
          </cell>
          <cell r="BH179">
            <v>0.57291666666666674</v>
          </cell>
          <cell r="BI179">
            <v>0.4322077257610642</v>
          </cell>
          <cell r="BJ179">
            <v>137.07927272727269</v>
          </cell>
          <cell r="BK179">
            <v>134.26509322284704</v>
          </cell>
          <cell r="BL179">
            <v>1884.84</v>
          </cell>
          <cell r="BM179">
            <v>151227.25</v>
          </cell>
          <cell r="BN179">
            <v>17.292110091743119</v>
          </cell>
          <cell r="BO179">
            <v>1387.4059633027525</v>
          </cell>
          <cell r="BP179">
            <v>586.66200000000003</v>
          </cell>
          <cell r="BQ179">
            <v>49635.516280000003</v>
          </cell>
          <cell r="BR179">
            <v>0.3112529445470173</v>
          </cell>
          <cell r="BS179">
            <v>0.32821807101564032</v>
          </cell>
          <cell r="BT179">
            <v>1.7115551536943265</v>
          </cell>
          <cell r="BU179">
            <v>1.842645346595543</v>
          </cell>
          <cell r="BV179">
            <v>0.12086333105845301</v>
          </cell>
          <cell r="BW179">
            <v>0.1308424652006363</v>
          </cell>
          <cell r="BX179">
            <v>227.80804091221455</v>
          </cell>
          <cell r="BY179">
            <v>19786.94619551293</v>
          </cell>
          <cell r="BZ179">
            <v>0.18185387942374492</v>
          </cell>
          <cell r="CA179">
            <v>0.17812330062431897</v>
          </cell>
          <cell r="CB179">
            <v>342.76546609305137</v>
          </cell>
          <cell r="CC179">
            <v>26937.096914339047</v>
          </cell>
          <cell r="CD179">
            <v>2.9600000000000005E-2</v>
          </cell>
          <cell r="CE179">
            <v>2.958706737212995E-2</v>
          </cell>
          <cell r="CF179">
            <v>0.71286722668493185</v>
          </cell>
          <cell r="CG179">
            <v>0.75718833296902577</v>
          </cell>
          <cell r="CH179">
            <v>30.699712906948516</v>
          </cell>
          <cell r="CI179">
            <v>2237.050163870987</v>
          </cell>
          <cell r="CJ179">
            <v>0.49487500000000006</v>
          </cell>
          <cell r="CK179">
            <v>0.48775254416984853</v>
          </cell>
          <cell r="CL179">
            <v>365.886821</v>
          </cell>
          <cell r="CM179">
            <v>27923.976201789981</v>
          </cell>
          <cell r="CN179">
            <v>0.39226247320727481</v>
          </cell>
          <cell r="CO179">
            <v>0.3785712778616287</v>
          </cell>
          <cell r="CP179">
            <v>739.35199999999986</v>
          </cell>
          <cell r="CQ179">
            <v>57250.293279999998</v>
          </cell>
          <cell r="CR179">
            <v>1.1610969206935336E-2</v>
          </cell>
          <cell r="CS179">
            <v>1.1200813903245335E-2</v>
          </cell>
          <cell r="CT179">
            <v>21.884819199999995</v>
          </cell>
          <cell r="CU179">
            <v>1693.8682843495585</v>
          </cell>
          <cell r="CV179">
            <v>8.959381167632266E-2</v>
          </cell>
          <cell r="CW179">
            <v>5.0562468073710239E-2</v>
          </cell>
          <cell r="CX179">
            <v>168.87</v>
          </cell>
          <cell r="CY179">
            <v>7646.422999999998</v>
          </cell>
          <cell r="CZ179">
            <v>2.1775000000000003E-2</v>
          </cell>
          <cell r="DA179">
            <v>1.825979761963863E-2</v>
          </cell>
          <cell r="DB179">
            <v>1.9509052492519261E-3</v>
          </cell>
          <cell r="DC179">
            <v>9.2326043417538832E-4</v>
          </cell>
          <cell r="DD179">
            <v>3.6771442500000004</v>
          </cell>
          <cell r="DE179">
            <v>139.62213649415003</v>
          </cell>
          <cell r="DF179">
            <v>0.66149999999999987</v>
          </cell>
          <cell r="DG179">
            <v>0.52924668491764681</v>
          </cell>
          <cell r="DH179">
            <v>111.70750499999998</v>
          </cell>
          <cell r="DI179">
            <v>4046.8440242280467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0.83060759447707122</v>
          </cell>
          <cell r="DO179">
            <v>0.85344167808706894</v>
          </cell>
          <cell r="DP179">
            <v>205.92322171221457</v>
          </cell>
          <cell r="DQ179">
            <v>18093.077911163371</v>
          </cell>
          <cell r="DR179">
            <v>247.91878027777778</v>
          </cell>
          <cell r="DS179">
            <v>21200.133970159233</v>
          </cell>
          <cell r="DT179">
            <v>1732.15</v>
          </cell>
          <cell r="DU179">
            <v>143742.17900000003</v>
          </cell>
          <cell r="DV179">
            <v>0.91899047133974243</v>
          </cell>
          <cell r="DW179">
            <v>0.95050448249240793</v>
          </cell>
          <cell r="DX179">
            <v>0</v>
          </cell>
          <cell r="DY179">
            <v>0.22669356794095585</v>
          </cell>
          <cell r="DZ179">
            <v>0.98893333333333333</v>
          </cell>
          <cell r="EA179">
            <v>0.98769247927066817</v>
          </cell>
          <cell r="EB179">
            <v>0.85499228806260941</v>
          </cell>
          <cell r="EC179">
            <v>0.87531859874287732</v>
          </cell>
          <cell r="EN179">
            <v>2.9999999999999997E-4</v>
          </cell>
          <cell r="EO179">
            <v>3.2972654766104198E-5</v>
          </cell>
          <cell r="ER179">
            <v>0.98923010236404252</v>
          </cell>
          <cell r="ES179">
            <v>0.98879031370819925</v>
          </cell>
          <cell r="EV179">
            <v>2.5183427699411759E-2</v>
          </cell>
          <cell r="EW179">
            <v>2.4003665978367561E-2</v>
          </cell>
          <cell r="EX179">
            <v>0.85321999999999998</v>
          </cell>
          <cell r="EY179">
            <v>0.84451275330769748</v>
          </cell>
          <cell r="EZ179">
            <v>0.36428126964886309</v>
          </cell>
          <cell r="FA179">
            <v>0.36754201194774216</v>
          </cell>
          <cell r="FB179">
            <v>0.42694881700952053</v>
          </cell>
          <cell r="FC179">
            <v>0.43521191421703559</v>
          </cell>
          <cell r="FJ179">
            <v>0.90393306964773357</v>
          </cell>
          <cell r="FK179">
            <v>0.91439465859902747</v>
          </cell>
          <cell r="FL179">
            <v>0.93825750445323619</v>
          </cell>
          <cell r="FM179">
            <v>0.94357276657480726</v>
          </cell>
          <cell r="FR179">
            <v>1.0857145034012916E-2</v>
          </cell>
          <cell r="FS179">
            <v>4.8975343187813714E-3</v>
          </cell>
          <cell r="FT179">
            <v>0.84146473951108414</v>
          </cell>
          <cell r="FU179">
            <v>0.85833921240585032</v>
          </cell>
          <cell r="FV179">
            <v>0.86666047366364019</v>
          </cell>
          <cell r="FW179">
            <v>0.88051581191291906</v>
          </cell>
          <cell r="FX179">
            <v>202.24607746221457</v>
          </cell>
          <cell r="FY179">
            <v>1698.4152097070078</v>
          </cell>
          <cell r="FZ179">
            <v>240.35003246805744</v>
          </cell>
          <cell r="GA179">
            <v>1990.0924872537209</v>
          </cell>
          <cell r="GB179">
            <v>26.967396172198427</v>
          </cell>
          <cell r="GC179">
            <v>202.65071008986547</v>
          </cell>
          <cell r="GD179">
            <v>1.4307525398547584E-2</v>
          </cell>
          <cell r="GE179">
            <v>1.3400409654335805E-3</v>
          </cell>
          <cell r="GF179">
            <v>3.9276039123117286E-2</v>
          </cell>
          <cell r="GG179">
            <v>3.6459531750729769E-3</v>
          </cell>
          <cell r="GH179">
            <v>74.029049580816377</v>
          </cell>
          <cell r="GI179">
            <v>560.5767556258395</v>
          </cell>
          <cell r="IV179">
            <v>175</v>
          </cell>
        </row>
        <row r="180">
          <cell r="B180">
            <v>39019</v>
          </cell>
          <cell r="C180">
            <v>23</v>
          </cell>
          <cell r="D180">
            <v>38991</v>
          </cell>
          <cell r="E180">
            <v>0</v>
          </cell>
          <cell r="F180">
            <v>110</v>
          </cell>
          <cell r="G180">
            <v>16</v>
          </cell>
          <cell r="H180">
            <v>0</v>
          </cell>
          <cell r="I180">
            <v>0</v>
          </cell>
          <cell r="J180">
            <v>0</v>
          </cell>
          <cell r="K180">
            <v>0.41666666666666669</v>
          </cell>
          <cell r="L180">
            <v>1</v>
          </cell>
          <cell r="M180">
            <v>109.58333333333333</v>
          </cell>
          <cell r="N180">
            <v>110</v>
          </cell>
          <cell r="O180">
            <v>110</v>
          </cell>
          <cell r="P180">
            <v>0.11458333333333331</v>
          </cell>
          <cell r="Q180">
            <v>2.8645833333333335</v>
          </cell>
          <cell r="R180">
            <v>0</v>
          </cell>
          <cell r="S180">
            <v>0.1652777777777778</v>
          </cell>
          <cell r="T180">
            <v>0.11458333333333331</v>
          </cell>
          <cell r="U180">
            <v>3.0298611111111113</v>
          </cell>
          <cell r="V180">
            <v>0</v>
          </cell>
          <cell r="W180">
            <v>4.2222222222222214</v>
          </cell>
          <cell r="X180">
            <v>0</v>
          </cell>
          <cell r="Y180">
            <v>8.3333333333332205E-3</v>
          </cell>
          <cell r="Z180">
            <v>6.9444444444444253E-2</v>
          </cell>
          <cell r="AA180">
            <v>12.144444444444446</v>
          </cell>
          <cell r="AB180">
            <v>6.9444444444444253E-2</v>
          </cell>
          <cell r="AC180">
            <v>12.152777777777779</v>
          </cell>
          <cell r="AD180">
            <v>2.083333333333337E-2</v>
          </cell>
          <cell r="AE180">
            <v>3.4694444444444441</v>
          </cell>
          <cell r="AF180">
            <v>0</v>
          </cell>
          <cell r="AG180">
            <v>38.721527777777773</v>
          </cell>
          <cell r="AH180">
            <v>2.0833333333332149E-3</v>
          </cell>
          <cell r="AI180">
            <v>0.26388888888888862</v>
          </cell>
          <cell r="AJ180">
            <v>2.2916666666666585E-2</v>
          </cell>
          <cell r="AK180">
            <v>42.4548611111111</v>
          </cell>
          <cell r="AL180">
            <v>9.2361111111110838E-2</v>
          </cell>
          <cell r="AM180">
            <v>54.607638888888879</v>
          </cell>
          <cell r="AN180">
            <v>0.88541666666666674</v>
          </cell>
          <cell r="AO180">
            <v>102.33125</v>
          </cell>
          <cell r="AP180">
            <v>0.79305555555555585</v>
          </cell>
          <cell r="AQ180">
            <v>47.723611111111104</v>
          </cell>
          <cell r="AR180">
            <v>0.97446808510638294</v>
          </cell>
          <cell r="AS180">
            <v>0.96152691037063842</v>
          </cell>
          <cell r="AT180">
            <v>1</v>
          </cell>
          <cell r="AU180">
            <v>0.57061228890240823</v>
          </cell>
          <cell r="AV180">
            <v>0.99744680851063849</v>
          </cell>
          <cell r="AW180">
            <v>0.99707370415148977</v>
          </cell>
          <cell r="AX180">
            <v>0.97191489361702144</v>
          </cell>
          <cell r="AY180">
            <v>0.52921290342453642</v>
          </cell>
          <cell r="AZ180">
            <v>0.8956862745098042</v>
          </cell>
          <cell r="BA180">
            <v>0.46644543523551663</v>
          </cell>
          <cell r="BB180">
            <v>0.8956862745098042</v>
          </cell>
          <cell r="BC180">
            <v>0.46636400035288439</v>
          </cell>
          <cell r="BD180">
            <v>0.8956862745098042</v>
          </cell>
          <cell r="BE180">
            <v>0.44788414789131681</v>
          </cell>
          <cell r="BF180">
            <v>0.8956862745098042</v>
          </cell>
          <cell r="BG180">
            <v>0.44719049943061645</v>
          </cell>
          <cell r="BH180">
            <v>0.79305555555555585</v>
          </cell>
          <cell r="BI180">
            <v>0.43550063371356129</v>
          </cell>
          <cell r="BJ180">
            <v>137.46935201401047</v>
          </cell>
          <cell r="BK180">
            <v>134.31834056051923</v>
          </cell>
          <cell r="BL180">
            <v>2616.5</v>
          </cell>
          <cell r="BM180">
            <v>153843.75</v>
          </cell>
          <cell r="BN180">
            <v>23.786363636363635</v>
          </cell>
          <cell r="BO180">
            <v>1398.5795454545457</v>
          </cell>
          <cell r="BP180">
            <v>831.10450000000003</v>
          </cell>
          <cell r="BQ180">
            <v>50466.620780000005</v>
          </cell>
          <cell r="BR180">
            <v>0.31763978597362891</v>
          </cell>
          <cell r="BS180">
            <v>0.3280381606662604</v>
          </cell>
          <cell r="BT180">
            <v>1.7293273972803029</v>
          </cell>
          <cell r="BU180">
            <v>1.8406590401995251</v>
          </cell>
          <cell r="BV180">
            <v>0.11769137826014653</v>
          </cell>
          <cell r="BW180">
            <v>0.1306187978824658</v>
          </cell>
          <cell r="BX180">
            <v>307.93949121767338</v>
          </cell>
          <cell r="BY180">
            <v>20094.885686730602</v>
          </cell>
          <cell r="BZ180">
            <v>0.18367822453583862</v>
          </cell>
          <cell r="CA180">
            <v>0.17821777608019215</v>
          </cell>
          <cell r="CB180">
            <v>480.59407449802177</v>
          </cell>
          <cell r="CC180">
            <v>27417.690988837068</v>
          </cell>
          <cell r="CD180">
            <v>2.9569999999999999E-2</v>
          </cell>
          <cell r="CE180">
            <v>2.9586765678008567E-2</v>
          </cell>
          <cell r="CF180">
            <v>0.7057880165697894</v>
          </cell>
          <cell r="CG180">
            <v>0.75621538180637715</v>
          </cell>
          <cell r="CH180">
            <v>43.161893301978083</v>
          </cell>
          <cell r="CI180">
            <v>2280.2120571729652</v>
          </cell>
          <cell r="CJ180">
            <v>0.49159999999999998</v>
          </cell>
          <cell r="CK180">
            <v>0.48782055433552585</v>
          </cell>
          <cell r="CL180">
            <v>506.44853219999987</v>
          </cell>
          <cell r="CM180">
            <v>28430.424733989981</v>
          </cell>
          <cell r="CN180">
            <v>0.39373380470093627</v>
          </cell>
          <cell r="CO180">
            <v>0.3788291547755433</v>
          </cell>
          <cell r="CP180">
            <v>1030.2044999999998</v>
          </cell>
          <cell r="CQ180">
            <v>58280.497779999998</v>
          </cell>
          <cell r="CR180">
            <v>1.1642708605006685E-2</v>
          </cell>
          <cell r="CS180">
            <v>1.1208329434342039E-2</v>
          </cell>
          <cell r="CT180">
            <v>30.46314706499999</v>
          </cell>
          <cell r="CU180">
            <v>1724.3314314145584</v>
          </cell>
          <cell r="CV180">
            <v>4.7009363653735904E-2</v>
          </cell>
          <cell r="CW180">
            <v>5.0502038594353017E-2</v>
          </cell>
          <cell r="CX180">
            <v>123</v>
          </cell>
          <cell r="CY180">
            <v>7769.422999999998</v>
          </cell>
          <cell r="CZ180">
            <v>2.2166666666666664E-2</v>
          </cell>
          <cell r="DA180">
            <v>1.8321648402223698E-2</v>
          </cell>
          <cell r="DB180">
            <v>1.042040894324479E-3</v>
          </cell>
          <cell r="DC180">
            <v>9.2528059472126746E-4</v>
          </cell>
          <cell r="DD180">
            <v>2.7264999999999997</v>
          </cell>
          <cell r="DE180">
            <v>142.34863649415001</v>
          </cell>
          <cell r="DF180">
            <v>0.67116666666666658</v>
          </cell>
          <cell r="DG180">
            <v>0.53149346151291388</v>
          </cell>
          <cell r="DH180">
            <v>82.553499999999985</v>
          </cell>
          <cell r="DI180">
            <v>4129.3975242280467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0.82449550976192687</v>
          </cell>
          <cell r="DO180">
            <v>0.85298935359576766</v>
          </cell>
          <cell r="DP180">
            <v>277.47634415267339</v>
          </cell>
          <cell r="DQ180">
            <v>18370.554255316045</v>
          </cell>
          <cell r="DR180">
            <v>336.5407583999999</v>
          </cell>
          <cell r="DS180">
            <v>21536.674728559232</v>
          </cell>
          <cell r="DT180">
            <v>2417.4</v>
          </cell>
          <cell r="DU180">
            <v>146159.57900000003</v>
          </cell>
          <cell r="DV180">
            <v>0.92390598127269252</v>
          </cell>
          <cell r="DW180">
            <v>0.95005210806418849</v>
          </cell>
          <cell r="DX180">
            <v>0.73099999999999998</v>
          </cell>
          <cell r="DY180">
            <v>0.23527056752321052</v>
          </cell>
          <cell r="DZ180">
            <v>0.98723333333333319</v>
          </cell>
          <cell r="EA180">
            <v>0.98768583259353504</v>
          </cell>
          <cell r="EB180">
            <v>0.85030899573617136</v>
          </cell>
          <cell r="EC180">
            <v>0.87492495824777361</v>
          </cell>
          <cell r="EN180">
            <v>7.000000000000001E-4</v>
          </cell>
          <cell r="EO180">
            <v>4.2628659626960054E-5</v>
          </cell>
          <cell r="ER180">
            <v>0.98792488074985807</v>
          </cell>
          <cell r="ES180">
            <v>0.98877778047762899</v>
          </cell>
          <cell r="EV180">
            <v>2.489194564088279E-2</v>
          </cell>
          <cell r="EW180">
            <v>2.4018773408711461E-2</v>
          </cell>
          <cell r="EX180">
            <v>0.85260000000000002</v>
          </cell>
          <cell r="EY180">
            <v>0.8446367568762766</v>
          </cell>
          <cell r="EZ180">
            <v>0.36240986535921471</v>
          </cell>
          <cell r="FA180">
            <v>0.36746331959227663</v>
          </cell>
          <cell r="FB180">
            <v>0.42506435064416453</v>
          </cell>
          <cell r="FC180">
            <v>0.43505485239745856</v>
          </cell>
          <cell r="FJ180">
            <v>0.90107424369462741</v>
          </cell>
          <cell r="FK180">
            <v>0.91419053293977193</v>
          </cell>
          <cell r="FL180">
            <v>0.93719198791379554</v>
          </cell>
          <cell r="FM180">
            <v>0.94347469850402299</v>
          </cell>
          <cell r="FR180">
            <v>5.2956076491491588E-3</v>
          </cell>
          <cell r="FS180">
            <v>4.8610493642152752E-3</v>
          </cell>
          <cell r="FT180">
            <v>0.82979111741107603</v>
          </cell>
          <cell r="FU180">
            <v>0.85785040295998294</v>
          </cell>
          <cell r="FV180">
            <v>0.85608379025128301</v>
          </cell>
          <cell r="FW180">
            <v>0.88008585380037163</v>
          </cell>
          <cell r="FX180">
            <v>274.7498441526734</v>
          </cell>
          <cell r="FY180">
            <v>1973.1650538596812</v>
          </cell>
          <cell r="FZ180">
            <v>331.10723697535457</v>
          </cell>
          <cell r="GA180">
            <v>2321.1997242290754</v>
          </cell>
          <cell r="GB180">
            <v>39.540956199503448</v>
          </cell>
          <cell r="GC180">
            <v>242.19166628936892</v>
          </cell>
          <cell r="GD180">
            <v>1.5112156009747161E-2</v>
          </cell>
          <cell r="GE180">
            <v>1.5742704288563487E-3</v>
          </cell>
          <cell r="GF180">
            <v>4.1699074595467317E-2</v>
          </cell>
          <cell r="GG180">
            <v>4.2841566625019872E-3</v>
          </cell>
          <cell r="GH180">
            <v>109.10562867904024</v>
          </cell>
          <cell r="GI180">
            <v>669.68238430487975</v>
          </cell>
          <cell r="IV180">
            <v>176</v>
          </cell>
        </row>
        <row r="181">
          <cell r="B181" t="str">
            <v>from  23/10/2006  to  29/10/2006</v>
          </cell>
          <cell r="C181">
            <v>23</v>
          </cell>
          <cell r="F181">
            <v>7</v>
          </cell>
          <cell r="G181">
            <v>16</v>
          </cell>
          <cell r="H181">
            <v>0</v>
          </cell>
          <cell r="I181">
            <v>0</v>
          </cell>
          <cell r="J181">
            <v>0</v>
          </cell>
          <cell r="K181">
            <v>0.41666666666666669</v>
          </cell>
          <cell r="L181">
            <v>7</v>
          </cell>
          <cell r="M181">
            <v>109.58333333333333</v>
          </cell>
          <cell r="N181">
            <v>7</v>
          </cell>
          <cell r="O181">
            <v>110</v>
          </cell>
          <cell r="P181">
            <v>0.97916666666666674</v>
          </cell>
          <cell r="Q181">
            <v>2.8645833333333335</v>
          </cell>
          <cell r="R181">
            <v>0</v>
          </cell>
          <cell r="S181">
            <v>0.1652777777777778</v>
          </cell>
          <cell r="T181">
            <v>0.97916666666666674</v>
          </cell>
          <cell r="U181">
            <v>3.0298611111111109</v>
          </cell>
          <cell r="V181">
            <v>0</v>
          </cell>
          <cell r="W181">
            <v>4.2222222222222214</v>
          </cell>
          <cell r="X181">
            <v>3.4722222222220989E-3</v>
          </cell>
          <cell r="Y181">
            <v>8.3333333333332205E-3</v>
          </cell>
          <cell r="Z181">
            <v>0.47638888888888892</v>
          </cell>
          <cell r="AA181">
            <v>12.144444444444446</v>
          </cell>
          <cell r="AB181">
            <v>0.47986111111111102</v>
          </cell>
          <cell r="AC181">
            <v>12.147916666666667</v>
          </cell>
          <cell r="AD181">
            <v>0.10833333333333323</v>
          </cell>
          <cell r="AE181">
            <v>3.4694444444444441</v>
          </cell>
          <cell r="AF181">
            <v>0.25694444444444459</v>
          </cell>
          <cell r="AG181">
            <v>38.721527777777773</v>
          </cell>
          <cell r="AH181">
            <v>2.0833333333332149E-3</v>
          </cell>
          <cell r="AI181">
            <v>0.26388888888888862</v>
          </cell>
          <cell r="AJ181">
            <v>0.36736111111111103</v>
          </cell>
          <cell r="AK181">
            <v>42.454861111111107</v>
          </cell>
          <cell r="AL181">
            <v>0.8472222222222221</v>
          </cell>
          <cell r="AM181">
            <v>54.607638888888886</v>
          </cell>
          <cell r="AN181">
            <v>6.0208333333333339</v>
          </cell>
          <cell r="AO181">
            <v>102.33125</v>
          </cell>
          <cell r="AP181">
            <v>5.1736111111111116</v>
          </cell>
          <cell r="AQ181">
            <v>47.723611111111111</v>
          </cell>
          <cell r="AR181">
            <v>0.98044867777917033</v>
          </cell>
          <cell r="AS181">
            <v>0.96152898416805266</v>
          </cell>
          <cell r="AT181">
            <v>0.95362827421982699</v>
          </cell>
          <cell r="AU181">
            <v>0.57063543399248451</v>
          </cell>
          <cell r="AV181">
            <v>0.99962401303421489</v>
          </cell>
          <cell r="AW181">
            <v>0.99707386188628111</v>
          </cell>
          <cell r="AX181">
            <v>0.9337009650332122</v>
          </cell>
          <cell r="AY181">
            <v>0.52923828004681828</v>
          </cell>
          <cell r="AZ181">
            <v>0.85986159169550169</v>
          </cell>
          <cell r="BA181">
            <v>0.46644543523551646</v>
          </cell>
          <cell r="BB181">
            <v>0.85928489042675893</v>
          </cell>
          <cell r="BC181">
            <v>0.4663640003528845</v>
          </cell>
          <cell r="BD181">
            <v>0.85928489042675893</v>
          </cell>
          <cell r="BE181">
            <v>0.44788414789131703</v>
          </cell>
          <cell r="BF181">
            <v>0.85928489042675893</v>
          </cell>
          <cell r="BG181">
            <v>0.44719049943061662</v>
          </cell>
          <cell r="BH181">
            <v>0.73908730158730152</v>
          </cell>
          <cell r="BI181">
            <v>0.43550063371356151</v>
          </cell>
          <cell r="BJ181">
            <v>142.99928053691272</v>
          </cell>
          <cell r="BK181">
            <v>134.3183405605192</v>
          </cell>
          <cell r="BL181">
            <v>17755.743999999999</v>
          </cell>
          <cell r="BM181">
            <v>153843.75</v>
          </cell>
          <cell r="BN181">
            <v>2536.5348571428572</v>
          </cell>
          <cell r="BO181">
            <v>1398.5795454545457</v>
          </cell>
          <cell r="BP181">
            <v>5375.7794600000007</v>
          </cell>
          <cell r="BQ181">
            <v>50466.620780000005</v>
          </cell>
          <cell r="BR181">
            <v>0.30276283888751726</v>
          </cell>
          <cell r="BS181">
            <v>0.3280381606662604</v>
          </cell>
          <cell r="BT181">
            <v>1.6941429704924087</v>
          </cell>
          <cell r="BU181">
            <v>1.8406590401995253</v>
          </cell>
          <cell r="BV181">
            <v>0.12354502423649065</v>
          </cell>
          <cell r="BW181">
            <v>0.1306187978824658</v>
          </cell>
          <cell r="BX181">
            <v>2193.6338228169234</v>
          </cell>
          <cell r="BY181">
            <v>20094.885686730602</v>
          </cell>
          <cell r="BZ181">
            <v>0.17871150437764891</v>
          </cell>
          <cell r="CA181">
            <v>0.17821777608019215</v>
          </cell>
          <cell r="CB181">
            <v>3173.1557215844132</v>
          </cell>
          <cell r="CC181">
            <v>27417.690988837065</v>
          </cell>
          <cell r="CD181">
            <v>2.9669637775577015E-2</v>
          </cell>
          <cell r="CE181">
            <v>2.9586765678008563E-2</v>
          </cell>
          <cell r="CF181">
            <v>0.74299933354597314</v>
          </cell>
          <cell r="CG181">
            <v>0.75621538180637715</v>
          </cell>
          <cell r="CH181">
            <v>270.43413753588442</v>
          </cell>
          <cell r="CI181">
            <v>2280.2120571729652</v>
          </cell>
          <cell r="CJ181">
            <v>0.49152017332611236</v>
          </cell>
          <cell r="CK181">
            <v>0.48782055433552568</v>
          </cell>
          <cell r="CL181">
            <v>3328.7336008796929</v>
          </cell>
          <cell r="CM181">
            <v>28430.424733989978</v>
          </cell>
          <cell r="CN181">
            <v>0.38141592151812909</v>
          </cell>
          <cell r="CO181">
            <v>0.37882915477554335</v>
          </cell>
          <cell r="CP181">
            <v>6772.3234599999914</v>
          </cell>
          <cell r="CQ181">
            <v>58280.497780000005</v>
          </cell>
          <cell r="CR181">
            <v>1.13164722332808E-2</v>
          </cell>
          <cell r="CS181">
            <v>1.1208329434342039E-2</v>
          </cell>
          <cell r="CT181">
            <v>200.93238395724217</v>
          </cell>
          <cell r="CU181">
            <v>1724.3314314145584</v>
          </cell>
          <cell r="CV181">
            <v>4.880037693717594E-2</v>
          </cell>
          <cell r="CW181">
            <v>5.0502038594353017E-2</v>
          </cell>
          <cell r="CX181">
            <v>866.48699999999997</v>
          </cell>
          <cell r="CY181">
            <v>7769.4229999999989</v>
          </cell>
          <cell r="CZ181">
            <v>2.2546656787695608E-2</v>
          </cell>
          <cell r="DA181">
            <v>1.8321648402223695E-2</v>
          </cell>
          <cell r="DB181">
            <v>1.1002853499126821E-3</v>
          </cell>
          <cell r="DC181">
            <v>9.2528059472126746E-4</v>
          </cell>
          <cell r="DD181">
            <v>19.536385000000003</v>
          </cell>
          <cell r="DE181">
            <v>142.34863649415001</v>
          </cell>
          <cell r="DF181">
            <v>0.6707454281483739</v>
          </cell>
          <cell r="DG181">
            <v>0.53149346151291377</v>
          </cell>
          <cell r="DH181">
            <v>581.19219380000004</v>
          </cell>
          <cell r="DI181">
            <v>4129.3975242280467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0.84418136250414177</v>
          </cell>
          <cell r="DO181">
            <v>0.85298935359576755</v>
          </cell>
          <cell r="DP181">
            <v>1992.7014388596813</v>
          </cell>
          <cell r="DQ181">
            <v>18370.554255316041</v>
          </cell>
          <cell r="DR181">
            <v>2360.5134244478236</v>
          </cell>
          <cell r="DS181">
            <v>21536.674728559232</v>
          </cell>
          <cell r="DT181">
            <v>16359.2</v>
          </cell>
          <cell r="DU181">
            <v>146159.579</v>
          </cell>
          <cell r="DV181">
            <v>0.92134691736938812</v>
          </cell>
          <cell r="DW181">
            <v>0.95005210806418827</v>
          </cell>
          <cell r="DX181">
            <v>0.1077207184334264</v>
          </cell>
          <cell r="DY181">
            <v>0.23527056752321052</v>
          </cell>
          <cell r="DZ181">
            <v>0.98790039948786579</v>
          </cell>
          <cell r="EA181">
            <v>0.98768583259353537</v>
          </cell>
          <cell r="EB181">
            <v>0.87132445054516849</v>
          </cell>
          <cell r="EC181">
            <v>0.87538816124039565</v>
          </cell>
          <cell r="ED181">
            <v>0.93850673635188775</v>
          </cell>
          <cell r="EE181">
            <v>0.91257274710890968</v>
          </cell>
          <cell r="EF181">
            <v>9.1774210033866571E-2</v>
          </cell>
          <cell r="EG181">
            <v>9.5828258998730528E-2</v>
          </cell>
          <cell r="EH181">
            <v>1629.5193791635661</v>
          </cell>
          <cell r="EI181">
            <v>14742.578720335952</v>
          </cell>
          <cell r="EJ181">
            <v>1649.4773967176448</v>
          </cell>
          <cell r="EK181">
            <v>14926.384720558202</v>
          </cell>
          <cell r="EL181">
            <v>9.2898241646063653E-2</v>
          </cell>
          <cell r="EM181">
            <v>9.702301666826374E-2</v>
          </cell>
          <cell r="EN181">
            <v>4.0050716258968139E-4</v>
          </cell>
          <cell r="EO181">
            <v>4.3161335275629273E-4</v>
          </cell>
          <cell r="EP181">
            <v>0.66062751191519808</v>
          </cell>
          <cell r="EQ181">
            <v>6.4424269537704255</v>
          </cell>
          <cell r="ER181">
            <v>0.98829621920241661</v>
          </cell>
          <cell r="ES181">
            <v>0.98811231506273933</v>
          </cell>
          <cell r="ET181">
            <v>1648.8167692057295</v>
          </cell>
          <cell r="EU181">
            <v>14919.942293604432</v>
          </cell>
          <cell r="EV181">
            <v>2.0454341969343273E-2</v>
          </cell>
          <cell r="EW181">
            <v>2.3582209449393238E-2</v>
          </cell>
          <cell r="EX181">
            <v>0.85062767116713012</v>
          </cell>
          <cell r="EY181">
            <v>0.84463675687627671</v>
          </cell>
          <cell r="EZ181">
            <v>0.36131320673169004</v>
          </cell>
          <cell r="FA181">
            <v>0.36746331959227646</v>
          </cell>
          <cell r="FB181">
            <v>0.42476070198367638</v>
          </cell>
          <cell r="FC181">
            <v>0.43505485239745834</v>
          </cell>
          <cell r="FD181">
            <v>731.72818861842597</v>
          </cell>
          <cell r="FE181">
            <v>6003.5254486344711</v>
          </cell>
          <cell r="FF181">
            <v>0.81774386638474794</v>
          </cell>
          <cell r="FG181">
            <v>0.79885537908976501</v>
          </cell>
          <cell r="FH181">
            <v>0.82576102903668636</v>
          </cell>
          <cell r="FI181">
            <v>0.79405557789627723</v>
          </cell>
          <cell r="FJ181">
            <v>0.90840203963521238</v>
          </cell>
          <cell r="FK181">
            <v>0.91419053293977182</v>
          </cell>
          <cell r="FL181">
            <v>0.93986449091148327</v>
          </cell>
          <cell r="FM181">
            <v>0.94347469850402288</v>
          </cell>
          <cell r="FN181">
            <v>0.7428401961230896</v>
          </cell>
          <cell r="FO181">
            <v>0.73030602475187567</v>
          </cell>
          <cell r="FP181">
            <v>0.77610346917010775</v>
          </cell>
          <cell r="FQ181">
            <v>0.74917134695112786</v>
          </cell>
          <cell r="FR181">
            <v>5.8562559877364251E-3</v>
          </cell>
          <cell r="FS181">
            <v>4.8610493642153862E-3</v>
          </cell>
          <cell r="FT181">
            <v>0.8500376184918782</v>
          </cell>
          <cell r="FU181">
            <v>0.85785040295998294</v>
          </cell>
          <cell r="FV181">
            <v>0.87740378892978999</v>
          </cell>
          <cell r="FW181">
            <v>0.88055178907562226</v>
          </cell>
          <cell r="FX181">
            <v>1973.1650538596812</v>
          </cell>
          <cell r="FY181">
            <v>13514.021043302406</v>
          </cell>
          <cell r="FZ181">
            <v>2321.2679191309626</v>
          </cell>
          <cell r="GA181">
            <v>15753.353960868639</v>
          </cell>
          <cell r="GB181">
            <v>242.19166628936892</v>
          </cell>
          <cell r="GC181" t="e">
            <v>#DIV/0!</v>
          </cell>
          <cell r="GD181">
            <v>1.3640186876391602E-2</v>
          </cell>
          <cell r="GE181" t="e">
            <v>#DIV/0!</v>
          </cell>
          <cell r="GF181">
            <v>3.7751697480908182E-2</v>
          </cell>
          <cell r="GG181" t="e">
            <v>#DIV/0!</v>
          </cell>
          <cell r="GH181">
            <v>669.68238430487975</v>
          </cell>
          <cell r="GI181" t="e">
            <v>#DIV/0!</v>
          </cell>
          <cell r="GJ181">
            <v>4.7095242795360891E-2</v>
          </cell>
          <cell r="GK181" t="e">
            <v>#DIV/0!</v>
          </cell>
          <cell r="GL181">
            <v>92.926687286843034</v>
          </cell>
          <cell r="GM181" t="e">
            <v>#DIV/0!</v>
          </cell>
          <cell r="GN181">
            <v>68.617712769437617</v>
          </cell>
          <cell r="GO181" t="e">
            <v>#DIV/0!</v>
          </cell>
          <cell r="GP181">
            <v>189.91199737792286</v>
          </cell>
          <cell r="GQ181" t="e">
            <v>#DIV/0!</v>
          </cell>
          <cell r="GR181">
            <v>1.0695806234755518E-2</v>
          </cell>
          <cell r="GS181" t="e">
            <v>#DIV/0!</v>
          </cell>
          <cell r="GT181">
            <v>860.22147341437358</v>
          </cell>
          <cell r="GU181">
            <v>7107.819307837528</v>
          </cell>
          <cell r="GV181">
            <v>310.80937905880654</v>
          </cell>
          <cell r="GW181">
            <v>2611.8628779200549</v>
          </cell>
          <cell r="GX181">
            <v>1.7504722925651924E-2</v>
          </cell>
          <cell r="GY181">
            <v>1.6977373977948761E-2</v>
          </cell>
          <cell r="GZ181">
            <v>4.8483279128842247E-2</v>
          </cell>
          <cell r="HA181">
            <v>4.5910029598476072E-2</v>
          </cell>
          <cell r="HB181">
            <v>32.836295637308638</v>
          </cell>
          <cell r="HC181">
            <v>873.76402056588404</v>
          </cell>
          <cell r="HD181">
            <v>1.8493336937786802E-3</v>
          </cell>
          <cell r="HE181">
            <v>5.6795548767231939E-3</v>
          </cell>
          <cell r="IV181">
            <v>177</v>
          </cell>
        </row>
        <row r="182">
          <cell r="B182">
            <v>39020</v>
          </cell>
          <cell r="C182">
            <v>24</v>
          </cell>
          <cell r="D182">
            <v>39022</v>
          </cell>
          <cell r="E182">
            <v>0</v>
          </cell>
          <cell r="F182">
            <v>111</v>
          </cell>
          <cell r="G182">
            <v>17</v>
          </cell>
          <cell r="H182">
            <v>0</v>
          </cell>
          <cell r="I182">
            <v>0</v>
          </cell>
          <cell r="J182">
            <v>0</v>
          </cell>
          <cell r="K182">
            <v>0.41666666666666669</v>
          </cell>
          <cell r="L182">
            <v>1</v>
          </cell>
          <cell r="M182">
            <v>110.58333333333333</v>
          </cell>
          <cell r="N182">
            <v>111</v>
          </cell>
          <cell r="O182">
            <v>111</v>
          </cell>
          <cell r="P182">
            <v>0.27777777777777779</v>
          </cell>
          <cell r="Q182">
            <v>3.1423611111111112</v>
          </cell>
          <cell r="R182">
            <v>0</v>
          </cell>
          <cell r="S182">
            <v>0.1652777777777778</v>
          </cell>
          <cell r="T182">
            <v>0.27777777777777779</v>
          </cell>
          <cell r="U182">
            <v>3.307638888888889</v>
          </cell>
          <cell r="V182">
            <v>0</v>
          </cell>
          <cell r="W182">
            <v>4.2222222222222214</v>
          </cell>
          <cell r="X182">
            <v>0</v>
          </cell>
          <cell r="Y182">
            <v>8.3333333333332205E-3</v>
          </cell>
          <cell r="Z182">
            <v>4.1666666666666623E-2</v>
          </cell>
          <cell r="AA182">
            <v>12.186111111111112</v>
          </cell>
          <cell r="AB182">
            <v>4.1666666666666623E-2</v>
          </cell>
          <cell r="AC182">
            <v>12.194444444444445</v>
          </cell>
          <cell r="AD182">
            <v>0</v>
          </cell>
          <cell r="AE182">
            <v>3.4694444444444441</v>
          </cell>
          <cell r="AF182">
            <v>0</v>
          </cell>
          <cell r="AG182">
            <v>38.721527777777773</v>
          </cell>
          <cell r="AH182">
            <v>0</v>
          </cell>
          <cell r="AI182">
            <v>0.26388888888888862</v>
          </cell>
          <cell r="AJ182">
            <v>0</v>
          </cell>
          <cell r="AK182">
            <v>42.4548611111111</v>
          </cell>
          <cell r="AL182">
            <v>4.1666666666666623E-2</v>
          </cell>
          <cell r="AM182">
            <v>54.649305555555543</v>
          </cell>
          <cell r="AN182">
            <v>0.72222222222222221</v>
          </cell>
          <cell r="AO182">
            <v>103.05347222222223</v>
          </cell>
          <cell r="AP182">
            <v>0.68055555555555558</v>
          </cell>
          <cell r="AQ182">
            <v>48.404166666666669</v>
          </cell>
          <cell r="AR182">
            <v>1</v>
          </cell>
          <cell r="AS182">
            <v>0.96181508288939666</v>
          </cell>
          <cell r="AT182">
            <v>1</v>
          </cell>
          <cell r="AU182">
            <v>0.57382850416930997</v>
          </cell>
          <cell r="AV182">
            <v>1</v>
          </cell>
          <cell r="AW182">
            <v>0.99709562279783248</v>
          </cell>
          <cell r="AX182">
            <v>1</v>
          </cell>
          <cell r="AY182">
            <v>0.53273920985653922</v>
          </cell>
          <cell r="AZ182">
            <v>0.9423076923076924</v>
          </cell>
          <cell r="BA182">
            <v>0.46978038639595154</v>
          </cell>
          <cell r="BB182">
            <v>0.9423076923076924</v>
          </cell>
          <cell r="BC182">
            <v>0.4696995222275383</v>
          </cell>
          <cell r="BD182">
            <v>0.9423076923076924</v>
          </cell>
          <cell r="BE182">
            <v>0.45121280190578539</v>
          </cell>
          <cell r="BF182">
            <v>0.9423076923076924</v>
          </cell>
          <cell r="BG182">
            <v>0.45051869566622504</v>
          </cell>
          <cell r="BH182">
            <v>0.68055555555555558</v>
          </cell>
          <cell r="BI182">
            <v>0.43771665410700833</v>
          </cell>
          <cell r="BJ182">
            <v>139.11367346938775</v>
          </cell>
          <cell r="BK182">
            <v>134.38576224498578</v>
          </cell>
          <cell r="BL182">
            <v>2272.19</v>
          </cell>
          <cell r="BM182">
            <v>156115.94</v>
          </cell>
          <cell r="BN182">
            <v>20.470180180180179</v>
          </cell>
          <cell r="BO182">
            <v>1406.4499099099098</v>
          </cell>
          <cell r="BP182">
            <v>738.21635000000003</v>
          </cell>
          <cell r="BQ182">
            <v>51204.837130000007</v>
          </cell>
          <cell r="BR182">
            <v>0.32489199846843797</v>
          </cell>
          <cell r="BS182">
            <v>0.32799236983744268</v>
          </cell>
          <cell r="BT182">
            <v>1.5085350739594143</v>
          </cell>
          <cell r="BU182">
            <v>1.8348351319932472</v>
          </cell>
          <cell r="BV182">
            <v>0.11971430307925399</v>
          </cell>
          <cell r="BW182">
            <v>0.130460088374347</v>
          </cell>
          <cell r="BX182">
            <v>272.01364231365011</v>
          </cell>
          <cell r="BY182">
            <v>20366.899329044252</v>
          </cell>
          <cell r="BZ182">
            <v>0.21536920425436448</v>
          </cell>
          <cell r="CA182">
            <v>0.17875849667274071</v>
          </cell>
          <cell r="CB182">
            <v>489.35975221472444</v>
          </cell>
          <cell r="CC182">
            <v>27907.050741051789</v>
          </cell>
          <cell r="CD182">
            <v>2.9487500000000003E-2</v>
          </cell>
          <cell r="CE182">
            <v>2.9585014010795611E-2</v>
          </cell>
          <cell r="CF182">
            <v>0.69072135533364598</v>
          </cell>
          <cell r="CG182">
            <v>0.75495634244418075</v>
          </cell>
          <cell r="CH182">
            <v>44.693349579025615</v>
          </cell>
          <cell r="CI182">
            <v>2324.905406751991</v>
          </cell>
          <cell r="CJ182">
            <v>0.48987500000000006</v>
          </cell>
          <cell r="CK182">
            <v>0.48785680760234917</v>
          </cell>
          <cell r="CL182">
            <v>512.85324820625021</v>
          </cell>
          <cell r="CM182">
            <v>28943.277982196229</v>
          </cell>
          <cell r="CN182">
            <v>0.46074771475976928</v>
          </cell>
          <cell r="CO182">
            <v>0.38002143874610117</v>
          </cell>
          <cell r="CP182">
            <v>1046.9063500000002</v>
          </cell>
          <cell r="CQ182">
            <v>59327.404130000003</v>
          </cell>
          <cell r="CR182">
            <v>1.3586298238978698E-2</v>
          </cell>
          <cell r="CS182">
            <v>1.1242939589706109E-2</v>
          </cell>
          <cell r="CT182">
            <v>30.870650995625009</v>
          </cell>
          <cell r="CU182">
            <v>1755.2020824101835</v>
          </cell>
          <cell r="CV182">
            <v>4.5308710979275503E-2</v>
          </cell>
          <cell r="CW182">
            <v>5.0426452289240919E-2</v>
          </cell>
          <cell r="CX182">
            <v>102.95</v>
          </cell>
          <cell r="CY182">
            <v>7872.3729999999987</v>
          </cell>
          <cell r="CZ182">
            <v>2.2242857142857141E-2</v>
          </cell>
          <cell r="DA182">
            <v>1.8372927532398067E-2</v>
          </cell>
          <cell r="DB182">
            <v>1.0077951856390279E-3</v>
          </cell>
          <cell r="DC182">
            <v>9.2648155362615213E-4</v>
          </cell>
          <cell r="DD182">
            <v>2.2899021428571427</v>
          </cell>
          <cell r="DE182">
            <v>144.63853863700714</v>
          </cell>
          <cell r="DF182">
            <v>0.65699999999999992</v>
          </cell>
          <cell r="DG182">
            <v>0.53313475799838839</v>
          </cell>
          <cell r="DH182">
            <v>67.638149999999996</v>
          </cell>
          <cell r="DI182">
            <v>4197.0356742280464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0.79854767497328882</v>
          </cell>
          <cell r="DO182">
            <v>0.852236553821071</v>
          </cell>
          <cell r="DP182">
            <v>241.14299131802508</v>
          </cell>
          <cell r="DQ182">
            <v>18611.697246634067</v>
          </cell>
          <cell r="DR182">
            <v>301.97694999999999</v>
          </cell>
          <cell r="DS182">
            <v>21838.651678559232</v>
          </cell>
          <cell r="DT182">
            <v>1963.5</v>
          </cell>
          <cell r="DU182">
            <v>148123.079</v>
          </cell>
          <cell r="DV182">
            <v>0.86414428370866869</v>
          </cell>
          <cell r="DW182">
            <v>0.94880176233125202</v>
          </cell>
          <cell r="DX182">
            <v>0.755</v>
          </cell>
          <cell r="DY182">
            <v>0.24283497138344048</v>
          </cell>
          <cell r="DZ182">
            <v>0.98699999999999988</v>
          </cell>
          <cell r="EA182">
            <v>0.98767744311126404</v>
          </cell>
          <cell r="EB182">
            <v>0.82237830029637193</v>
          </cell>
          <cell r="EC182">
            <v>0.87160041340460703</v>
          </cell>
          <cell r="EN182">
            <v>5.9999999999999995E-4</v>
          </cell>
          <cell r="EO182">
            <v>7.3395306816086309E-6</v>
          </cell>
          <cell r="ER182">
            <v>0.98759255553331993</v>
          </cell>
          <cell r="ES182">
            <v>0.99257250740045133</v>
          </cell>
          <cell r="EV182">
            <v>2.5832826064635842E-2</v>
          </cell>
          <cell r="EW182">
            <v>2.3614966056867082E-2</v>
          </cell>
          <cell r="EX182">
            <v>0.85343333333333316</v>
          </cell>
          <cell r="EY182">
            <v>0.84477510299064651</v>
          </cell>
          <cell r="EZ182">
            <v>0.36130015749700356</v>
          </cell>
          <cell r="FA182">
            <v>0.36736638989101433</v>
          </cell>
          <cell r="FB182">
            <v>0.42334901085459159</v>
          </cell>
          <cell r="FC182">
            <v>0.43486886461316782</v>
          </cell>
          <cell r="FJ182">
            <v>0.88651065169728127</v>
          </cell>
          <cell r="FK182">
            <v>0.91382084950421605</v>
          </cell>
          <cell r="FL182">
            <v>0.94093383036572098</v>
          </cell>
          <cell r="FM182">
            <v>0.94344013497384216</v>
          </cell>
          <cell r="FR182">
            <v>1.2531625444238692E-2</v>
          </cell>
          <cell r="FS182">
            <v>4.9078946967844317E-3</v>
          </cell>
          <cell r="FT182">
            <v>0.81107930041752752</v>
          </cell>
          <cell r="FU182">
            <v>0.85714444851785543</v>
          </cell>
          <cell r="FV182">
            <v>0.83671512569469675</v>
          </cell>
          <cell r="FW182">
            <v>0.87680035105812881</v>
          </cell>
          <cell r="FX182">
            <v>238.85308917516795</v>
          </cell>
          <cell r="FY182">
            <v>238.85308917516795</v>
          </cell>
          <cell r="FZ182">
            <v>294.48796073603546</v>
          </cell>
          <cell r="GA182">
            <v>294.48796073603546</v>
          </cell>
          <cell r="GB182">
            <v>39.001096643400686</v>
          </cell>
          <cell r="GC182">
            <v>39.001096643400686</v>
          </cell>
          <cell r="GD182">
            <v>1.7164540220404405E-2</v>
          </cell>
          <cell r="GE182">
            <v>2.4982136124857387E-4</v>
          </cell>
          <cell r="GF182">
            <v>4.750770201517767E-2</v>
          </cell>
          <cell r="GG182">
            <v>6.8003325323987246E-4</v>
          </cell>
          <cell r="GH182">
            <v>107.94652544186656</v>
          </cell>
          <cell r="GI182">
            <v>107.94652544186656</v>
          </cell>
          <cell r="IV182">
            <v>178</v>
          </cell>
        </row>
        <row r="183">
          <cell r="B183">
            <v>39021</v>
          </cell>
          <cell r="C183">
            <v>24</v>
          </cell>
          <cell r="D183">
            <v>39022</v>
          </cell>
          <cell r="E183">
            <v>0</v>
          </cell>
          <cell r="F183">
            <v>112</v>
          </cell>
          <cell r="G183">
            <v>17</v>
          </cell>
          <cell r="H183">
            <v>0</v>
          </cell>
          <cell r="I183">
            <v>0</v>
          </cell>
          <cell r="J183">
            <v>0</v>
          </cell>
          <cell r="K183">
            <v>0.41666666666666669</v>
          </cell>
          <cell r="L183">
            <v>1</v>
          </cell>
          <cell r="M183">
            <v>111.58333333333333</v>
          </cell>
          <cell r="N183">
            <v>112</v>
          </cell>
          <cell r="O183">
            <v>112</v>
          </cell>
          <cell r="P183">
            <v>0</v>
          </cell>
          <cell r="Q183">
            <v>3.1423611111111112</v>
          </cell>
          <cell r="R183">
            <v>0</v>
          </cell>
          <cell r="S183">
            <v>0.1652777777777778</v>
          </cell>
          <cell r="T183">
            <v>0</v>
          </cell>
          <cell r="U183">
            <v>3.307638888888889</v>
          </cell>
          <cell r="V183">
            <v>0</v>
          </cell>
          <cell r="W183">
            <v>4.2222222222222214</v>
          </cell>
          <cell r="X183">
            <v>0</v>
          </cell>
          <cell r="Y183">
            <v>8.3333333333332205E-3</v>
          </cell>
          <cell r="Z183">
            <v>0.52222222222222237</v>
          </cell>
          <cell r="AA183">
            <v>12.708333333333334</v>
          </cell>
          <cell r="AB183">
            <v>0.52222222222222237</v>
          </cell>
          <cell r="AC183">
            <v>12.716666666666667</v>
          </cell>
          <cell r="AD183">
            <v>0</v>
          </cell>
          <cell r="AE183">
            <v>3.4694444444444441</v>
          </cell>
          <cell r="AF183">
            <v>0</v>
          </cell>
          <cell r="AG183">
            <v>38.721527777777773</v>
          </cell>
          <cell r="AH183">
            <v>0</v>
          </cell>
          <cell r="AI183">
            <v>0.26388888888888862</v>
          </cell>
          <cell r="AJ183">
            <v>0</v>
          </cell>
          <cell r="AK183">
            <v>42.4548611111111</v>
          </cell>
          <cell r="AL183">
            <v>0.52222222222222237</v>
          </cell>
          <cell r="AM183">
            <v>55.171527777777769</v>
          </cell>
          <cell r="AN183">
            <v>1</v>
          </cell>
          <cell r="AO183">
            <v>104.05347222222223</v>
          </cell>
          <cell r="AP183">
            <v>0.47777777777777763</v>
          </cell>
          <cell r="AQ183">
            <v>48.881944444444443</v>
          </cell>
          <cell r="AR183">
            <v>1</v>
          </cell>
          <cell r="AS183">
            <v>0.96201482607869226</v>
          </cell>
          <cell r="AT183">
            <v>1</v>
          </cell>
          <cell r="AU183">
            <v>0.57605778369131355</v>
          </cell>
          <cell r="AV183">
            <v>1</v>
          </cell>
          <cell r="AW183">
            <v>0.99711081543432811</v>
          </cell>
          <cell r="AX183">
            <v>1</v>
          </cell>
          <cell r="AY183">
            <v>0.53518342520433393</v>
          </cell>
          <cell r="AZ183">
            <v>0.47777777777777763</v>
          </cell>
          <cell r="BA183">
            <v>0.46985724487276181</v>
          </cell>
          <cell r="BB183">
            <v>0.47777777777777763</v>
          </cell>
          <cell r="BC183">
            <v>0.46977715784485807</v>
          </cell>
          <cell r="BD183">
            <v>0.47777777777777763</v>
          </cell>
          <cell r="BE183">
            <v>0.45145814760417402</v>
          </cell>
          <cell r="BF183">
            <v>0.47777777777777763</v>
          </cell>
          <cell r="BG183">
            <v>0.45077006820146653</v>
          </cell>
          <cell r="BH183">
            <v>0.47777777777777763</v>
          </cell>
          <cell r="BI183">
            <v>0.4380756783669405</v>
          </cell>
          <cell r="BJ183">
            <v>141.04360465116284</v>
          </cell>
          <cell r="BK183">
            <v>134.45083676658615</v>
          </cell>
          <cell r="BL183">
            <v>1617.3</v>
          </cell>
          <cell r="BM183">
            <v>157733.24</v>
          </cell>
          <cell r="BN183">
            <v>14.440178571428572</v>
          </cell>
          <cell r="BO183">
            <v>1408.3325</v>
          </cell>
          <cell r="BP183">
            <v>540.70681000000002</v>
          </cell>
          <cell r="BQ183">
            <v>51745.54394000001</v>
          </cell>
          <cell r="BR183">
            <v>0.33432684721449329</v>
          </cell>
          <cell r="BS183">
            <v>0.32805731968734059</v>
          </cell>
          <cell r="BT183">
            <v>1.7204388829286958</v>
          </cell>
          <cell r="BU183">
            <v>1.8335611689749698</v>
          </cell>
          <cell r="BV183">
            <v>0.1309500758248561</v>
          </cell>
          <cell r="BW183">
            <v>0.13046511240544983</v>
          </cell>
          <cell r="BX183">
            <v>211.78555763153975</v>
          </cell>
          <cell r="BY183">
            <v>20578.684886675794</v>
          </cell>
          <cell r="BZ183">
            <v>0.19432648874185529</v>
          </cell>
          <cell r="CA183">
            <v>0.17891812132492804</v>
          </cell>
          <cell r="CB183">
            <v>314.28423024220257</v>
          </cell>
          <cell r="CC183">
            <v>28221.334971293993</v>
          </cell>
          <cell r="CD183">
            <v>2.9950000000000004E-2</v>
          </cell>
          <cell r="CE183">
            <v>2.9589082686322113E-2</v>
          </cell>
          <cell r="CF183">
            <v>0.76307951733350865</v>
          </cell>
          <cell r="CG183">
            <v>0.75504703511719817</v>
          </cell>
          <cell r="CH183">
            <v>26.249903849464001</v>
          </cell>
          <cell r="CI183">
            <v>2351.1553106014549</v>
          </cell>
          <cell r="CJ183">
            <v>0.49083333333333334</v>
          </cell>
          <cell r="CK183">
            <v>0.48788998837573194</v>
          </cell>
          <cell r="CL183">
            <v>328.27267590833327</v>
          </cell>
          <cell r="CM183">
            <v>29271.550658104563</v>
          </cell>
          <cell r="CN183">
            <v>0.41353293142892467</v>
          </cell>
          <cell r="CO183">
            <v>0.38036504505962099</v>
          </cell>
          <cell r="CP183">
            <v>668.80680999999981</v>
          </cell>
          <cell r="CQ183">
            <v>59996.210940000004</v>
          </cell>
          <cell r="CR183">
            <v>1.2385311296296296E-2</v>
          </cell>
          <cell r="CS183">
            <v>1.1254652769255762E-2</v>
          </cell>
          <cell r="CT183">
            <v>20.0307639595</v>
          </cell>
          <cell r="CU183">
            <v>1775.2328463696836</v>
          </cell>
          <cell r="CV183">
            <v>8.0838434427749961E-2</v>
          </cell>
          <cell r="CW183">
            <v>5.0738278120705561E-2</v>
          </cell>
          <cell r="CX183">
            <v>130.74</v>
          </cell>
          <cell r="CY183">
            <v>8003.1129999999985</v>
          </cell>
          <cell r="CZ183">
            <v>2.1255555555555555E-2</v>
          </cell>
          <cell r="DA183">
            <v>1.8420018556571736E-2</v>
          </cell>
          <cell r="DB183">
            <v>1.7182658340031741E-3</v>
          </cell>
          <cell r="DC183">
            <v>9.346000245118942E-4</v>
          </cell>
          <cell r="DD183">
            <v>2.7789513333333336</v>
          </cell>
          <cell r="DE183">
            <v>147.41748997034048</v>
          </cell>
          <cell r="DF183">
            <v>0.66920000000000002</v>
          </cell>
          <cell r="DG183">
            <v>0.53535753927603513</v>
          </cell>
          <cell r="DH183">
            <v>87.491208000000015</v>
          </cell>
          <cell r="DI183">
            <v>4284.5268822280468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0.85811613984713697</v>
          </cell>
          <cell r="DO183">
            <v>0.85229610629750219</v>
          </cell>
          <cell r="DP183">
            <v>191.75479367203974</v>
          </cell>
          <cell r="DQ183">
            <v>18803.452040306107</v>
          </cell>
          <cell r="DR183">
            <v>223.46018769230764</v>
          </cell>
          <cell r="DS183">
            <v>22062.11186625154</v>
          </cell>
          <cell r="DT183">
            <v>1489.2</v>
          </cell>
          <cell r="DU183">
            <v>149612.27900000001</v>
          </cell>
          <cell r="DV183">
            <v>0.92079391578556857</v>
          </cell>
          <cell r="DW183">
            <v>0.9485145870331454</v>
          </cell>
          <cell r="DX183">
            <v>0</v>
          </cell>
          <cell r="DY183">
            <v>0.24034509037155971</v>
          </cell>
          <cell r="DZ183">
            <v>0.98594999999999999</v>
          </cell>
          <cell r="EA183">
            <v>0.98765948090595235</v>
          </cell>
          <cell r="EB183">
            <v>0.88739332398923987</v>
          </cell>
          <cell r="EC183">
            <v>0.87180135937179726</v>
          </cell>
          <cell r="EN183">
            <v>7.5000000000000012E-4</v>
          </cell>
          <cell r="EO183">
            <v>1.5061822512688633E-5</v>
          </cell>
          <cell r="ER183">
            <v>0.9866900175131349</v>
          </cell>
          <cell r="ES183">
            <v>0.99251108604761862</v>
          </cell>
          <cell r="EV183">
            <v>2.1768270465799613E-2</v>
          </cell>
          <cell r="EW183">
            <v>2.3596031171744386E-2</v>
          </cell>
          <cell r="EX183">
            <v>0.8359375</v>
          </cell>
          <cell r="EY183">
            <v>0.84463397819194608</v>
          </cell>
          <cell r="EZ183">
            <v>0.35390740296523099</v>
          </cell>
          <cell r="FA183">
            <v>0.36715146772007901</v>
          </cell>
          <cell r="FB183">
            <v>0.4233658652294352</v>
          </cell>
          <cell r="FC183">
            <v>0.43468706824465747</v>
          </cell>
          <cell r="FJ183">
            <v>0.9054195943127098</v>
          </cell>
          <cell r="FK183">
            <v>0.91373438797738205</v>
          </cell>
          <cell r="FL183">
            <v>0.94398166270173667</v>
          </cell>
          <cell r="FM183">
            <v>0.94344489594293113</v>
          </cell>
          <cell r="FR183">
            <v>1.2319312445929764E-3</v>
          </cell>
          <cell r="FS183">
            <v>4.8716562639442573E-3</v>
          </cell>
          <cell r="FT183">
            <v>0.85934807109172995</v>
          </cell>
          <cell r="FU183">
            <v>0.85716776256144644</v>
          </cell>
          <cell r="FV183">
            <v>0.88863214765959075</v>
          </cell>
          <cell r="FW183">
            <v>0.87695881121272212</v>
          </cell>
          <cell r="FX183">
            <v>188.9758423387064</v>
          </cell>
          <cell r="FY183">
            <v>427.82893151387435</v>
          </cell>
          <cell r="FZ183">
            <v>219.90605285077137</v>
          </cell>
          <cell r="GA183">
            <v>514.39401358680686</v>
          </cell>
          <cell r="GB183">
            <v>21.045833705481513</v>
          </cell>
          <cell r="GC183">
            <v>60.046930348882199</v>
          </cell>
          <cell r="GD183">
            <v>1.3012943613109203E-2</v>
          </cell>
          <cell r="GE183">
            <v>3.8068659687002057E-4</v>
          </cell>
          <cell r="GF183">
            <v>3.6769345608708946E-2</v>
          </cell>
          <cell r="GG183">
            <v>1.0368652459269506E-3</v>
          </cell>
          <cell r="GH183">
            <v>59.467062652964977</v>
          </cell>
          <cell r="GI183">
            <v>167.41358809483154</v>
          </cell>
          <cell r="IV183">
            <v>179</v>
          </cell>
        </row>
        <row r="184">
          <cell r="B184">
            <v>39022</v>
          </cell>
          <cell r="C184">
            <v>24</v>
          </cell>
          <cell r="D184">
            <v>39022</v>
          </cell>
          <cell r="E184">
            <v>0</v>
          </cell>
          <cell r="F184">
            <v>113</v>
          </cell>
          <cell r="G184">
            <v>17</v>
          </cell>
          <cell r="H184">
            <v>0</v>
          </cell>
          <cell r="I184">
            <v>0</v>
          </cell>
          <cell r="J184">
            <v>0</v>
          </cell>
          <cell r="K184">
            <v>0.41666666666666669</v>
          </cell>
          <cell r="L184">
            <v>1</v>
          </cell>
          <cell r="M184">
            <v>112.58333333333333</v>
          </cell>
          <cell r="N184">
            <v>113</v>
          </cell>
          <cell r="O184">
            <v>113</v>
          </cell>
          <cell r="P184">
            <v>0</v>
          </cell>
          <cell r="Q184">
            <v>3.1423611111111112</v>
          </cell>
          <cell r="R184">
            <v>0</v>
          </cell>
          <cell r="S184">
            <v>0.1652777777777778</v>
          </cell>
          <cell r="T184">
            <v>0</v>
          </cell>
          <cell r="U184">
            <v>3.307638888888889</v>
          </cell>
          <cell r="V184">
            <v>0.66666666666666663</v>
          </cell>
          <cell r="W184">
            <v>4.8888888888888884</v>
          </cell>
          <cell r="X184">
            <v>0</v>
          </cell>
          <cell r="Y184">
            <v>8.3333333333332205E-3</v>
          </cell>
          <cell r="Z184">
            <v>5.902777777777779E-2</v>
          </cell>
          <cell r="AA184">
            <v>12.767361111111112</v>
          </cell>
          <cell r="AB184">
            <v>5.902777777777779E-2</v>
          </cell>
          <cell r="AC184">
            <v>12.775694444444445</v>
          </cell>
          <cell r="AD184">
            <v>0</v>
          </cell>
          <cell r="AE184">
            <v>3.4694444444444441</v>
          </cell>
          <cell r="AF184">
            <v>4.1666666666666741E-2</v>
          </cell>
          <cell r="AG184">
            <v>38.763194444444437</v>
          </cell>
          <cell r="AH184">
            <v>0</v>
          </cell>
          <cell r="AI184">
            <v>0.26388888888888862</v>
          </cell>
          <cell r="AJ184">
            <v>4.1666666666666741E-2</v>
          </cell>
          <cell r="AK184">
            <v>42.496527777777764</v>
          </cell>
          <cell r="AL184">
            <v>0.10069444444444453</v>
          </cell>
          <cell r="AM184">
            <v>55.272222222222211</v>
          </cell>
          <cell r="AN184">
            <v>0.33333333333333337</v>
          </cell>
          <cell r="AO184">
            <v>104.38680555555555</v>
          </cell>
          <cell r="AP184">
            <v>0.23263888888888884</v>
          </cell>
          <cell r="AQ184">
            <v>49.114583333333329</v>
          </cell>
          <cell r="AR184">
            <v>1</v>
          </cell>
          <cell r="AS184">
            <v>0.96212856276531222</v>
          </cell>
          <cell r="AT184">
            <v>0.84810126582278456</v>
          </cell>
          <cell r="AU184">
            <v>0.57687234687689515</v>
          </cell>
          <cell r="AV184">
            <v>1</v>
          </cell>
          <cell r="AW184">
            <v>0.99711946634323834</v>
          </cell>
          <cell r="AX184">
            <v>0.84810126582278456</v>
          </cell>
          <cell r="AY184">
            <v>0.53612037598544593</v>
          </cell>
          <cell r="AZ184">
            <v>0.69791666666666641</v>
          </cell>
          <cell r="BA184">
            <v>0.47058549598515148</v>
          </cell>
          <cell r="BB184">
            <v>0.69791666666666641</v>
          </cell>
          <cell r="BC184">
            <v>0.47050566469527727</v>
          </cell>
          <cell r="BD184">
            <v>0.23263888888888884</v>
          </cell>
          <cell r="BE184">
            <v>0.44945569628297438</v>
          </cell>
          <cell r="BF184">
            <v>0.23263888888888884</v>
          </cell>
          <cell r="BG184">
            <v>0.44877692820203685</v>
          </cell>
          <cell r="BH184">
            <v>0.23263888888888884</v>
          </cell>
          <cell r="BI184">
            <v>0.43625092524056253</v>
          </cell>
          <cell r="BJ184">
            <v>135.25289552238806</v>
          </cell>
          <cell r="BK184">
            <v>134.45463584305409</v>
          </cell>
          <cell r="BL184">
            <v>755.16199999999992</v>
          </cell>
          <cell r="BM184">
            <v>158488.402</v>
          </cell>
          <cell r="BN184">
            <v>6.6828495575221236</v>
          </cell>
          <cell r="BO184">
            <v>1402.5522300884957</v>
          </cell>
          <cell r="BP184">
            <v>251.28689</v>
          </cell>
          <cell r="BQ184">
            <v>51996.830830000014</v>
          </cell>
          <cell r="BR184">
            <v>0.33275891795402845</v>
          </cell>
          <cell r="BS184">
            <v>0.32807972175781047</v>
          </cell>
          <cell r="BT184">
            <v>1.6886115685025263</v>
          </cell>
          <cell r="BU184">
            <v>1.8328008505814117</v>
          </cell>
          <cell r="BV184">
            <v>0.13122515723109457</v>
          </cell>
          <cell r="BW184">
            <v>0.13046873385006899</v>
          </cell>
          <cell r="BX184">
            <v>99.096252184947829</v>
          </cell>
          <cell r="BY184">
            <v>20677.781138860741</v>
          </cell>
          <cell r="BZ184">
            <v>0.19706066460809671</v>
          </cell>
          <cell r="CA184">
            <v>0.17900456651017763</v>
          </cell>
          <cell r="CB184">
            <v>148.81272560677951</v>
          </cell>
          <cell r="CC184">
            <v>28370.147696900771</v>
          </cell>
          <cell r="CD184">
            <v>2.98E-2</v>
          </cell>
          <cell r="CE184">
            <v>2.9590194546720315E-2</v>
          </cell>
          <cell r="CF184">
            <v>0.79906552199442127</v>
          </cell>
          <cell r="CG184">
            <v>0.75526791706758767</v>
          </cell>
          <cell r="CH184">
            <v>11.857446806553803</v>
          </cell>
          <cell r="CI184">
            <v>2363.0127574080088</v>
          </cell>
          <cell r="CJ184">
            <v>0.49466666666666659</v>
          </cell>
          <cell r="CK184">
            <v>0.48792571194954215</v>
          </cell>
          <cell r="CL184">
            <v>157.2787175866666</v>
          </cell>
          <cell r="CM184">
            <v>29428.829375691228</v>
          </cell>
          <cell r="CN184">
            <v>0.42103401654214584</v>
          </cell>
          <cell r="CO184">
            <v>0.38055882366710975</v>
          </cell>
          <cell r="CP184">
            <v>317.94888999999989</v>
          </cell>
          <cell r="CQ184">
            <v>60314.159830000004</v>
          </cell>
          <cell r="CR184">
            <v>1.2546813692955947E-2</v>
          </cell>
          <cell r="CS184">
            <v>1.1260809628780809E-2</v>
          </cell>
          <cell r="CT184">
            <v>9.4748769219999982</v>
          </cell>
          <cell r="CU184">
            <v>1784.7077232916836</v>
          </cell>
          <cell r="CV184">
            <v>6.3641973510319652E-2</v>
          </cell>
          <cell r="CW184">
            <v>5.0799761360455879E-2</v>
          </cell>
          <cell r="CX184">
            <v>48.06</v>
          </cell>
          <cell r="CY184">
            <v>8051.1729999999989</v>
          </cell>
          <cell r="CZ184">
            <v>2.1700000000000001E-2</v>
          </cell>
          <cell r="DA184">
            <v>1.8439597803989616E-2</v>
          </cell>
          <cell r="DB184">
            <v>1.3810308251739364E-3</v>
          </cell>
          <cell r="DC184">
            <v>9.3672716802545894E-4</v>
          </cell>
          <cell r="DD184">
            <v>1.042902</v>
          </cell>
          <cell r="DE184">
            <v>148.46039197034048</v>
          </cell>
          <cell r="DF184">
            <v>0.67949999999999988</v>
          </cell>
          <cell r="DG184">
            <v>0.5362179712481705</v>
          </cell>
          <cell r="DH184">
            <v>32.656769999999995</v>
          </cell>
          <cell r="DI184">
            <v>4317.1836522280464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0.87630620385021107</v>
          </cell>
          <cell r="DO184">
            <v>0.85240689461932562</v>
          </cell>
          <cell r="DP184">
            <v>89.621375262947836</v>
          </cell>
          <cell r="DQ184">
            <v>18893.073415569055</v>
          </cell>
          <cell r="DR184">
            <v>102.27175714285713</v>
          </cell>
          <cell r="DS184">
            <v>22164.383623394398</v>
          </cell>
          <cell r="DT184">
            <v>688.5</v>
          </cell>
          <cell r="DU184">
            <v>150300.77900000001</v>
          </cell>
          <cell r="DV184">
            <v>0.91172490141188256</v>
          </cell>
          <cell r="DW184">
            <v>0.9483392923603331</v>
          </cell>
          <cell r="DX184">
            <v>0</v>
          </cell>
          <cell r="DY184">
            <v>0.2391998994500488</v>
          </cell>
          <cell r="DZ184">
            <v>0.98629999999999995</v>
          </cell>
          <cell r="EA184">
            <v>0.98765277432500409</v>
          </cell>
          <cell r="EB184">
            <v>0.90557586899793674</v>
          </cell>
          <cell r="EC184">
            <v>0.87193869728865159</v>
          </cell>
          <cell r="EN184">
            <v>5.0000000000000001E-4</v>
          </cell>
          <cell r="EO184">
            <v>1.7454115871125187E-5</v>
          </cell>
          <cell r="ER184">
            <v>0.98679339669834909</v>
          </cell>
          <cell r="ES184">
            <v>0.9924827558179965</v>
          </cell>
          <cell r="EV184">
            <v>1.9803878983815915E-2</v>
          </cell>
          <cell r="EW184">
            <v>2.3577962409649461E-2</v>
          </cell>
          <cell r="EX184">
            <v>0.8458</v>
          </cell>
          <cell r="EY184">
            <v>0.84463397819194608</v>
          </cell>
          <cell r="EZ184">
            <v>0.3574</v>
          </cell>
          <cell r="FA184">
            <v>0.36715146772007901</v>
          </cell>
          <cell r="FB184">
            <v>0.42255852447387088</v>
          </cell>
          <cell r="FC184">
            <v>0.43468706824465747</v>
          </cell>
          <cell r="FJ184">
            <v>0.9043871315706612</v>
          </cell>
          <cell r="FK184">
            <v>0.91368959216143364</v>
          </cell>
          <cell r="FL184">
            <v>0.9443453958097876</v>
          </cell>
          <cell r="FM184">
            <v>0.94344880845413814</v>
          </cell>
          <cell r="FR184">
            <v>-9.2674617653207836E-3</v>
          </cell>
          <cell r="FS184">
            <v>4.8099475197760366E-3</v>
          </cell>
          <cell r="FT184">
            <v>0.86703874208489029</v>
          </cell>
          <cell r="FU184">
            <v>0.85721684213910165</v>
          </cell>
          <cell r="FV184">
            <v>0.89656182671149032</v>
          </cell>
          <cell r="FW184">
            <v>0.87702998015396816</v>
          </cell>
          <cell r="FX184">
            <v>88.578473262947838</v>
          </cell>
          <cell r="FY184">
            <v>516.4074047768222</v>
          </cell>
          <cell r="FZ184">
            <v>102.16207069357839</v>
          </cell>
          <cell r="GA184">
            <v>616.55608428038522</v>
          </cell>
          <cell r="GB184">
            <v>9.162395467004421</v>
          </cell>
          <cell r="GC184">
            <v>69.209325815886615</v>
          </cell>
          <cell r="GD184">
            <v>1.2133019758680154E-2</v>
          </cell>
          <cell r="GE184">
            <v>4.3668385157853137E-4</v>
          </cell>
          <cell r="GF184">
            <v>3.3948012755120743E-2</v>
          </cell>
          <cell r="GG184">
            <v>1.1893833743610819E-3</v>
          </cell>
          <cell r="GH184">
            <v>25.636249208182488</v>
          </cell>
          <cell r="GI184">
            <v>193.04983730301402</v>
          </cell>
          <cell r="IV184">
            <v>180</v>
          </cell>
        </row>
        <row r="185">
          <cell r="B185">
            <v>39023</v>
          </cell>
          <cell r="C185">
            <v>24</v>
          </cell>
          <cell r="D185">
            <v>39022</v>
          </cell>
          <cell r="E185">
            <v>0</v>
          </cell>
          <cell r="F185">
            <v>114</v>
          </cell>
          <cell r="G185">
            <v>17</v>
          </cell>
          <cell r="H185">
            <v>0</v>
          </cell>
          <cell r="I185">
            <v>0</v>
          </cell>
          <cell r="J185">
            <v>0</v>
          </cell>
          <cell r="K185">
            <v>0.41666666666666669</v>
          </cell>
          <cell r="L185">
            <v>1</v>
          </cell>
          <cell r="M185">
            <v>113.58333333333333</v>
          </cell>
          <cell r="N185">
            <v>114</v>
          </cell>
          <cell r="O185">
            <v>114</v>
          </cell>
          <cell r="P185">
            <v>0</v>
          </cell>
          <cell r="Q185">
            <v>3.1423611111111112</v>
          </cell>
          <cell r="R185">
            <v>0</v>
          </cell>
          <cell r="S185">
            <v>0.1652777777777778</v>
          </cell>
          <cell r="T185">
            <v>0</v>
          </cell>
          <cell r="U185">
            <v>3.307638888888889</v>
          </cell>
          <cell r="V185">
            <v>0</v>
          </cell>
          <cell r="W185">
            <v>4.8888888888888884</v>
          </cell>
          <cell r="X185">
            <v>0</v>
          </cell>
          <cell r="Y185">
            <v>8.3333333333332205E-3</v>
          </cell>
          <cell r="Z185">
            <v>2.4305555555555469E-2</v>
          </cell>
          <cell r="AA185">
            <v>12.791666666666668</v>
          </cell>
          <cell r="AB185">
            <v>2.4305555555555469E-2</v>
          </cell>
          <cell r="AC185">
            <v>12.8</v>
          </cell>
          <cell r="AD185">
            <v>5.902777777777779E-2</v>
          </cell>
          <cell r="AE185">
            <v>3.5284722222222218</v>
          </cell>
          <cell r="AF185">
            <v>0</v>
          </cell>
          <cell r="AG185">
            <v>38.763194444444437</v>
          </cell>
          <cell r="AH185">
            <v>3.4722222222222099E-3</v>
          </cell>
          <cell r="AI185">
            <v>0.26736111111111083</v>
          </cell>
          <cell r="AJ185">
            <v>6.25E-2</v>
          </cell>
          <cell r="AK185">
            <v>42.559027777777771</v>
          </cell>
          <cell r="AL185">
            <v>8.6805555555555469E-2</v>
          </cell>
          <cell r="AM185">
            <v>55.359027777777769</v>
          </cell>
          <cell r="AN185">
            <v>1</v>
          </cell>
          <cell r="AO185">
            <v>105.38680555555555</v>
          </cell>
          <cell r="AP185">
            <v>0.91319444444444453</v>
          </cell>
          <cell r="AQ185">
            <v>50.027777777777771</v>
          </cell>
          <cell r="AR185">
            <v>0.93950177935943058</v>
          </cell>
          <cell r="AS185">
            <v>0.96189011813238334</v>
          </cell>
          <cell r="AT185">
            <v>1</v>
          </cell>
          <cell r="AU185">
            <v>0.58133133320832564</v>
          </cell>
          <cell r="AV185">
            <v>0.99644128113879005</v>
          </cell>
          <cell r="AW185">
            <v>0.99711231951996993</v>
          </cell>
          <cell r="AX185">
            <v>0.93594306049822062</v>
          </cell>
          <cell r="AY185">
            <v>0.54033377086067891</v>
          </cell>
          <cell r="AZ185">
            <v>0.91319444444444453</v>
          </cell>
          <cell r="BA185">
            <v>0.47478534762811608</v>
          </cell>
          <cell r="BB185">
            <v>0.91319444444444453</v>
          </cell>
          <cell r="BC185">
            <v>0.47470627384568748</v>
          </cell>
          <cell r="BD185">
            <v>0.91319444444444453</v>
          </cell>
          <cell r="BE185">
            <v>0.45366096336832556</v>
          </cell>
          <cell r="BF185">
            <v>0.91319444444444453</v>
          </cell>
          <cell r="BG185">
            <v>0.45298204797686042</v>
          </cell>
          <cell r="BH185">
            <v>0.91319444444444453</v>
          </cell>
          <cell r="BI185">
            <v>0.44044998777207139</v>
          </cell>
          <cell r="BJ185">
            <v>138.64243346007603</v>
          </cell>
          <cell r="BK185">
            <v>134.53107884508606</v>
          </cell>
          <cell r="BL185">
            <v>3038.58</v>
          </cell>
          <cell r="BM185">
            <v>161526.98199999999</v>
          </cell>
          <cell r="BN185">
            <v>26.65421052631579</v>
          </cell>
          <cell r="BO185">
            <v>1416.9033508771929</v>
          </cell>
          <cell r="BP185">
            <v>1108.7911799999999</v>
          </cell>
          <cell r="BQ185">
            <v>53105.622010000014</v>
          </cell>
          <cell r="BR185">
            <v>0.36490438955038207</v>
          </cell>
          <cell r="BS185">
            <v>0.32877245245627146</v>
          </cell>
          <cell r="BT185">
            <v>1.9610888562265876</v>
          </cell>
          <cell r="BU185">
            <v>1.8353075767918212</v>
          </cell>
          <cell r="BV185">
            <v>0.13162703139806159</v>
          </cell>
          <cell r="BW185">
            <v>0.1304905232732341</v>
          </cell>
          <cell r="BX185">
            <v>399.959265065522</v>
          </cell>
          <cell r="BY185">
            <v>21077.740403926262</v>
          </cell>
          <cell r="BZ185">
            <v>0.1860723385336602</v>
          </cell>
          <cell r="CA185">
            <v>0.17913752256773038</v>
          </cell>
          <cell r="CB185">
            <v>565.39568642160918</v>
          </cell>
          <cell r="CC185">
            <v>28935.54338332238</v>
          </cell>
          <cell r="CD185">
            <v>2.9466666666666672E-2</v>
          </cell>
          <cell r="CE185">
            <v>2.958778564577404E-2</v>
          </cell>
          <cell r="CF185">
            <v>0.77201536517664082</v>
          </cell>
          <cell r="CG185">
            <v>0.75558624829402832</v>
          </cell>
          <cell r="CH185">
            <v>45.785829788390757</v>
          </cell>
          <cell r="CI185">
            <v>2408.7985871963997</v>
          </cell>
          <cell r="CJ185">
            <v>0.49050000000000005</v>
          </cell>
          <cell r="CK185">
            <v>0.48797591280232161</v>
          </cell>
          <cell r="CL185">
            <v>588.38966378999999</v>
          </cell>
          <cell r="CM185">
            <v>30017.219039481228</v>
          </cell>
          <cell r="CN185">
            <v>0.39478018679778054</v>
          </cell>
          <cell r="CO185">
            <v>0.38082635017597249</v>
          </cell>
          <cell r="CP185">
            <v>1199.5711799999999</v>
          </cell>
          <cell r="CQ185">
            <v>61513.731010000003</v>
          </cell>
          <cell r="CR185">
            <v>1.1632856170974603E-2</v>
          </cell>
          <cell r="CS185">
            <v>1.1267808417269157E-2</v>
          </cell>
          <cell r="CT185">
            <v>35.347364104000008</v>
          </cell>
          <cell r="CU185">
            <v>1820.0550873956836</v>
          </cell>
          <cell r="CV185">
            <v>5.4202950062200106E-2</v>
          </cell>
          <cell r="CW185">
            <v>5.0863780764504103E-2</v>
          </cell>
          <cell r="CX185">
            <v>164.7</v>
          </cell>
          <cell r="CY185">
            <v>8215.8729999999996</v>
          </cell>
          <cell r="CZ185">
            <v>2.3691666666666666E-2</v>
          </cell>
          <cell r="DA185">
            <v>1.8544883723292764E-2</v>
          </cell>
          <cell r="DB185">
            <v>1.2841582252236241E-3</v>
          </cell>
          <cell r="DC185">
            <v>9.4326290000478364E-4</v>
          </cell>
          <cell r="DD185">
            <v>3.9020174999999995</v>
          </cell>
          <cell r="DE185">
            <v>152.36240947034048</v>
          </cell>
          <cell r="DF185">
            <v>0.66983333333333339</v>
          </cell>
          <cell r="DG185">
            <v>0.5388964997667377</v>
          </cell>
          <cell r="DH185">
            <v>110.32155</v>
          </cell>
          <cell r="DI185">
            <v>4427.5052022280461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0.85999444663456759</v>
          </cell>
          <cell r="DO185">
            <v>0.85254930849159505</v>
          </cell>
          <cell r="DP185">
            <v>364.611900961522</v>
          </cell>
          <cell r="DQ185">
            <v>19257.685316530577</v>
          </cell>
          <cell r="DR185">
            <v>423.97006444444452</v>
          </cell>
          <cell r="DS185">
            <v>22588.353687838844</v>
          </cell>
          <cell r="DT185">
            <v>2947.8</v>
          </cell>
          <cell r="DU185">
            <v>153248.579</v>
          </cell>
          <cell r="DV185">
            <v>0.97012420275260158</v>
          </cell>
          <cell r="DW185">
            <v>0.94874910124922662</v>
          </cell>
          <cell r="DX185">
            <v>0.745</v>
          </cell>
          <cell r="DY185">
            <v>0.24871480556975253</v>
          </cell>
          <cell r="DZ185">
            <v>0.98329999999999995</v>
          </cell>
          <cell r="EA185">
            <v>0.9875682159631376</v>
          </cell>
          <cell r="EB185">
            <v>0.89117855629385823</v>
          </cell>
          <cell r="EC185">
            <v>0.87230242787496193</v>
          </cell>
          <cell r="EN185">
            <v>7.2000000000000005E-4</v>
          </cell>
          <cell r="EO185">
            <v>3.1101992986352201E-5</v>
          </cell>
          <cell r="ER185">
            <v>0.98400848610999925</v>
          </cell>
          <cell r="ES185">
            <v>0.99231745941020277</v>
          </cell>
          <cell r="EV185">
            <v>2.1612838251943156E-2</v>
          </cell>
          <cell r="EW185">
            <v>2.3540995291901165E-2</v>
          </cell>
          <cell r="EX185">
            <v>0.83592500000000003</v>
          </cell>
          <cell r="EY185">
            <v>0.84448902553530791</v>
          </cell>
          <cell r="EZ185">
            <v>0.35376726396129837</v>
          </cell>
          <cell r="FA185">
            <v>0.36692870038169989</v>
          </cell>
          <cell r="FB185">
            <v>0.42320455060118833</v>
          </cell>
          <cell r="FC185">
            <v>0.43449789077970519</v>
          </cell>
          <cell r="FJ185">
            <v>0.91162258961994702</v>
          </cell>
          <cell r="FK185">
            <v>0.91365036989180048</v>
          </cell>
          <cell r="FL185">
            <v>0.94477353767437755</v>
          </cell>
          <cell r="FM185">
            <v>0.94347425671312135</v>
          </cell>
          <cell r="FR185">
            <v>1.163758078554511E-3</v>
          </cell>
          <cell r="FS185">
            <v>4.7469907438116854E-3</v>
          </cell>
          <cell r="FT185">
            <v>0.8611582047131221</v>
          </cell>
          <cell r="FU185">
            <v>0.85729629923540673</v>
          </cell>
          <cell r="FV185">
            <v>0.89234542565957919</v>
          </cell>
          <cell r="FW185">
            <v>0.87732252927136445</v>
          </cell>
          <cell r="FX185">
            <v>360.709883461522</v>
          </cell>
          <cell r="FY185">
            <v>877.11728823834414</v>
          </cell>
          <cell r="FZ185">
            <v>418.86598941675925</v>
          </cell>
          <cell r="GA185">
            <v>1035.4220736971445</v>
          </cell>
          <cell r="GB185">
            <v>38.832068964432942</v>
          </cell>
          <cell r="GC185">
            <v>108.04139478031956</v>
          </cell>
          <cell r="GD185">
            <v>1.2779676350279717E-2</v>
          </cell>
          <cell r="GE185">
            <v>6.6887521479426623E-4</v>
          </cell>
          <cell r="GF185">
            <v>3.6124530594435655E-2</v>
          </cell>
          <cell r="GG185">
            <v>1.8229024170048965E-3</v>
          </cell>
          <cell r="GH185">
            <v>109.7672761736403</v>
          </cell>
          <cell r="GI185">
            <v>302.8171134766543</v>
          </cell>
          <cell r="IV185">
            <v>181</v>
          </cell>
        </row>
        <row r="186">
          <cell r="B186">
            <v>39024</v>
          </cell>
          <cell r="C186">
            <v>24</v>
          </cell>
          <cell r="D186">
            <v>39022</v>
          </cell>
          <cell r="E186">
            <v>0</v>
          </cell>
          <cell r="F186">
            <v>115</v>
          </cell>
          <cell r="G186">
            <v>17</v>
          </cell>
          <cell r="H186">
            <v>0</v>
          </cell>
          <cell r="I186">
            <v>0</v>
          </cell>
          <cell r="J186">
            <v>0</v>
          </cell>
          <cell r="K186">
            <v>0.41666666666666669</v>
          </cell>
          <cell r="L186">
            <v>1</v>
          </cell>
          <cell r="M186">
            <v>114.58333333333333</v>
          </cell>
          <cell r="N186">
            <v>115</v>
          </cell>
          <cell r="O186">
            <v>115</v>
          </cell>
          <cell r="P186">
            <v>0.24652777777777773</v>
          </cell>
          <cell r="Q186">
            <v>3.3888888888888888</v>
          </cell>
          <cell r="R186">
            <v>0</v>
          </cell>
          <cell r="S186">
            <v>0.1652777777777778</v>
          </cell>
          <cell r="T186">
            <v>0.24652777777777773</v>
          </cell>
          <cell r="U186">
            <v>3.5541666666666667</v>
          </cell>
          <cell r="V186">
            <v>0</v>
          </cell>
          <cell r="W186">
            <v>4.8888888888888884</v>
          </cell>
          <cell r="X186">
            <v>0</v>
          </cell>
          <cell r="Y186">
            <v>8.3333333333332205E-3</v>
          </cell>
          <cell r="Z186">
            <v>5.4861111111110861E-2</v>
          </cell>
          <cell r="AA186">
            <v>12.846527777777778</v>
          </cell>
          <cell r="AB186">
            <v>5.4861111111110861E-2</v>
          </cell>
          <cell r="AC186">
            <v>12.854861111111111</v>
          </cell>
          <cell r="AD186">
            <v>0</v>
          </cell>
          <cell r="AE186">
            <v>3.5284722222222218</v>
          </cell>
          <cell r="AF186">
            <v>0</v>
          </cell>
          <cell r="AG186">
            <v>38.763194444444437</v>
          </cell>
          <cell r="AH186">
            <v>0</v>
          </cell>
          <cell r="AI186">
            <v>0.26736111111111083</v>
          </cell>
          <cell r="AJ186">
            <v>0</v>
          </cell>
          <cell r="AK186">
            <v>42.559027777777771</v>
          </cell>
          <cell r="AL186">
            <v>5.4861111111110861E-2</v>
          </cell>
          <cell r="AM186">
            <v>55.413888888888884</v>
          </cell>
          <cell r="AN186">
            <v>0.75347222222222232</v>
          </cell>
          <cell r="AO186">
            <v>106.14027777777778</v>
          </cell>
          <cell r="AP186">
            <v>0.69861111111111152</v>
          </cell>
          <cell r="AQ186">
            <v>50.726388888888884</v>
          </cell>
          <cell r="AR186">
            <v>1</v>
          </cell>
          <cell r="AS186">
            <v>0.96217552165918518</v>
          </cell>
          <cell r="AT186">
            <v>1</v>
          </cell>
          <cell r="AU186">
            <v>0.58446672770991071</v>
          </cell>
          <cell r="AV186">
            <v>1</v>
          </cell>
          <cell r="AW186">
            <v>0.99713394525463217</v>
          </cell>
          <cell r="AX186">
            <v>1</v>
          </cell>
          <cell r="AY186">
            <v>0.54377619462372806</v>
          </cell>
          <cell r="AZ186">
            <v>0.92718894009216635</v>
          </cell>
          <cell r="BA186">
            <v>0.47799688567278636</v>
          </cell>
          <cell r="BB186">
            <v>0.92718894009216635</v>
          </cell>
          <cell r="BC186">
            <v>0.47791837322202008</v>
          </cell>
          <cell r="BD186">
            <v>0.92718894009216635</v>
          </cell>
          <cell r="BE186">
            <v>0.45687444490311602</v>
          </cell>
          <cell r="BF186">
            <v>0.92718894009216635</v>
          </cell>
          <cell r="BG186">
            <v>0.45619535348488632</v>
          </cell>
          <cell r="BH186">
            <v>0.69861111111111152</v>
          </cell>
          <cell r="BI186">
            <v>0.44270303030303026</v>
          </cell>
          <cell r="BJ186">
            <v>132.21888667992039</v>
          </cell>
          <cell r="BK186">
            <v>134.4992350026011</v>
          </cell>
          <cell r="BL186">
            <v>2216.87</v>
          </cell>
          <cell r="BM186">
            <v>163743.85199999998</v>
          </cell>
          <cell r="BN186">
            <v>19.277130434782606</v>
          </cell>
          <cell r="BO186">
            <v>1423.8595826086955</v>
          </cell>
          <cell r="BP186">
            <v>847.72658999999999</v>
          </cell>
          <cell r="BQ186">
            <v>53953.348600000012</v>
          </cell>
          <cell r="BR186">
            <v>0.38239797101318529</v>
          </cell>
          <cell r="BS186">
            <v>0.32949846935321891</v>
          </cell>
          <cell r="BT186">
            <v>2.0015714978114736</v>
          </cell>
          <cell r="BU186">
            <v>1.8377060803319796</v>
          </cell>
          <cell r="BV186">
            <v>0.12395484317688438</v>
          </cell>
          <cell r="BW186">
            <v>0.13040203901591252</v>
          </cell>
          <cell r="BX186">
            <v>274.79177319353965</v>
          </cell>
          <cell r="BY186">
            <v>21352.532177119803</v>
          </cell>
          <cell r="BZ186">
            <v>0.19104886906678115</v>
          </cell>
          <cell r="CA186">
            <v>0.17929878606795238</v>
          </cell>
          <cell r="CB186">
            <v>423.53050636807512</v>
          </cell>
          <cell r="CC186">
            <v>29359.073889690455</v>
          </cell>
          <cell r="CD186">
            <v>2.9590909090909091E-2</v>
          </cell>
          <cell r="CE186">
            <v>2.9587830542342271E-2</v>
          </cell>
          <cell r="CF186">
            <v>0.77543832260964551</v>
          </cell>
          <cell r="CG186">
            <v>0.75586442898992523</v>
          </cell>
          <cell r="CH186">
            <v>34.233417238288489</v>
          </cell>
          <cell r="CI186">
            <v>2443.0320044346881</v>
          </cell>
          <cell r="CJ186">
            <v>0.48972727272727279</v>
          </cell>
          <cell r="CK186">
            <v>0.48800108694400424</v>
          </cell>
          <cell r="CL186">
            <v>439.33266639363649</v>
          </cell>
          <cell r="CM186">
            <v>30456.551705874863</v>
          </cell>
          <cell r="CN186">
            <v>0.40466810863965869</v>
          </cell>
          <cell r="CO186">
            <v>0.3811491352970004</v>
          </cell>
          <cell r="CP186">
            <v>897.09659000000011</v>
          </cell>
          <cell r="CQ186">
            <v>62410.827600000004</v>
          </cell>
          <cell r="CR186">
            <v>1.1974497214746265E-2</v>
          </cell>
          <cell r="CS186">
            <v>1.1277376026527935E-2</v>
          </cell>
          <cell r="CT186">
            <v>26.545903640454551</v>
          </cell>
          <cell r="CU186">
            <v>1846.6009910361381</v>
          </cell>
          <cell r="CV186">
            <v>0</v>
          </cell>
          <cell r="CW186">
            <v>5.017515405708179E-2</v>
          </cell>
          <cell r="CX186">
            <v>0</v>
          </cell>
          <cell r="CY186">
            <v>8215.8729999999996</v>
          </cell>
          <cell r="CZ186">
            <v>2.3145454545454545E-2</v>
          </cell>
          <cell r="DA186">
            <v>1.8544883723292764E-2</v>
          </cell>
          <cell r="DB186">
            <v>0</v>
          </cell>
          <cell r="DC186">
            <v>9.3049239778688296E-4</v>
          </cell>
          <cell r="DD186">
            <v>0</v>
          </cell>
          <cell r="DE186">
            <v>152.36240947034048</v>
          </cell>
          <cell r="DF186">
            <v>0.67700000000000005</v>
          </cell>
          <cell r="DG186">
            <v>0.5388964997667377</v>
          </cell>
          <cell r="DH186">
            <v>0</v>
          </cell>
          <cell r="DI186">
            <v>4427.5052022280461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0.85111865135320119</v>
          </cell>
          <cell r="DO186">
            <v>0.85253107075168821</v>
          </cell>
          <cell r="DP186">
            <v>248.24586955308513</v>
          </cell>
          <cell r="DQ186">
            <v>19505.931186083661</v>
          </cell>
          <cell r="DR186">
            <v>291.67010869565223</v>
          </cell>
          <cell r="DS186">
            <v>22880.023796534497</v>
          </cell>
          <cell r="DT186">
            <v>2167.5</v>
          </cell>
          <cell r="DU186">
            <v>155416.079</v>
          </cell>
          <cell r="DV186">
            <v>0.97772986237352666</v>
          </cell>
          <cell r="DW186">
            <v>0.94914146150659762</v>
          </cell>
          <cell r="DX186">
            <v>0.72199999999999998</v>
          </cell>
          <cell r="DY186">
            <v>0.2551224461386124</v>
          </cell>
          <cell r="DZ186">
            <v>0.98734999999999995</v>
          </cell>
          <cell r="EA186">
            <v>0.98756541916260154</v>
          </cell>
          <cell r="EB186">
            <v>0.87838594729759478</v>
          </cell>
          <cell r="EC186">
            <v>0.87242291759062507</v>
          </cell>
          <cell r="EN186">
            <v>2.9999999999999997E-4</v>
          </cell>
          <cell r="EO186">
            <v>3.4548368216440481E-5</v>
          </cell>
          <cell r="ER186">
            <v>0.98764629388816638</v>
          </cell>
          <cell r="ES186">
            <v>0.99225732426487878</v>
          </cell>
          <cell r="EV186">
            <v>2.148734067680623E-2</v>
          </cell>
          <cell r="EW186">
            <v>2.3513191589649388E-2</v>
          </cell>
          <cell r="EX186">
            <v>0.84511249999999993</v>
          </cell>
          <cell r="EY186">
            <v>0.84450269983670412</v>
          </cell>
          <cell r="EZ186">
            <v>0.35992674533831376</v>
          </cell>
          <cell r="FA186">
            <v>0.36677513059007444</v>
          </cell>
          <cell r="FB186">
            <v>0.42589210943905548</v>
          </cell>
          <cell r="FC186">
            <v>0.43430900891257695</v>
          </cell>
          <cell r="FJ186">
            <v>0.90339629410317934</v>
          </cell>
          <cell r="FK186">
            <v>0.91351840729153155</v>
          </cell>
          <cell r="FL186">
            <v>0.94156493084031923</v>
          </cell>
          <cell r="FM186">
            <v>0.94344990147840391</v>
          </cell>
          <cell r="FR186">
            <v>1.0574518523237431E-2</v>
          </cell>
          <cell r="FS186">
            <v>4.8261097668771402E-3</v>
          </cell>
          <cell r="FT186">
            <v>0.86169316987643862</v>
          </cell>
          <cell r="FU186">
            <v>0.85735718051856535</v>
          </cell>
          <cell r="FV186">
            <v>0.88918218803987059</v>
          </cell>
          <cell r="FW186">
            <v>0.87752273198876307</v>
          </cell>
          <cell r="FX186">
            <v>248.24586955308513</v>
          </cell>
          <cell r="FY186">
            <v>1125.3631577914293</v>
          </cell>
          <cell r="FZ186">
            <v>288.0907940684757</v>
          </cell>
          <cell r="GA186">
            <v>1323.5128677656203</v>
          </cell>
          <cell r="GB186">
            <v>27.510064092012602</v>
          </cell>
          <cell r="GC186">
            <v>135.55145887233218</v>
          </cell>
          <cell r="GD186">
            <v>1.2409416922062459E-2</v>
          </cell>
          <cell r="GE186">
            <v>8.2782624945413024E-4</v>
          </cell>
          <cell r="GF186">
            <v>3.4477618245341027E-2</v>
          </cell>
          <cell r="GG186">
            <v>2.2570402963862585E-3</v>
          </cell>
          <cell r="GH186">
            <v>76.432397559549159</v>
          </cell>
          <cell r="GI186">
            <v>379.24951103620344</v>
          </cell>
          <cell r="IV186">
            <v>182</v>
          </cell>
        </row>
        <row r="187">
          <cell r="B187">
            <v>39025</v>
          </cell>
          <cell r="C187">
            <v>24</v>
          </cell>
          <cell r="D187">
            <v>39022</v>
          </cell>
          <cell r="E187">
            <v>0</v>
          </cell>
          <cell r="F187">
            <v>116</v>
          </cell>
          <cell r="G187">
            <v>17</v>
          </cell>
          <cell r="H187">
            <v>0</v>
          </cell>
          <cell r="I187">
            <v>0</v>
          </cell>
          <cell r="J187">
            <v>0</v>
          </cell>
          <cell r="K187">
            <v>0.41666666666666669</v>
          </cell>
          <cell r="L187">
            <v>1</v>
          </cell>
          <cell r="M187">
            <v>115.58333333333333</v>
          </cell>
          <cell r="N187">
            <v>116</v>
          </cell>
          <cell r="O187">
            <v>116</v>
          </cell>
          <cell r="P187">
            <v>9.375E-2</v>
          </cell>
          <cell r="Q187">
            <v>3.4826388888888888</v>
          </cell>
          <cell r="R187">
            <v>0</v>
          </cell>
          <cell r="S187">
            <v>0.1652777777777778</v>
          </cell>
          <cell r="T187">
            <v>9.375E-2</v>
          </cell>
          <cell r="U187">
            <v>3.6479166666666667</v>
          </cell>
          <cell r="V187">
            <v>0</v>
          </cell>
          <cell r="W187">
            <v>4.8888888888888884</v>
          </cell>
          <cell r="X187">
            <v>0</v>
          </cell>
          <cell r="Y187">
            <v>8.3333333333332205E-3</v>
          </cell>
          <cell r="Z187">
            <v>1.3888888888889006E-2</v>
          </cell>
          <cell r="AA187">
            <v>12.860416666666667</v>
          </cell>
          <cell r="AB187">
            <v>1.3888888888889006E-2</v>
          </cell>
          <cell r="AC187">
            <v>12.86875</v>
          </cell>
          <cell r="AD187">
            <v>0</v>
          </cell>
          <cell r="AE187">
            <v>3.5284722222222218</v>
          </cell>
          <cell r="AF187">
            <v>0</v>
          </cell>
          <cell r="AG187">
            <v>38.763194444444437</v>
          </cell>
          <cell r="AH187">
            <v>0</v>
          </cell>
          <cell r="AI187">
            <v>0.26736111111111083</v>
          </cell>
          <cell r="AJ187">
            <v>0</v>
          </cell>
          <cell r="AK187">
            <v>42.559027777777771</v>
          </cell>
          <cell r="AL187">
            <v>1.3888888888889006E-2</v>
          </cell>
          <cell r="AM187">
            <v>55.42777777777777</v>
          </cell>
          <cell r="AN187">
            <v>0.90625</v>
          </cell>
          <cell r="AO187">
            <v>107.04652777777778</v>
          </cell>
          <cell r="AP187">
            <v>0.89236111111111094</v>
          </cell>
          <cell r="AQ187">
            <v>51.618749999999999</v>
          </cell>
          <cell r="AR187">
            <v>1</v>
          </cell>
          <cell r="AS187">
            <v>0.96253391930155741</v>
          </cell>
          <cell r="AT187">
            <v>1</v>
          </cell>
          <cell r="AU187">
            <v>0.58840402312411522</v>
          </cell>
          <cell r="AV187">
            <v>1</v>
          </cell>
          <cell r="AW187">
            <v>0.99716110193487495</v>
          </cell>
          <cell r="AX187">
            <v>1</v>
          </cell>
          <cell r="AY187">
            <v>0.54809904436054746</v>
          </cell>
          <cell r="AZ187">
            <v>0.98467432950191547</v>
          </cell>
          <cell r="BA187">
            <v>0.48228638896637632</v>
          </cell>
          <cell r="BB187">
            <v>0.98467432950191547</v>
          </cell>
          <cell r="BC187">
            <v>0.48220854119768791</v>
          </cell>
          <cell r="BD187">
            <v>0.98467432950191547</v>
          </cell>
          <cell r="BE187">
            <v>0.46114761115970887</v>
          </cell>
          <cell r="BF187">
            <v>0.98467432950191547</v>
          </cell>
          <cell r="BG187">
            <v>0.46046770946259874</v>
          </cell>
          <cell r="BH187">
            <v>0.89236111111111094</v>
          </cell>
          <cell r="BI187">
            <v>0.44659336697909158</v>
          </cell>
          <cell r="BJ187">
            <v>136.14116731517512</v>
          </cell>
          <cell r="BK187">
            <v>134.5276199701336</v>
          </cell>
          <cell r="BL187">
            <v>2915.69</v>
          </cell>
          <cell r="BM187">
            <v>166659.54199999999</v>
          </cell>
          <cell r="BN187">
            <v>25.135258620689655</v>
          </cell>
          <cell r="BO187">
            <v>1436.7201896551724</v>
          </cell>
          <cell r="BP187">
            <v>1109.7689500000001</v>
          </cell>
          <cell r="BQ187">
            <v>55063.11755000001</v>
          </cell>
          <cell r="BR187">
            <v>0.38061966464198871</v>
          </cell>
          <cell r="BS187">
            <v>0.33039282893265132</v>
          </cell>
          <cell r="BT187">
            <v>1.9183723030125464</v>
          </cell>
          <cell r="BU187">
            <v>1.8392648245789764</v>
          </cell>
          <cell r="BV187">
            <v>0.12996176514506927</v>
          </cell>
          <cell r="BW187">
            <v>0.13039433647390938</v>
          </cell>
          <cell r="BX187">
            <v>378.92821901582704</v>
          </cell>
          <cell r="BY187">
            <v>21731.46039613563</v>
          </cell>
          <cell r="BZ187">
            <v>0.19840761047492012</v>
          </cell>
          <cell r="CA187">
            <v>0.17963309280830783</v>
          </cell>
          <cell r="CB187">
            <v>578.49508578561984</v>
          </cell>
          <cell r="CC187">
            <v>29937.568975476075</v>
          </cell>
          <cell r="CD187">
            <v>2.8508333333333327E-2</v>
          </cell>
          <cell r="CE187">
            <v>2.9567125601397855E-2</v>
          </cell>
          <cell r="CF187">
            <v>0.76528303322328706</v>
          </cell>
          <cell r="CG187">
            <v>0.75603650583067628</v>
          </cell>
          <cell r="CH187">
            <v>45.464552401880248</v>
          </cell>
          <cell r="CI187">
            <v>2488.4965568365683</v>
          </cell>
          <cell r="CJ187">
            <v>0.48875000000000002</v>
          </cell>
          <cell r="CK187">
            <v>0.48801545122440021</v>
          </cell>
          <cell r="CL187">
            <v>596.49931181250008</v>
          </cell>
          <cell r="CM187">
            <v>31053.051017687361</v>
          </cell>
          <cell r="CN187">
            <v>0.41858323415726645</v>
          </cell>
          <cell r="CO187">
            <v>0.38180404065913015</v>
          </cell>
          <cell r="CP187">
            <v>1220.4589500000002</v>
          </cell>
          <cell r="CQ187">
            <v>63631.286550000004</v>
          </cell>
          <cell r="CR187">
            <v>1.1933110367100068E-2</v>
          </cell>
          <cell r="CS187">
            <v>1.1288848025289715E-2</v>
          </cell>
          <cell r="CT187">
            <v>34.793250566249995</v>
          </cell>
          <cell r="CU187">
            <v>1881.3942416023881</v>
          </cell>
          <cell r="CV187">
            <v>4.2383106571686285E-2</v>
          </cell>
          <cell r="CW187">
            <v>5.0038833060035648E-2</v>
          </cell>
          <cell r="CX187">
            <v>123.57599999999999</v>
          </cell>
          <cell r="CY187">
            <v>8339.4489999999987</v>
          </cell>
          <cell r="CZ187">
            <v>2.2499999999999999E-2</v>
          </cell>
          <cell r="DA187">
            <v>1.8603491606021035E-2</v>
          </cell>
          <cell r="DB187">
            <v>9.5361989786294139E-4</v>
          </cell>
          <cell r="DC187">
            <v>9.3089701080746102E-4</v>
          </cell>
          <cell r="DD187">
            <v>2.7804599999999997</v>
          </cell>
          <cell r="DE187">
            <v>155.14286947034049</v>
          </cell>
          <cell r="DF187">
            <v>0.67583333333333329</v>
          </cell>
          <cell r="DG187">
            <v>0.54092566334155245</v>
          </cell>
          <cell r="DH187">
            <v>83.516779999999983</v>
          </cell>
          <cell r="DI187">
            <v>4511.021982228046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0.8529751791092558</v>
          </cell>
          <cell r="DO187">
            <v>0.85253876619307545</v>
          </cell>
          <cell r="DP187">
            <v>344.13496844957706</v>
          </cell>
          <cell r="DQ187">
            <v>19850.066154533237</v>
          </cell>
          <cell r="DR187">
            <v>403.45249999999999</v>
          </cell>
          <cell r="DS187">
            <v>23283.476296534496</v>
          </cell>
          <cell r="DT187">
            <v>2805</v>
          </cell>
          <cell r="DU187">
            <v>158221.079</v>
          </cell>
          <cell r="DV187">
            <v>0.96203643048472232</v>
          </cell>
          <cell r="DW187">
            <v>0.9493670575429759</v>
          </cell>
          <cell r="DX187">
            <v>0</v>
          </cell>
          <cell r="DY187">
            <v>0.25065910754992304</v>
          </cell>
          <cell r="DZ187">
            <v>0.98709999999999998</v>
          </cell>
          <cell r="EA187">
            <v>0.98755726997161042</v>
          </cell>
          <cell r="EB187">
            <v>0.88083682732461188</v>
          </cell>
          <cell r="EC187">
            <v>0.87260845912331797</v>
          </cell>
          <cell r="EN187">
            <v>2.9999999999999997E-4</v>
          </cell>
          <cell r="EO187">
            <v>3.919625601339631E-5</v>
          </cell>
          <cell r="ER187">
            <v>0.98739621886565965</v>
          </cell>
          <cell r="ES187">
            <v>0.99217183736445425</v>
          </cell>
          <cell r="EV187">
            <v>2.2381787834592368E-2</v>
          </cell>
          <cell r="EW187">
            <v>2.3493397807817312E-2</v>
          </cell>
          <cell r="EX187">
            <v>0.85629999999999995</v>
          </cell>
          <cell r="EY187">
            <v>0.84479196817381808</v>
          </cell>
          <cell r="EZ187">
            <v>0.36405382614918408</v>
          </cell>
          <cell r="FA187">
            <v>0.36670840454263132</v>
          </cell>
          <cell r="FB187">
            <v>0.42514752557419605</v>
          </cell>
          <cell r="FC187">
            <v>0.43408131037910169</v>
          </cell>
          <cell r="FJ187">
            <v>0.9081798377101159</v>
          </cell>
          <cell r="FK187">
            <v>0.9134253194535904</v>
          </cell>
          <cell r="FL187">
            <v>0.94700495386359285</v>
          </cell>
          <cell r="FM187">
            <v>0.9435174047509659</v>
          </cell>
          <cell r="FR187">
            <v>7.2680356787152567E-3</v>
          </cell>
          <cell r="FS187">
            <v>4.8719546823535742E-3</v>
          </cell>
          <cell r="FT187">
            <v>0.86024321478797106</v>
          </cell>
          <cell r="FU187">
            <v>0.85741072087542902</v>
          </cell>
          <cell r="FV187">
            <v>0.88823223401519846</v>
          </cell>
          <cell r="FW187">
            <v>0.87775189732734171</v>
          </cell>
          <cell r="FX187">
            <v>341.35450844957705</v>
          </cell>
          <cell r="FY187">
            <v>1466.7176662410063</v>
          </cell>
          <cell r="FZ187">
            <v>396.81162557464938</v>
          </cell>
          <cell r="GA187">
            <v>1720.3244933402698</v>
          </cell>
          <cell r="GB187">
            <v>38.152430818249286</v>
          </cell>
          <cell r="GC187">
            <v>173.70388969058146</v>
          </cell>
          <cell r="GD187">
            <v>1.3085215101142194E-2</v>
          </cell>
          <cell r="GE187">
            <v>1.0422678930113794E-3</v>
          </cell>
          <cell r="GF187">
            <v>3.5943078086975139E-2</v>
          </cell>
          <cell r="GG187">
            <v>2.8422252669974232E-3</v>
          </cell>
          <cell r="GH187">
            <v>104.79887334741254</v>
          </cell>
          <cell r="GI187">
            <v>484.048384383616</v>
          </cell>
          <cell r="IV187">
            <v>183</v>
          </cell>
        </row>
        <row r="188">
          <cell r="B188">
            <v>39026</v>
          </cell>
          <cell r="C188">
            <v>24</v>
          </cell>
          <cell r="D188">
            <v>39022</v>
          </cell>
          <cell r="E188">
            <v>0</v>
          </cell>
          <cell r="F188">
            <v>117</v>
          </cell>
          <cell r="G188">
            <v>17</v>
          </cell>
          <cell r="H188">
            <v>0</v>
          </cell>
          <cell r="I188">
            <v>0</v>
          </cell>
          <cell r="J188">
            <v>0</v>
          </cell>
          <cell r="K188">
            <v>0.41666666666666669</v>
          </cell>
          <cell r="L188">
            <v>1</v>
          </cell>
          <cell r="M188">
            <v>116.58333333333333</v>
          </cell>
          <cell r="N188">
            <v>117</v>
          </cell>
          <cell r="O188">
            <v>117</v>
          </cell>
          <cell r="P188">
            <v>0.27569444444444446</v>
          </cell>
          <cell r="Q188">
            <v>3.7583333333333333</v>
          </cell>
          <cell r="R188">
            <v>0</v>
          </cell>
          <cell r="S188">
            <v>0.1652777777777778</v>
          </cell>
          <cell r="T188">
            <v>0.27569444444444446</v>
          </cell>
          <cell r="U188">
            <v>3.9236111111111112</v>
          </cell>
          <cell r="V188">
            <v>0</v>
          </cell>
          <cell r="W188">
            <v>4.8888888888888884</v>
          </cell>
          <cell r="X188">
            <v>0</v>
          </cell>
          <cell r="Y188">
            <v>8.3333333333332205E-3</v>
          </cell>
          <cell r="Z188">
            <v>0.17083333333333331</v>
          </cell>
          <cell r="AA188">
            <v>13.03125</v>
          </cell>
          <cell r="AB188">
            <v>0.17083333333333331</v>
          </cell>
          <cell r="AC188">
            <v>13.039583333333333</v>
          </cell>
          <cell r="AD188">
            <v>0</v>
          </cell>
          <cell r="AE188">
            <v>3.5284722222222218</v>
          </cell>
          <cell r="AF188">
            <v>0</v>
          </cell>
          <cell r="AG188">
            <v>38.763194444444437</v>
          </cell>
          <cell r="AH188">
            <v>0</v>
          </cell>
          <cell r="AI188">
            <v>0.26736111111111083</v>
          </cell>
          <cell r="AJ188">
            <v>0</v>
          </cell>
          <cell r="AK188">
            <v>42.559027777777771</v>
          </cell>
          <cell r="AL188">
            <v>0.17083333333333331</v>
          </cell>
          <cell r="AM188">
            <v>55.598611111111104</v>
          </cell>
          <cell r="AN188">
            <v>0.72430555555555554</v>
          </cell>
          <cell r="AO188">
            <v>107.77083333333334</v>
          </cell>
          <cell r="AP188">
            <v>0.55347222222222225</v>
          </cell>
          <cell r="AQ188">
            <v>52.172222222222224</v>
          </cell>
          <cell r="AR188">
            <v>1</v>
          </cell>
          <cell r="AS188">
            <v>0.96275281681364677</v>
          </cell>
          <cell r="AT188">
            <v>1</v>
          </cell>
          <cell r="AU188">
            <v>0.59080879388328111</v>
          </cell>
          <cell r="AV188">
            <v>1</v>
          </cell>
          <cell r="AW188">
            <v>0.9971776883434863</v>
          </cell>
          <cell r="AX188">
            <v>1</v>
          </cell>
          <cell r="AY188">
            <v>0.55073929904041419</v>
          </cell>
          <cell r="AZ188">
            <v>0.76414189837008639</v>
          </cell>
          <cell r="BA188">
            <v>0.48418068174495787</v>
          </cell>
          <cell r="BB188">
            <v>0.76414189837008639</v>
          </cell>
          <cell r="BC188">
            <v>0.48410335717507569</v>
          </cell>
          <cell r="BD188">
            <v>0.76414189837008639</v>
          </cell>
          <cell r="BE188">
            <v>0.46309560500523944</v>
          </cell>
          <cell r="BF188">
            <v>0.76414189837008639</v>
          </cell>
          <cell r="BG188">
            <v>0.46241721446684886</v>
          </cell>
          <cell r="BH188">
            <v>0.55347222222222225</v>
          </cell>
          <cell r="BI188">
            <v>0.44751012628067666</v>
          </cell>
          <cell r="BJ188">
            <v>142.24065244667503</v>
          </cell>
          <cell r="BK188">
            <v>134.60944414865295</v>
          </cell>
          <cell r="BL188">
            <v>1889.43</v>
          </cell>
          <cell r="BM188">
            <v>168548.97199999998</v>
          </cell>
          <cell r="BN188">
            <v>16.14897435897436</v>
          </cell>
          <cell r="BO188">
            <v>1440.5895042735042</v>
          </cell>
          <cell r="BP188">
            <v>684.43899999999996</v>
          </cell>
          <cell r="BQ188">
            <v>55747.556550000008</v>
          </cell>
          <cell r="BR188">
            <v>0.36224628591691671</v>
          </cell>
          <cell r="BS188">
            <v>0.33074990543401245</v>
          </cell>
          <cell r="BT188">
            <v>1.8753650768745644</v>
          </cell>
          <cell r="BU188">
            <v>1.8396996152745251</v>
          </cell>
          <cell r="BV188">
            <v>0.12690545278874921</v>
          </cell>
          <cell r="BW188">
            <v>0.13035522617010253</v>
          </cell>
          <cell r="BX188">
            <v>239.77896966264643</v>
          </cell>
          <cell r="BY188">
            <v>21971.239365798276</v>
          </cell>
          <cell r="BZ188">
            <v>0.19316040934313819</v>
          </cell>
          <cell r="CA188">
            <v>0.17978473370754988</v>
          </cell>
          <cell r="CB188">
            <v>364.96307222520562</v>
          </cell>
          <cell r="CC188">
            <v>30302.532047701279</v>
          </cell>
          <cell r="CD188">
            <v>2.9462499999999999E-2</v>
          </cell>
          <cell r="CE188">
            <v>2.9565868939595626E-2</v>
          </cell>
          <cell r="CF188">
            <v>0.76359832635983271</v>
          </cell>
          <cell r="CG188">
            <v>0.75612612791465017</v>
          </cell>
          <cell r="CH188">
            <v>29.847206149794527</v>
          </cell>
          <cell r="CI188">
            <v>2518.3437629863629</v>
          </cell>
          <cell r="CJ188">
            <v>0.48962499999999998</v>
          </cell>
          <cell r="CK188">
            <v>0.48803478357172336</v>
          </cell>
          <cell r="CL188">
            <v>378.75872162500008</v>
          </cell>
          <cell r="CM188">
            <v>31431.809739312361</v>
          </cell>
          <cell r="CN188">
            <v>0.40941924284043346</v>
          </cell>
          <cell r="CO188">
            <v>0.38211360642413184</v>
          </cell>
          <cell r="CP188">
            <v>773.56900000000019</v>
          </cell>
          <cell r="CQ188">
            <v>64404.855550000007</v>
          </cell>
          <cell r="CR188">
            <v>1.206251444218627E-2</v>
          </cell>
          <cell r="CS188">
            <v>1.1297520807572107E-2</v>
          </cell>
          <cell r="CT188">
            <v>22.791276662500007</v>
          </cell>
          <cell r="CU188">
            <v>1904.1855182648881</v>
          </cell>
          <cell r="CV188">
            <v>0</v>
          </cell>
          <cell r="CW188">
            <v>4.9477898921863488E-2</v>
          </cell>
          <cell r="CX188">
            <v>0</v>
          </cell>
          <cell r="CY188">
            <v>8339.4489999999987</v>
          </cell>
          <cell r="CZ188">
            <v>2.0981818181818181E-2</v>
          </cell>
          <cell r="DA188">
            <v>1.8603491606021035E-2</v>
          </cell>
          <cell r="DB188">
            <v>0</v>
          </cell>
          <cell r="DC188">
            <v>9.2046167727644469E-4</v>
          </cell>
          <cell r="DD188">
            <v>0</v>
          </cell>
          <cell r="DE188">
            <v>155.14286947034049</v>
          </cell>
          <cell r="DF188">
            <v>0.67316666666666658</v>
          </cell>
          <cell r="DG188">
            <v>0.54092566334155245</v>
          </cell>
          <cell r="DH188">
            <v>0</v>
          </cell>
          <cell r="DI188">
            <v>4511.021982228046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0.85509214872545825</v>
          </cell>
          <cell r="DO188">
            <v>0.85256629469701239</v>
          </cell>
          <cell r="DP188">
            <v>216.98769300014644</v>
          </cell>
          <cell r="DQ188">
            <v>20067.053847533381</v>
          </cell>
          <cell r="DR188">
            <v>253.75942619000003</v>
          </cell>
          <cell r="DS188">
            <v>23537.235722724497</v>
          </cell>
          <cell r="DT188">
            <v>1800.3</v>
          </cell>
          <cell r="DU188">
            <v>160021.37899999999</v>
          </cell>
          <cell r="DV188">
            <v>0.95282704307648336</v>
          </cell>
          <cell r="DW188">
            <v>0.94940584389918437</v>
          </cell>
          <cell r="DX188">
            <v>0.78</v>
          </cell>
          <cell r="DY188">
            <v>0.25659300646698052</v>
          </cell>
          <cell r="DZ188">
            <v>0.9877666666666669</v>
          </cell>
          <cell r="EA188">
            <v>0.98755956084003838</v>
          </cell>
          <cell r="EB188">
            <v>0.8831205162744552</v>
          </cell>
          <cell r="EC188">
            <v>0.87275673463613102</v>
          </cell>
          <cell r="EN188">
            <v>2.6666666666666668E-4</v>
          </cell>
          <cell r="EO188">
            <v>4.1684856809707184E-5</v>
          </cell>
          <cell r="ER188">
            <v>0.98803014137103251</v>
          </cell>
          <cell r="ES188">
            <v>0.99212632845886206</v>
          </cell>
          <cell r="EV188">
            <v>2.1536395743718198E-2</v>
          </cell>
          <cell r="EW188">
            <v>2.3471459860845006E-2</v>
          </cell>
          <cell r="EX188">
            <v>0.85425000000000006</v>
          </cell>
          <cell r="EY188">
            <v>0.84494878011790087</v>
          </cell>
          <cell r="EZ188">
            <v>0.36222035053726276</v>
          </cell>
          <cell r="FA188">
            <v>0.36663399366236948</v>
          </cell>
          <cell r="FB188">
            <v>0.42402148146006757</v>
          </cell>
          <cell r="FC188">
            <v>0.4339126847561231</v>
          </cell>
          <cell r="FJ188">
            <v>0.90494880891945673</v>
          </cell>
          <cell r="FK188">
            <v>0.9133328126573933</v>
          </cell>
          <cell r="FL188">
            <v>0.94328099460097992</v>
          </cell>
          <cell r="FM188">
            <v>0.94351518644461074</v>
          </cell>
          <cell r="FR188">
            <v>-2.0906291966440449E-3</v>
          </cell>
          <cell r="FS188">
            <v>4.7940973564667422E-3</v>
          </cell>
          <cell r="FT188">
            <v>0.8530015195288142</v>
          </cell>
          <cell r="FU188">
            <v>0.85736039205347914</v>
          </cell>
          <cell r="FV188">
            <v>0.88099146280789442</v>
          </cell>
          <cell r="FW188">
            <v>0.87781479662541551</v>
          </cell>
          <cell r="FX188">
            <v>216.98769300014644</v>
          </cell>
          <cell r="FY188">
            <v>1683.7053592411528</v>
          </cell>
          <cell r="FZ188">
            <v>254.3813674798696</v>
          </cell>
          <cell r="GA188">
            <v>1974.7058608201394</v>
          </cell>
          <cell r="GB188">
            <v>25.823387932637115</v>
          </cell>
          <cell r="GC188">
            <v>199.52727762321857</v>
          </cell>
          <cell r="GD188">
            <v>1.3667290099467624E-2</v>
          </cell>
          <cell r="GE188">
            <v>1.1837940941177535E-3</v>
          </cell>
          <cell r="GF188">
            <v>3.7731977452938902E-2</v>
          </cell>
          <cell r="GG188">
            <v>3.2288170616495008E-3</v>
          </cell>
          <cell r="GH188">
            <v>71.291930158906354</v>
          </cell>
          <cell r="GI188">
            <v>555.34031454252238</v>
          </cell>
          <cell r="IV188">
            <v>184</v>
          </cell>
        </row>
        <row r="189">
          <cell r="B189" t="str">
            <v>from  30/10/2006  to  5/11/2006</v>
          </cell>
          <cell r="C189">
            <v>24</v>
          </cell>
          <cell r="F189">
            <v>7</v>
          </cell>
          <cell r="G189">
            <v>17</v>
          </cell>
          <cell r="H189">
            <v>0</v>
          </cell>
          <cell r="I189">
            <v>0</v>
          </cell>
          <cell r="J189">
            <v>0</v>
          </cell>
          <cell r="K189">
            <v>0.41666666666666669</v>
          </cell>
          <cell r="L189">
            <v>7</v>
          </cell>
          <cell r="M189">
            <v>116.58333333333333</v>
          </cell>
          <cell r="N189">
            <v>7</v>
          </cell>
          <cell r="O189">
            <v>117</v>
          </cell>
          <cell r="P189">
            <v>0.89375000000000004</v>
          </cell>
          <cell r="Q189">
            <v>3.7583333333333337</v>
          </cell>
          <cell r="R189">
            <v>0</v>
          </cell>
          <cell r="S189">
            <v>0.1652777777777778</v>
          </cell>
          <cell r="T189">
            <v>0.89375000000000004</v>
          </cell>
          <cell r="U189">
            <v>3.9236111111111107</v>
          </cell>
          <cell r="V189">
            <v>0.66666666666666663</v>
          </cell>
          <cell r="W189">
            <v>4.8888888888888884</v>
          </cell>
          <cell r="X189">
            <v>0</v>
          </cell>
          <cell r="Y189">
            <v>8.3333333333332205E-3</v>
          </cell>
          <cell r="Z189">
            <v>0.88680555555555551</v>
          </cell>
          <cell r="AA189">
            <v>13.03125</v>
          </cell>
          <cell r="AB189">
            <v>0.88680555555555551</v>
          </cell>
          <cell r="AC189">
            <v>13.034722222222223</v>
          </cell>
          <cell r="AD189">
            <v>5.902777777777779E-2</v>
          </cell>
          <cell r="AE189">
            <v>3.5284722222222218</v>
          </cell>
          <cell r="AF189">
            <v>4.1666666666666741E-2</v>
          </cell>
          <cell r="AG189">
            <v>38.763194444444437</v>
          </cell>
          <cell r="AH189">
            <v>3.4722222222222099E-3</v>
          </cell>
          <cell r="AI189">
            <v>0.26736111111111083</v>
          </cell>
          <cell r="AJ189">
            <v>0.10416666666666674</v>
          </cell>
          <cell r="AK189">
            <v>42.559027777777771</v>
          </cell>
          <cell r="AL189">
            <v>0.99097222222222225</v>
          </cell>
          <cell r="AM189">
            <v>55.598611111111111</v>
          </cell>
          <cell r="AN189">
            <v>5.4395833333333341</v>
          </cell>
          <cell r="AO189">
            <v>107.77083333333333</v>
          </cell>
          <cell r="AP189">
            <v>4.4486111111111111</v>
          </cell>
          <cell r="AQ189">
            <v>52.172222222222224</v>
          </cell>
          <cell r="AR189">
            <v>0.98703477730323375</v>
          </cell>
          <cell r="AS189">
            <v>0.96275472804574114</v>
          </cell>
          <cell r="AT189">
            <v>0.99084807809640019</v>
          </cell>
          <cell r="AU189">
            <v>0.59082979035332062</v>
          </cell>
          <cell r="AV189">
            <v>0.99923733984136665</v>
          </cell>
          <cell r="AW189">
            <v>0.99717783316229291</v>
          </cell>
          <cell r="AX189">
            <v>0.97712019524100058</v>
          </cell>
          <cell r="AY189">
            <v>0.55076235156135467</v>
          </cell>
          <cell r="AZ189">
            <v>0.817822034980212</v>
          </cell>
          <cell r="BA189">
            <v>0.48418068174495776</v>
          </cell>
          <cell r="BB189">
            <v>0.81782203498021178</v>
          </cell>
          <cell r="BC189">
            <v>0.48410335717507574</v>
          </cell>
          <cell r="BD189">
            <v>0.72853406118503339</v>
          </cell>
          <cell r="BE189">
            <v>0.46309560500523955</v>
          </cell>
          <cell r="BF189">
            <v>0.72853406118503339</v>
          </cell>
          <cell r="BG189">
            <v>0.46241721446684891</v>
          </cell>
          <cell r="BH189">
            <v>0.63551587301587298</v>
          </cell>
          <cell r="BI189">
            <v>0.44751012628067671</v>
          </cell>
          <cell r="BJ189">
            <v>137.73233218857322</v>
          </cell>
          <cell r="BK189">
            <v>134.60944414865295</v>
          </cell>
          <cell r="BL189">
            <v>14705.222</v>
          </cell>
          <cell r="BM189">
            <v>168548.97200000001</v>
          </cell>
          <cell r="BN189">
            <v>2100.7460000000001</v>
          </cell>
          <cell r="BO189">
            <v>1440.5895042735044</v>
          </cell>
          <cell r="BP189">
            <v>5280.93577</v>
          </cell>
          <cell r="BQ189">
            <v>55747.556550000008</v>
          </cell>
          <cell r="BR189">
            <v>0.35911975827362552</v>
          </cell>
          <cell r="BS189">
            <v>0.33074990543401239</v>
          </cell>
          <cell r="BT189">
            <v>1.8305811870547715</v>
          </cell>
          <cell r="BU189">
            <v>1.8396996152745251</v>
          </cell>
          <cell r="BV189">
            <v>0.12759777982730711</v>
          </cell>
          <cell r="BW189">
            <v>0.13035522617010251</v>
          </cell>
          <cell r="BX189">
            <v>1876.3536790676726</v>
          </cell>
          <cell r="BY189">
            <v>21971.239365798276</v>
          </cell>
          <cell r="BZ189">
            <v>0.19617800117973166</v>
          </cell>
          <cell r="CA189">
            <v>0.17978473370754985</v>
          </cell>
          <cell r="CB189">
            <v>2884.8410588642159</v>
          </cell>
          <cell r="CC189">
            <v>30302.532047701279</v>
          </cell>
          <cell r="CD189">
            <v>2.9367011792051059E-2</v>
          </cell>
          <cell r="CE189">
            <v>2.9565868939595626E-2</v>
          </cell>
          <cell r="CF189">
            <v>0.7552714840554039</v>
          </cell>
          <cell r="CG189">
            <v>0.75612612791465028</v>
          </cell>
          <cell r="CH189">
            <v>238.13170581339745</v>
          </cell>
          <cell r="CI189">
            <v>2518.3437629863624</v>
          </cell>
          <cell r="CJ189">
            <v>0.49007342778447543</v>
          </cell>
          <cell r="CK189">
            <v>0.48803478357172342</v>
          </cell>
          <cell r="CL189">
            <v>3001.3850053223864</v>
          </cell>
          <cell r="CM189">
            <v>31431.809739312364</v>
          </cell>
          <cell r="CN189">
            <v>0.41647502975473616</v>
          </cell>
          <cell r="CO189">
            <v>0.38211360642413178</v>
          </cell>
          <cell r="CP189">
            <v>6124.3577700000005</v>
          </cell>
          <cell r="CQ189">
            <v>64404.855550000007</v>
          </cell>
          <cell r="CR189">
            <v>1.2230627109902152E-2</v>
          </cell>
          <cell r="CS189">
            <v>1.1297520807572105E-2</v>
          </cell>
          <cell r="CT189">
            <v>179.85408685032954</v>
          </cell>
          <cell r="CU189">
            <v>1904.1855182648881</v>
          </cell>
          <cell r="CV189">
            <v>3.8763508636591816E-2</v>
          </cell>
          <cell r="CW189">
            <v>4.9477898921863481E-2</v>
          </cell>
          <cell r="CX189">
            <v>570.02599999999995</v>
          </cell>
          <cell r="CY189">
            <v>8339.4489999999987</v>
          </cell>
          <cell r="CZ189">
            <v>2.2444998958276424E-2</v>
          </cell>
          <cell r="DA189">
            <v>1.8603491606021035E-2</v>
          </cell>
          <cell r="DB189">
            <v>8.700469109674424E-4</v>
          </cell>
          <cell r="DC189">
            <v>9.2046167727644448E-4</v>
          </cell>
          <cell r="DD189">
            <v>12.794232976190475</v>
          </cell>
          <cell r="DE189">
            <v>155.14286947034049</v>
          </cell>
          <cell r="DF189">
            <v>0.66948605502205172</v>
          </cell>
          <cell r="DG189">
            <v>0.54092566334155257</v>
          </cell>
          <cell r="DH189">
            <v>381.624458</v>
          </cell>
          <cell r="DI189">
            <v>4511.0219822280469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0.84801193123592389</v>
          </cell>
          <cell r="DO189">
            <v>0.85256629469701273</v>
          </cell>
          <cell r="DP189">
            <v>1696.4995922173434</v>
          </cell>
          <cell r="DQ189">
            <v>20067.053847533385</v>
          </cell>
          <cell r="DR189">
            <v>2000.5609941652617</v>
          </cell>
          <cell r="DS189">
            <v>23537.235722724494</v>
          </cell>
          <cell r="DT189">
            <v>13861.8</v>
          </cell>
          <cell r="DU189">
            <v>160021.37899999999</v>
          </cell>
          <cell r="DV189">
            <v>0.94264472851888936</v>
          </cell>
          <cell r="DW189">
            <v>0.94940584389918425</v>
          </cell>
          <cell r="DX189">
            <v>0.47966505299953988</v>
          </cell>
          <cell r="DY189">
            <v>0.25659300646698047</v>
          </cell>
          <cell r="DZ189">
            <v>0.98620119060510458</v>
          </cell>
          <cell r="EA189">
            <v>0.98755956084003838</v>
          </cell>
          <cell r="EB189">
            <v>0.87659919746578563</v>
          </cell>
          <cell r="EC189">
            <v>0.87560563549008863</v>
          </cell>
          <cell r="ED189">
            <v>0.92013887619402879</v>
          </cell>
          <cell r="EE189">
            <v>0.91691556977766697</v>
          </cell>
          <cell r="EF189">
            <v>9.3054337861254124E-2</v>
          </cell>
          <cell r="EG189">
            <v>9.5586245501685402E-2</v>
          </cell>
          <cell r="EH189">
            <v>1368.3846963127471</v>
          </cell>
          <cell r="EI189">
            <v>16110.963416648699</v>
          </cell>
          <cell r="EJ189">
            <v>1387.5309717210398</v>
          </cell>
          <cell r="EK189">
            <v>16313.915692279243</v>
          </cell>
          <cell r="EL189">
            <v>9.4356343054259217E-2</v>
          </cell>
          <cell r="EM189">
            <v>9.6790360087626301E-2</v>
          </cell>
          <cell r="EN189">
            <v>4.9011031357000696E-4</v>
          </cell>
          <cell r="EO189">
            <v>4.3658863560141575E-4</v>
          </cell>
          <cell r="EP189">
            <v>0.68004323963829527</v>
          </cell>
          <cell r="EQ189">
            <v>7.1224701934087209</v>
          </cell>
          <cell r="ER189">
            <v>0.98668477498956964</v>
          </cell>
          <cell r="ES189">
            <v>0.98799090644186849</v>
          </cell>
          <cell r="ET189">
            <v>1386.8509284814015</v>
          </cell>
          <cell r="EU189">
            <v>16306.793222085835</v>
          </cell>
          <cell r="EV189">
            <v>2.2312814856150831E-2</v>
          </cell>
          <cell r="EW189">
            <v>2.3471459860845006E-2</v>
          </cell>
          <cell r="EX189">
            <v>0.84757034993283831</v>
          </cell>
          <cell r="EY189">
            <v>0.84494878011790076</v>
          </cell>
          <cell r="EZ189">
            <v>0.35966612866208081</v>
          </cell>
          <cell r="FA189">
            <v>0.36663399366236948</v>
          </cell>
          <cell r="FB189">
            <v>0.42434958784315763</v>
          </cell>
          <cell r="FC189">
            <v>0.43391268475612316</v>
          </cell>
          <cell r="FD189">
            <v>522.23130736775317</v>
          </cell>
          <cell r="FE189">
            <v>6526.3592779954843</v>
          </cell>
          <cell r="FF189">
            <v>0.80659300042875548</v>
          </cell>
          <cell r="FG189">
            <v>0.80285644016593083</v>
          </cell>
          <cell r="FH189">
            <v>0.80958049104067009</v>
          </cell>
          <cell r="FI189">
            <v>0.79883113730323851</v>
          </cell>
          <cell r="FJ189">
            <v>0.90414702257002233</v>
          </cell>
          <cell r="FK189">
            <v>0.91333281265739352</v>
          </cell>
          <cell r="FL189">
            <v>0.94389298680112654</v>
          </cell>
          <cell r="FM189">
            <v>0.94351518644461085</v>
          </cell>
          <cell r="FN189">
            <v>0.72927865976348005</v>
          </cell>
          <cell r="FO189">
            <v>0.73327513065685201</v>
          </cell>
          <cell r="FP189">
            <v>0.76415734774430077</v>
          </cell>
          <cell r="FQ189">
            <v>0.75370930945042558</v>
          </cell>
          <cell r="FR189">
            <v>4.4502060296270907E-3</v>
          </cell>
          <cell r="FS189">
            <v>4.7940973564664091E-3</v>
          </cell>
          <cell r="FT189">
            <v>0.85246213726555098</v>
          </cell>
          <cell r="FU189">
            <v>0.85736039205347914</v>
          </cell>
          <cell r="FV189">
            <v>0.88118283227149063</v>
          </cell>
          <cell r="FW189">
            <v>0.88068020828536098</v>
          </cell>
          <cell r="FX189">
            <v>1683.7053592411528</v>
          </cell>
          <cell r="FY189">
            <v>15197.726402543558</v>
          </cell>
          <cell r="FZ189">
            <v>1975.1086712683648</v>
          </cell>
          <cell r="GA189">
            <v>17726.18206229846</v>
          </cell>
          <cell r="GB189">
            <v>199.52727762321857</v>
          </cell>
          <cell r="GC189" t="e">
            <v>#DIV/0!</v>
          </cell>
          <cell r="GD189">
            <v>1.3568464156693355E-2</v>
          </cell>
          <cell r="GE189" t="e">
            <v>#DIV/0!</v>
          </cell>
          <cell r="GF189">
            <v>3.772516530029274E-2</v>
          </cell>
          <cell r="GG189" t="e">
            <v>#DIV/0!</v>
          </cell>
          <cell r="GH189">
            <v>555.34031454252238</v>
          </cell>
          <cell r="GI189" t="e">
            <v>#DIV/0!</v>
          </cell>
          <cell r="GJ189">
            <v>1.7790772525542762E-2</v>
          </cell>
          <cell r="GK189" t="e">
            <v>#DIV/0!</v>
          </cell>
          <cell r="GL189">
            <v>29.954419046296607</v>
          </cell>
          <cell r="GM189" t="e">
            <v>#DIV/0!</v>
          </cell>
          <cell r="GN189">
            <v>22.08136241708084</v>
          </cell>
          <cell r="GO189" t="e">
            <v>#DIV/0!</v>
          </cell>
          <cell r="GP189">
            <v>61.394055924090281</v>
          </cell>
          <cell r="GQ189" t="e">
            <v>#DIV/0!</v>
          </cell>
          <cell r="GR189">
            <v>4.1749832762871773E-3</v>
          </cell>
          <cell r="GS189" t="e">
            <v>#DIV/0!</v>
          </cell>
          <cell r="GT189">
            <v>616.15098665159167</v>
          </cell>
          <cell r="GU189">
            <v>7723.9702944891196</v>
          </cell>
          <cell r="GV189">
            <v>221.60864004029941</v>
          </cell>
          <cell r="GW189">
            <v>2831.8700759980538</v>
          </cell>
          <cell r="GX189">
            <v>1.5070064228904495E-2</v>
          </cell>
          <cell r="GY189">
            <v>1.6801467504637489E-2</v>
          </cell>
          <cell r="GZ189">
            <v>4.1780380695635014E-2</v>
          </cell>
          <cell r="HA189">
            <v>4.5553939888866343E-2</v>
          </cell>
          <cell r="HB189">
            <v>93.712022888106446</v>
          </cell>
          <cell r="HC189">
            <v>969.07748541629144</v>
          </cell>
          <cell r="HD189">
            <v>6.3727037162789142E-3</v>
          </cell>
          <cell r="HE189">
            <v>5.7495306789310547E-3</v>
          </cell>
          <cell r="IV189">
            <v>185</v>
          </cell>
        </row>
        <row r="190">
          <cell r="B190">
            <v>39027</v>
          </cell>
          <cell r="C190">
            <v>25</v>
          </cell>
          <cell r="D190">
            <v>39022</v>
          </cell>
          <cell r="E190">
            <v>0</v>
          </cell>
          <cell r="F190">
            <v>118</v>
          </cell>
          <cell r="G190">
            <v>18</v>
          </cell>
          <cell r="H190">
            <v>0</v>
          </cell>
          <cell r="I190">
            <v>0</v>
          </cell>
          <cell r="J190">
            <v>0</v>
          </cell>
          <cell r="K190">
            <v>0.41666666666666669</v>
          </cell>
          <cell r="L190">
            <v>1</v>
          </cell>
          <cell r="M190">
            <v>117.58333333333333</v>
          </cell>
          <cell r="N190">
            <v>118</v>
          </cell>
          <cell r="O190">
            <v>118</v>
          </cell>
          <cell r="P190">
            <v>4.8611111111111105E-2</v>
          </cell>
          <cell r="Q190">
            <v>3.8069444444444449</v>
          </cell>
          <cell r="R190">
            <v>0</v>
          </cell>
          <cell r="S190">
            <v>0.1652777777777778</v>
          </cell>
          <cell r="T190">
            <v>4.8611111111111105E-2</v>
          </cell>
          <cell r="U190">
            <v>3.9722222222222228</v>
          </cell>
          <cell r="V190">
            <v>0</v>
          </cell>
          <cell r="W190">
            <v>4.8888888888888884</v>
          </cell>
          <cell r="X190">
            <v>0</v>
          </cell>
          <cell r="Y190">
            <v>8.3333333333332205E-3</v>
          </cell>
          <cell r="Z190">
            <v>0.23958333333333343</v>
          </cell>
          <cell r="AA190">
            <v>13.270833333333334</v>
          </cell>
          <cell r="AB190">
            <v>0.23958333333333343</v>
          </cell>
          <cell r="AC190">
            <v>13.279166666666667</v>
          </cell>
          <cell r="AD190">
            <v>0</v>
          </cell>
          <cell r="AE190">
            <v>3.5284722222222218</v>
          </cell>
          <cell r="AF190">
            <v>0</v>
          </cell>
          <cell r="AG190">
            <v>38.763194444444437</v>
          </cell>
          <cell r="AH190">
            <v>0</v>
          </cell>
          <cell r="AI190">
            <v>0.26736111111111083</v>
          </cell>
          <cell r="AJ190">
            <v>0</v>
          </cell>
          <cell r="AK190">
            <v>42.559027777777771</v>
          </cell>
          <cell r="AL190">
            <v>0.23958333333333343</v>
          </cell>
          <cell r="AM190">
            <v>55.83819444444444</v>
          </cell>
          <cell r="AN190">
            <v>0.95138888888888884</v>
          </cell>
          <cell r="AO190">
            <v>108.72222222222221</v>
          </cell>
          <cell r="AP190">
            <v>0.71180555555555536</v>
          </cell>
          <cell r="AQ190">
            <v>52.884027777777781</v>
          </cell>
          <cell r="AR190">
            <v>1</v>
          </cell>
          <cell r="AS190">
            <v>0.9630306028900304</v>
          </cell>
          <cell r="AT190">
            <v>1</v>
          </cell>
          <cell r="AU190">
            <v>0.59386050437288085</v>
          </cell>
          <cell r="AV190">
            <v>1</v>
          </cell>
          <cell r="AW190">
            <v>0.99719873688499538</v>
          </cell>
          <cell r="AX190">
            <v>1</v>
          </cell>
          <cell r="AY190">
            <v>0.55408984414790674</v>
          </cell>
          <cell r="AZ190">
            <v>0.74817518248175163</v>
          </cell>
          <cell r="BA190">
            <v>0.48649080224833929</v>
          </cell>
          <cell r="BB190">
            <v>0.74817518248175163</v>
          </cell>
          <cell r="BC190">
            <v>0.48641415431783347</v>
          </cell>
          <cell r="BD190">
            <v>0.74817518248175163</v>
          </cell>
          <cell r="BE190">
            <v>0.46548288508557467</v>
          </cell>
          <cell r="BF190">
            <v>0.74817518248175163</v>
          </cell>
          <cell r="BG190">
            <v>0.46480669930052865</v>
          </cell>
          <cell r="BH190">
            <v>0.71180555555555536</v>
          </cell>
          <cell r="BI190">
            <v>0.44975785494920867</v>
          </cell>
          <cell r="BJ190">
            <v>137.41229268292687</v>
          </cell>
          <cell r="BK190">
            <v>134.64716977663389</v>
          </cell>
          <cell r="BL190">
            <v>2347.46</v>
          </cell>
          <cell r="BM190">
            <v>170896.432</v>
          </cell>
          <cell r="BN190">
            <v>19.893728813559321</v>
          </cell>
          <cell r="BO190">
            <v>1448.2748474576272</v>
          </cell>
          <cell r="BP190">
            <v>834.03781000000004</v>
          </cell>
          <cell r="BQ190">
            <v>56581.59436000001</v>
          </cell>
          <cell r="BR190">
            <v>0.35529372598468134</v>
          </cell>
          <cell r="BS190">
            <v>0.33108704317478094</v>
          </cell>
          <cell r="BT190">
            <v>1.7926761214943627</v>
          </cell>
          <cell r="BU190">
            <v>1.8389885611728065</v>
          </cell>
          <cell r="BV190">
            <v>0.12320639350309211</v>
          </cell>
          <cell r="BW190">
            <v>0.13025702869145356</v>
          </cell>
          <cell r="BX190">
            <v>289.22208049276861</v>
          </cell>
          <cell r="BY190">
            <v>22260.461446291043</v>
          </cell>
          <cell r="BZ190">
            <v>0.1981918104027128</v>
          </cell>
          <cell r="CA190">
            <v>0.18003757617917518</v>
          </cell>
          <cell r="CB190">
            <v>465.24734724795223</v>
          </cell>
          <cell r="CC190">
            <v>30767.77939494923</v>
          </cell>
          <cell r="CD190">
            <v>3.0212500000000003E-2</v>
          </cell>
          <cell r="CE190">
            <v>2.9575544180353568E-2</v>
          </cell>
          <cell r="CF190">
            <v>0.75424183668113753</v>
          </cell>
          <cell r="CG190">
            <v>0.75609725609146583</v>
          </cell>
          <cell r="CH190">
            <v>39.187461033297751</v>
          </cell>
          <cell r="CI190">
            <v>2557.5312240196604</v>
          </cell>
          <cell r="CJ190">
            <v>0.484375</v>
          </cell>
          <cell r="CK190">
            <v>0.48798002392693268</v>
          </cell>
          <cell r="CL190">
            <v>473.86300171875001</v>
          </cell>
          <cell r="CM190">
            <v>31905.672741031114</v>
          </cell>
          <cell r="CN190">
            <v>0.4167473822770143</v>
          </cell>
          <cell r="CO190">
            <v>0.38258934136202449</v>
          </cell>
          <cell r="CP190">
            <v>978.29781000000003</v>
          </cell>
          <cell r="CQ190">
            <v>65383.153360000011</v>
          </cell>
          <cell r="CR190">
            <v>1.2590980287044296E-2</v>
          </cell>
          <cell r="CS190">
            <v>1.1315287968384928E-2</v>
          </cell>
          <cell r="CT190">
            <v>29.556822584625003</v>
          </cell>
          <cell r="CU190">
            <v>1933.7423408495131</v>
          </cell>
          <cell r="CV190">
            <v>6.5496323686026592E-2</v>
          </cell>
          <cell r="CW190">
            <v>4.9697930498630881E-2</v>
          </cell>
          <cell r="CX190">
            <v>153.75</v>
          </cell>
          <cell r="CY190">
            <v>8493.1989999999987</v>
          </cell>
          <cell r="CZ190">
            <v>4.9589999999999995E-2</v>
          </cell>
          <cell r="DA190">
            <v>1.9164431678845687E-2</v>
          </cell>
          <cell r="DB190">
            <v>3.2479626915900583E-3</v>
          </cell>
          <cell r="DC190">
            <v>9.5243259362103288E-4</v>
          </cell>
          <cell r="DD190">
            <v>7.624462499999999</v>
          </cell>
          <cell r="DE190">
            <v>162.76733197034048</v>
          </cell>
          <cell r="DF190">
            <v>0.6542</v>
          </cell>
          <cell r="DG190">
            <v>0.54297623689590313</v>
          </cell>
          <cell r="DH190">
            <v>100.58325000000001</v>
          </cell>
          <cell r="DI190">
            <v>4611.6052322280466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0.85072796999669709</v>
          </cell>
          <cell r="DO190">
            <v>0.85254276077862745</v>
          </cell>
          <cell r="DP190">
            <v>259.66525790814359</v>
          </cell>
          <cell r="DQ190">
            <v>20326.719105441527</v>
          </cell>
          <cell r="DR190">
            <v>305.2271314285714</v>
          </cell>
          <cell r="DS190">
            <v>23842.462854153066</v>
          </cell>
          <cell r="DT190">
            <v>2203.1999999999998</v>
          </cell>
          <cell r="DU190">
            <v>162224.579</v>
          </cell>
          <cell r="DV190">
            <v>0.93854634370766687</v>
          </cell>
          <cell r="DW190">
            <v>0.94925667611363584</v>
          </cell>
          <cell r="DX190">
            <v>0</v>
          </cell>
          <cell r="DY190">
            <v>0.25306840497640648</v>
          </cell>
          <cell r="DZ190">
            <v>0.98896666666666644</v>
          </cell>
          <cell r="EA190">
            <v>0.9875772347404268</v>
          </cell>
          <cell r="EB190">
            <v>0.87817008832052579</v>
          </cell>
          <cell r="EC190">
            <v>0.87561176828903409</v>
          </cell>
          <cell r="EN190">
            <v>3.6666666666666667E-4</v>
          </cell>
          <cell r="EO190">
            <v>4.6055030259894739E-6</v>
          </cell>
          <cell r="ER190">
            <v>0.98932942078762187</v>
          </cell>
          <cell r="ES190">
            <v>0.98800771996280679</v>
          </cell>
          <cell r="EV190">
            <v>2.3190180741854471E-2</v>
          </cell>
          <cell r="EW190">
            <v>2.3467596167068949E-2</v>
          </cell>
          <cell r="EX190">
            <v>0.85403333333333353</v>
          </cell>
          <cell r="EY190">
            <v>0.84501965223689524</v>
          </cell>
          <cell r="EZ190">
            <v>0.36149688029894106</v>
          </cell>
          <cell r="FA190">
            <v>0.36659391705090072</v>
          </cell>
          <cell r="FB190">
            <v>0.42328193313954293</v>
          </cell>
          <cell r="FC190">
            <v>0.433828865494987</v>
          </cell>
          <cell r="FJ190">
            <v>0.89780578808413614</v>
          </cell>
          <cell r="FK190">
            <v>0.91313107567355889</v>
          </cell>
          <cell r="FL190">
            <v>0.94093733462614304</v>
          </cell>
          <cell r="FM190">
            <v>0.94348064501940543</v>
          </cell>
          <cell r="FR190">
            <v>1.5526798201148995E-2</v>
          </cell>
          <cell r="FS190">
            <v>4.9387422500527522E-3</v>
          </cell>
          <cell r="FT190">
            <v>0.86625476819784608</v>
          </cell>
          <cell r="FU190">
            <v>0.8574815030286802</v>
          </cell>
          <cell r="FV190">
            <v>0.89375711748375508</v>
          </cell>
          <cell r="FW190">
            <v>0.88083698445956859</v>
          </cell>
          <cell r="FX190">
            <v>252.04079540814359</v>
          </cell>
          <cell r="FY190">
            <v>252.04079540814359</v>
          </cell>
          <cell r="FZ190">
            <v>290.95458364112505</v>
          </cell>
          <cell r="GA190">
            <v>290.95458364112505</v>
          </cell>
          <cell r="GB190">
            <v>26.77754061584832</v>
          </cell>
          <cell r="GC190">
            <v>26.77754061584832</v>
          </cell>
          <cell r="GD190">
            <v>1.1407027432138703E-2</v>
          </cell>
          <cell r="GE190">
            <v>1.5668870498038439E-4</v>
          </cell>
          <cell r="GF190">
            <v>3.1554981671503286E-2</v>
          </cell>
          <cell r="GG190">
            <v>4.2741763486116031E-4</v>
          </cell>
          <cell r="GH190">
            <v>74.074057274587105</v>
          </cell>
          <cell r="GI190">
            <v>74.074057274587105</v>
          </cell>
          <cell r="IV190">
            <v>186</v>
          </cell>
        </row>
        <row r="191">
          <cell r="B191">
            <v>39028</v>
          </cell>
          <cell r="C191">
            <v>25</v>
          </cell>
          <cell r="D191">
            <v>39022</v>
          </cell>
          <cell r="E191">
            <v>0</v>
          </cell>
          <cell r="F191">
            <v>119</v>
          </cell>
          <cell r="G191">
            <v>18</v>
          </cell>
          <cell r="H191">
            <v>0</v>
          </cell>
          <cell r="I191">
            <v>0</v>
          </cell>
          <cell r="J191">
            <v>0</v>
          </cell>
          <cell r="K191">
            <v>0.41666666666666669</v>
          </cell>
          <cell r="L191">
            <v>1</v>
          </cell>
          <cell r="M191">
            <v>118.58333333333333</v>
          </cell>
          <cell r="N191">
            <v>119</v>
          </cell>
          <cell r="O191">
            <v>119</v>
          </cell>
          <cell r="P191">
            <v>1</v>
          </cell>
          <cell r="Q191">
            <v>4.8069444444444454</v>
          </cell>
          <cell r="R191">
            <v>0</v>
          </cell>
          <cell r="S191">
            <v>0.1652777777777778</v>
          </cell>
          <cell r="T191">
            <v>1</v>
          </cell>
          <cell r="U191">
            <v>4.9722222222222232</v>
          </cell>
          <cell r="V191">
            <v>0</v>
          </cell>
          <cell r="W191">
            <v>4.8888888888888884</v>
          </cell>
          <cell r="X191">
            <v>0</v>
          </cell>
          <cell r="Y191">
            <v>8.3333333333332205E-3</v>
          </cell>
          <cell r="Z191">
            <v>0</v>
          </cell>
          <cell r="AA191">
            <v>13.270833333333334</v>
          </cell>
          <cell r="AB191">
            <v>0</v>
          </cell>
          <cell r="AC191">
            <v>13.279166666666667</v>
          </cell>
          <cell r="AD191">
            <v>0</v>
          </cell>
          <cell r="AE191">
            <v>3.5284722222222218</v>
          </cell>
          <cell r="AF191">
            <v>0</v>
          </cell>
          <cell r="AG191">
            <v>38.763194444444437</v>
          </cell>
          <cell r="AH191">
            <v>0</v>
          </cell>
          <cell r="AI191">
            <v>0.26736111111111083</v>
          </cell>
          <cell r="AJ191">
            <v>0</v>
          </cell>
          <cell r="AK191">
            <v>42.559027777777771</v>
          </cell>
          <cell r="AL191">
            <v>0</v>
          </cell>
          <cell r="AM191">
            <v>55.83819444444444</v>
          </cell>
          <cell r="AN191">
            <v>0</v>
          </cell>
          <cell r="AO191">
            <v>108.72222222222221</v>
          </cell>
          <cell r="AP191">
            <v>0</v>
          </cell>
          <cell r="AQ191">
            <v>52.884027777777781</v>
          </cell>
          <cell r="AR191">
            <v>0</v>
          </cell>
          <cell r="AS191">
            <v>0.9630306028900304</v>
          </cell>
          <cell r="AT191">
            <v>0</v>
          </cell>
          <cell r="AU191">
            <v>0.59386050437288085</v>
          </cell>
          <cell r="AV191">
            <v>0</v>
          </cell>
          <cell r="AW191">
            <v>0.99719873688499538</v>
          </cell>
          <cell r="AX191">
            <v>0</v>
          </cell>
          <cell r="AY191">
            <v>0.55408984414790674</v>
          </cell>
          <cell r="AZ191">
            <v>0</v>
          </cell>
          <cell r="BA191">
            <v>0.48649080224833929</v>
          </cell>
          <cell r="BB191">
            <v>0</v>
          </cell>
          <cell r="BC191">
            <v>0.48641415431783347</v>
          </cell>
          <cell r="BD191">
            <v>0</v>
          </cell>
          <cell r="BE191">
            <v>0.46548288508557467</v>
          </cell>
          <cell r="BF191">
            <v>0</v>
          </cell>
          <cell r="BG191">
            <v>0.46480669930052865</v>
          </cell>
          <cell r="BH191">
            <v>0</v>
          </cell>
          <cell r="BI191">
            <v>0.44596509721246197</v>
          </cell>
          <cell r="BJ191">
            <v>0</v>
          </cell>
          <cell r="BK191">
            <v>134.64716977663389</v>
          </cell>
          <cell r="BL191">
            <v>0</v>
          </cell>
          <cell r="BM191">
            <v>170896.432</v>
          </cell>
          <cell r="BN191">
            <v>0</v>
          </cell>
          <cell r="BO191">
            <v>1436.1044705882352</v>
          </cell>
          <cell r="BP191">
            <v>0</v>
          </cell>
          <cell r="BQ191">
            <v>56581.59436000001</v>
          </cell>
          <cell r="BR191">
            <v>0</v>
          </cell>
          <cell r="BS191">
            <v>0.33108704317478094</v>
          </cell>
          <cell r="BT191">
            <v>0</v>
          </cell>
          <cell r="BU191">
            <v>1.8389885611728065</v>
          </cell>
          <cell r="BV191">
            <v>0</v>
          </cell>
          <cell r="BW191">
            <v>0.13025702869145356</v>
          </cell>
          <cell r="BX191">
            <v>0</v>
          </cell>
          <cell r="BY191">
            <v>22260.461446291043</v>
          </cell>
          <cell r="BZ191">
            <v>0</v>
          </cell>
          <cell r="CA191">
            <v>0.18003757617917518</v>
          </cell>
          <cell r="CB191">
            <v>0</v>
          </cell>
          <cell r="CC191">
            <v>30767.77939494923</v>
          </cell>
          <cell r="CD191">
            <v>0</v>
          </cell>
          <cell r="CE191">
            <v>2.9575544180353568E-2</v>
          </cell>
          <cell r="CF191">
            <v>0</v>
          </cell>
          <cell r="CG191">
            <v>0.75609725609146583</v>
          </cell>
          <cell r="CH191">
            <v>0</v>
          </cell>
          <cell r="CI191">
            <v>2557.5312240196604</v>
          </cell>
          <cell r="CJ191">
            <v>0</v>
          </cell>
          <cell r="CK191">
            <v>0.48798002392693268</v>
          </cell>
          <cell r="CL191">
            <v>0</v>
          </cell>
          <cell r="CM191">
            <v>31905.672741031114</v>
          </cell>
          <cell r="CN191">
            <v>0</v>
          </cell>
          <cell r="CO191">
            <v>0.38258934136202449</v>
          </cell>
          <cell r="CP191">
            <v>0</v>
          </cell>
          <cell r="CQ191">
            <v>65383.153360000011</v>
          </cell>
          <cell r="CR191">
            <v>0</v>
          </cell>
          <cell r="CS191">
            <v>1.1315287968384928E-2</v>
          </cell>
          <cell r="CT191">
            <v>0</v>
          </cell>
          <cell r="CU191">
            <v>1933.7423408495131</v>
          </cell>
          <cell r="CV191">
            <v>0</v>
          </cell>
          <cell r="CW191">
            <v>4.9697930498630881E-2</v>
          </cell>
          <cell r="CX191">
            <v>0</v>
          </cell>
          <cell r="CY191">
            <v>8493.1989999999987</v>
          </cell>
          <cell r="CZ191">
            <v>0</v>
          </cell>
          <cell r="DA191">
            <v>1.9164431678845687E-2</v>
          </cell>
          <cell r="DB191">
            <v>0</v>
          </cell>
          <cell r="DC191">
            <v>9.5243259362103288E-4</v>
          </cell>
          <cell r="DD191">
            <v>0</v>
          </cell>
          <cell r="DE191">
            <v>162.76733197034048</v>
          </cell>
          <cell r="DF191">
            <v>0</v>
          </cell>
          <cell r="DG191">
            <v>0.54297623689590313</v>
          </cell>
          <cell r="DH191">
            <v>0</v>
          </cell>
          <cell r="DI191">
            <v>4611.6052322280466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0.85254276077862745</v>
          </cell>
          <cell r="DP191">
            <v>0</v>
          </cell>
          <cell r="DQ191">
            <v>20326.719105441527</v>
          </cell>
          <cell r="DR191">
            <v>0</v>
          </cell>
          <cell r="DS191">
            <v>23842.462854153066</v>
          </cell>
          <cell r="DT191">
            <v>0</v>
          </cell>
          <cell r="DU191">
            <v>162224.579</v>
          </cell>
          <cell r="DV191">
            <v>0</v>
          </cell>
          <cell r="DW191">
            <v>0.94925667611363584</v>
          </cell>
          <cell r="DX191">
            <v>0</v>
          </cell>
          <cell r="DY191">
            <v>0.25306840497640648</v>
          </cell>
          <cell r="DZ191">
            <v>0</v>
          </cell>
          <cell r="EA191">
            <v>0.9875772347404268</v>
          </cell>
          <cell r="EB191">
            <v>0</v>
          </cell>
          <cell r="EC191">
            <v>0.87561176828903409</v>
          </cell>
          <cell r="EN191">
            <v>0</v>
          </cell>
          <cell r="EO191">
            <v>4.6055030259894739E-6</v>
          </cell>
          <cell r="ER191">
            <v>0</v>
          </cell>
          <cell r="ES191">
            <v>0.98800771996280679</v>
          </cell>
          <cell r="EV191">
            <v>0</v>
          </cell>
          <cell r="EW191">
            <v>2.3467596167068949E-2</v>
          </cell>
          <cell r="EX191">
            <v>0</v>
          </cell>
          <cell r="EY191">
            <v>0.84501965223689524</v>
          </cell>
          <cell r="EZ191">
            <v>0</v>
          </cell>
          <cell r="FA191">
            <v>0.36659391705090072</v>
          </cell>
          <cell r="FB191">
            <v>0</v>
          </cell>
          <cell r="FC191">
            <v>0.433828865494987</v>
          </cell>
          <cell r="FJ191">
            <v>0</v>
          </cell>
          <cell r="FK191">
            <v>0.91313107567355889</v>
          </cell>
          <cell r="FL191">
            <v>0</v>
          </cell>
          <cell r="FM191">
            <v>0.94348064501940543</v>
          </cell>
          <cell r="FR191">
            <v>0</v>
          </cell>
          <cell r="FS191">
            <v>4.9387422500527522E-3</v>
          </cell>
          <cell r="FT191">
            <v>0</v>
          </cell>
          <cell r="FU191">
            <v>0.8574815030286802</v>
          </cell>
          <cell r="FV191">
            <v>0</v>
          </cell>
          <cell r="FW191">
            <v>0</v>
          </cell>
          <cell r="FX191">
            <v>0</v>
          </cell>
          <cell r="FY191">
            <v>252.04079540814359</v>
          </cell>
          <cell r="FZ191">
            <v>0</v>
          </cell>
          <cell r="GA191">
            <v>290.95458364112505</v>
          </cell>
          <cell r="GB191">
            <v>0</v>
          </cell>
          <cell r="GC191">
            <v>26.77754061584832</v>
          </cell>
          <cell r="GD191">
            <v>0</v>
          </cell>
          <cell r="GE191">
            <v>1.5668870498038439E-4</v>
          </cell>
          <cell r="GF191">
            <v>0</v>
          </cell>
          <cell r="GG191">
            <v>4.2741763486116031E-4</v>
          </cell>
          <cell r="GH191">
            <v>0</v>
          </cell>
          <cell r="GI191">
            <v>74.074057274587105</v>
          </cell>
          <cell r="IV191">
            <v>187</v>
          </cell>
        </row>
        <row r="192">
          <cell r="B192">
            <v>39029</v>
          </cell>
          <cell r="C192">
            <v>25</v>
          </cell>
          <cell r="D192">
            <v>39022</v>
          </cell>
          <cell r="E192">
            <v>0</v>
          </cell>
          <cell r="F192">
            <v>120</v>
          </cell>
          <cell r="G192">
            <v>18</v>
          </cell>
          <cell r="H192">
            <v>0</v>
          </cell>
          <cell r="I192">
            <v>0</v>
          </cell>
          <cell r="J192">
            <v>0</v>
          </cell>
          <cell r="K192">
            <v>0.41666666666666669</v>
          </cell>
          <cell r="L192">
            <v>1</v>
          </cell>
          <cell r="M192">
            <v>119.58333333333333</v>
          </cell>
          <cell r="N192">
            <v>120</v>
          </cell>
          <cell r="O192">
            <v>120</v>
          </cell>
          <cell r="P192">
            <v>0.32986111111111105</v>
          </cell>
          <cell r="Q192">
            <v>5.1368055555555561</v>
          </cell>
          <cell r="R192">
            <v>0</v>
          </cell>
          <cell r="S192">
            <v>0.1652777777777778</v>
          </cell>
          <cell r="T192">
            <v>0.32986111111111105</v>
          </cell>
          <cell r="U192">
            <v>5.3020833333333339</v>
          </cell>
          <cell r="V192">
            <v>0</v>
          </cell>
          <cell r="W192">
            <v>4.8888888888888884</v>
          </cell>
          <cell r="X192">
            <v>0</v>
          </cell>
          <cell r="Y192">
            <v>8.3333333333332205E-3</v>
          </cell>
          <cell r="Z192">
            <v>1.7361111111111216E-2</v>
          </cell>
          <cell r="AA192">
            <v>13.288194444444445</v>
          </cell>
          <cell r="AB192">
            <v>1.7361111111111216E-2</v>
          </cell>
          <cell r="AC192">
            <v>13.296527777777778</v>
          </cell>
          <cell r="AD192">
            <v>1.9444444444444486E-2</v>
          </cell>
          <cell r="AE192">
            <v>3.5479166666666662</v>
          </cell>
          <cell r="AF192">
            <v>5.555555555555558E-2</v>
          </cell>
          <cell r="AG192">
            <v>38.818750000000001</v>
          </cell>
          <cell r="AH192">
            <v>0</v>
          </cell>
          <cell r="AI192">
            <v>0.26736111111111083</v>
          </cell>
          <cell r="AJ192">
            <v>7.5000000000000067E-2</v>
          </cell>
          <cell r="AK192">
            <v>42.634027777777774</v>
          </cell>
          <cell r="AL192">
            <v>9.2361111111111283E-2</v>
          </cell>
          <cell r="AM192">
            <v>55.93055555555555</v>
          </cell>
          <cell r="AN192">
            <v>0.67013888888888895</v>
          </cell>
          <cell r="AO192">
            <v>109.3923611111111</v>
          </cell>
          <cell r="AP192">
            <v>0.57777777777777772</v>
          </cell>
          <cell r="AQ192">
            <v>53.461805555555557</v>
          </cell>
          <cell r="AR192">
            <v>0.97021276595744677</v>
          </cell>
          <cell r="AS192">
            <v>0.96307939123271036</v>
          </cell>
          <cell r="AT192">
            <v>0.91489361702127658</v>
          </cell>
          <cell r="AU192">
            <v>0.59604127823787012</v>
          </cell>
          <cell r="AV192">
            <v>1</v>
          </cell>
          <cell r="AW192">
            <v>0.99721776582982846</v>
          </cell>
          <cell r="AX192">
            <v>0.88510638297872324</v>
          </cell>
          <cell r="AY192">
            <v>0.55633843530040894</v>
          </cell>
          <cell r="AZ192">
            <v>0.86217616580310863</v>
          </cell>
          <cell r="BA192">
            <v>0.48879225519758768</v>
          </cell>
          <cell r="BB192">
            <v>0.86217616580310863</v>
          </cell>
          <cell r="BC192">
            <v>0.48871607681320434</v>
          </cell>
          <cell r="BD192">
            <v>0.86217616580310863</v>
          </cell>
          <cell r="BE192">
            <v>0.4678090724030019</v>
          </cell>
          <cell r="BF192">
            <v>0.86217616580310863</v>
          </cell>
          <cell r="BG192">
            <v>0.46713348664769461</v>
          </cell>
          <cell r="BH192">
            <v>0.57777777777777772</v>
          </cell>
          <cell r="BI192">
            <v>0.44706736353077825</v>
          </cell>
          <cell r="BJ192">
            <v>137.56442307692308</v>
          </cell>
          <cell r="BK192">
            <v>134.67869740858609</v>
          </cell>
          <cell r="BL192">
            <v>1907.56</v>
          </cell>
          <cell r="BM192">
            <v>172803.992</v>
          </cell>
          <cell r="BN192">
            <v>15.896333333333333</v>
          </cell>
          <cell r="BO192">
            <v>1440.0332666666666</v>
          </cell>
          <cell r="BP192">
            <v>640.43934999999999</v>
          </cell>
          <cell r="BQ192">
            <v>57222.033710000011</v>
          </cell>
          <cell r="BR192">
            <v>0.33573746042064206</v>
          </cell>
          <cell r="BS192">
            <v>0.33113837850458921</v>
          </cell>
          <cell r="BT192">
            <v>1.7044297817702849</v>
          </cell>
          <cell r="BU192">
            <v>1.8373650955160681</v>
          </cell>
          <cell r="BV192">
            <v>0.12199782263151318</v>
          </cell>
          <cell r="BW192">
            <v>0.13016585642784231</v>
          </cell>
          <cell r="BX192">
            <v>232.71816653896929</v>
          </cell>
          <cell r="BY192">
            <v>22493.179612830012</v>
          </cell>
          <cell r="BZ192">
            <v>0.19697934406657253</v>
          </cell>
          <cell r="CA192">
            <v>0.18022459407371133</v>
          </cell>
          <cell r="CB192">
            <v>375.74991756763109</v>
          </cell>
          <cell r="CC192">
            <v>31143.529312516861</v>
          </cell>
          <cell r="CD192">
            <v>2.9662500000000001E-2</v>
          </cell>
          <cell r="CE192">
            <v>2.9576586964701907E-2</v>
          </cell>
          <cell r="CF192">
            <v>0.76747606750359976</v>
          </cell>
          <cell r="CG192">
            <v>0.7562321035338696</v>
          </cell>
          <cell r="CH192">
            <v>30.672149551118856</v>
          </cell>
          <cell r="CI192">
            <v>2588.2033735707791</v>
          </cell>
          <cell r="CJ192">
            <v>0.487875</v>
          </cell>
          <cell r="CK192">
            <v>0.48797876446773081</v>
          </cell>
          <cell r="CL192">
            <v>387.17728288124999</v>
          </cell>
          <cell r="CM192">
            <v>32292.850023912364</v>
          </cell>
          <cell r="CN192">
            <v>0.41602851286460191</v>
          </cell>
          <cell r="CO192">
            <v>0.38295847187372856</v>
          </cell>
          <cell r="CP192">
            <v>793.59934999999996</v>
          </cell>
          <cell r="CQ192">
            <v>66176.752710000015</v>
          </cell>
          <cell r="CR192">
            <v>1.2340445762846255E-2</v>
          </cell>
          <cell r="CS192">
            <v>1.1326604547242682E-2</v>
          </cell>
          <cell r="CT192">
            <v>23.540140719375003</v>
          </cell>
          <cell r="CU192">
            <v>1957.282481568888</v>
          </cell>
          <cell r="CV192">
            <v>3.2764369141730795E-2</v>
          </cell>
          <cell r="CW192">
            <v>4.9511003194879888E-2</v>
          </cell>
          <cell r="CX192">
            <v>62.5</v>
          </cell>
          <cell r="CY192">
            <v>8555.6989999999987</v>
          </cell>
          <cell r="CZ192">
            <v>2.2200000000000001E-2</v>
          </cell>
          <cell r="DA192">
            <v>1.9186606724984189E-2</v>
          </cell>
          <cell r="DB192">
            <v>7.2736899494642369E-4</v>
          </cell>
          <cell r="DC192">
            <v>9.4994814685959615E-4</v>
          </cell>
          <cell r="DD192">
            <v>1.3875</v>
          </cell>
          <cell r="DE192">
            <v>164.15483197034047</v>
          </cell>
          <cell r="DF192">
            <v>0.67100000000000004</v>
          </cell>
          <cell r="DG192">
            <v>0.54391145974490773</v>
          </cell>
          <cell r="DH192">
            <v>41.9375</v>
          </cell>
          <cell r="DI192">
            <v>4653.5427322280466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0.84258130558192113</v>
          </cell>
          <cell r="DO192">
            <v>0.85244010646083346</v>
          </cell>
          <cell r="DP192">
            <v>209.17802581959427</v>
          </cell>
          <cell r="DQ192">
            <v>20535.897131261121</v>
          </cell>
          <cell r="DR192">
            <v>248.25856500000006</v>
          </cell>
          <cell r="DS192">
            <v>24090.721419153066</v>
          </cell>
          <cell r="DT192">
            <v>1754.4</v>
          </cell>
          <cell r="DU192">
            <v>163978.97899999999</v>
          </cell>
          <cell r="DV192">
            <v>0.91970894755604027</v>
          </cell>
          <cell r="DW192">
            <v>0.94893050271662704</v>
          </cell>
          <cell r="DX192">
            <v>0</v>
          </cell>
          <cell r="DY192">
            <v>0.25027481692899151</v>
          </cell>
          <cell r="DZ192">
            <v>0.98740000000000006</v>
          </cell>
          <cell r="EA192">
            <v>0.9875754715046744</v>
          </cell>
          <cell r="EB192">
            <v>0.87073507235060033</v>
          </cell>
          <cell r="EC192">
            <v>0.87553422096008526</v>
          </cell>
          <cell r="EN192">
            <v>2.9999999999999997E-4</v>
          </cell>
          <cell r="EO192">
            <v>7.5442617412793277E-6</v>
          </cell>
          <cell r="ER192">
            <v>0.9876963088926678</v>
          </cell>
          <cell r="ES192">
            <v>0.98800462144533052</v>
          </cell>
          <cell r="EV192">
            <v>2.3723105285302748E-2</v>
          </cell>
          <cell r="EW192">
            <v>2.3470416697821392E-2</v>
          </cell>
          <cell r="EX192">
            <v>0.84253333333333336</v>
          </cell>
          <cell r="EY192">
            <v>0.84500573692435976</v>
          </cell>
          <cell r="EZ192">
            <v>0.35679270343257002</v>
          </cell>
          <cell r="FA192">
            <v>0.36653906208015291</v>
          </cell>
          <cell r="FB192">
            <v>0.42347606832477847</v>
          </cell>
          <cell r="FC192">
            <v>0.43377109298012195</v>
          </cell>
          <cell r="FJ192">
            <v>0.89884699991638528</v>
          </cell>
          <cell r="FK192">
            <v>0.91298329025690683</v>
          </cell>
          <cell r="FL192">
            <v>0.9410903072374025</v>
          </cell>
          <cell r="FM192">
            <v>0.94345614076017137</v>
          </cell>
          <cell r="FR192">
            <v>4.8103149766195452E-3</v>
          </cell>
          <cell r="FS192">
            <v>4.9288266858030783E-3</v>
          </cell>
          <cell r="FT192">
            <v>0.84739162055854067</v>
          </cell>
          <cell r="FU192">
            <v>0.85736893314663654</v>
          </cell>
          <cell r="FV192">
            <v>0.87572944762228344</v>
          </cell>
          <cell r="FW192">
            <v>0.88074903369658386</v>
          </cell>
          <cell r="FX192">
            <v>207.79052581959428</v>
          </cell>
          <cell r="FY192">
            <v>459.83132122773787</v>
          </cell>
          <cell r="FZ192">
            <v>245.21191946957589</v>
          </cell>
          <cell r="GA192">
            <v>536.16650311070089</v>
          </cell>
          <cell r="GB192">
            <v>25.822243422457156</v>
          </cell>
          <cell r="GC192">
            <v>52.599784038305472</v>
          </cell>
          <cell r="GD192">
            <v>1.353679224897626E-2</v>
          </cell>
          <cell r="GE192">
            <v>3.0438986640022453E-4</v>
          </cell>
          <cell r="GF192">
            <v>3.7940216037894867E-2</v>
          </cell>
          <cell r="GG192">
            <v>8.3044318570789073E-4</v>
          </cell>
          <cell r="GH192">
            <v>72.373238505246732</v>
          </cell>
          <cell r="GI192">
            <v>146.44729577983384</v>
          </cell>
          <cell r="IV192">
            <v>188</v>
          </cell>
        </row>
        <row r="193">
          <cell r="B193">
            <v>39030</v>
          </cell>
          <cell r="C193">
            <v>25</v>
          </cell>
          <cell r="D193">
            <v>39022</v>
          </cell>
          <cell r="E193">
            <v>0</v>
          </cell>
          <cell r="F193">
            <v>121</v>
          </cell>
          <cell r="G193">
            <v>18</v>
          </cell>
          <cell r="H193">
            <v>0</v>
          </cell>
          <cell r="I193">
            <v>0</v>
          </cell>
          <cell r="J193">
            <v>0</v>
          </cell>
          <cell r="K193">
            <v>0.41666666666666669</v>
          </cell>
          <cell r="L193">
            <v>1</v>
          </cell>
          <cell r="M193">
            <v>120.58333333333333</v>
          </cell>
          <cell r="N193">
            <v>121</v>
          </cell>
          <cell r="O193">
            <v>121</v>
          </cell>
          <cell r="P193">
            <v>0.32638888888888895</v>
          </cell>
          <cell r="Q193">
            <v>5.4631944444444454</v>
          </cell>
          <cell r="R193">
            <v>2.083333333333337E-2</v>
          </cell>
          <cell r="S193">
            <v>0.18611111111111117</v>
          </cell>
          <cell r="T193">
            <v>0.34722222222222232</v>
          </cell>
          <cell r="U193">
            <v>5.6493055555555562</v>
          </cell>
          <cell r="V193">
            <v>0</v>
          </cell>
          <cell r="W193">
            <v>4.8888888888888884</v>
          </cell>
          <cell r="X193">
            <v>0</v>
          </cell>
          <cell r="Y193">
            <v>8.3333333333332205E-3</v>
          </cell>
          <cell r="Z193">
            <v>9.1666666666667007E-2</v>
          </cell>
          <cell r="AA193">
            <v>13.379861111111111</v>
          </cell>
          <cell r="AB193">
            <v>9.1666666666667007E-2</v>
          </cell>
          <cell r="AC193">
            <v>13.388194444444444</v>
          </cell>
          <cell r="AD193">
            <v>0</v>
          </cell>
          <cell r="AE193">
            <v>3.5479166666666662</v>
          </cell>
          <cell r="AF193">
            <v>0</v>
          </cell>
          <cell r="AG193">
            <v>38.818750000000001</v>
          </cell>
          <cell r="AH193">
            <v>0</v>
          </cell>
          <cell r="AI193">
            <v>0.26736111111111083</v>
          </cell>
          <cell r="AJ193">
            <v>0</v>
          </cell>
          <cell r="AK193">
            <v>42.634027777777774</v>
          </cell>
          <cell r="AL193">
            <v>9.1666666666667007E-2</v>
          </cell>
          <cell r="AM193">
            <v>56.022222222222219</v>
          </cell>
          <cell r="AN193">
            <v>0.65277777777777768</v>
          </cell>
          <cell r="AO193">
            <v>110.04513888888887</v>
          </cell>
          <cell r="AP193">
            <v>0.56111111111111067</v>
          </cell>
          <cell r="AQ193">
            <v>54.022916666666667</v>
          </cell>
          <cell r="AR193">
            <v>1</v>
          </cell>
          <cell r="AS193">
            <v>0.96329372206974839</v>
          </cell>
          <cell r="AT193">
            <v>1</v>
          </cell>
          <cell r="AU193">
            <v>0.59838633195867397</v>
          </cell>
          <cell r="AV193">
            <v>1</v>
          </cell>
          <cell r="AW193">
            <v>0.99723391720431653</v>
          </cell>
          <cell r="AX193">
            <v>1</v>
          </cell>
          <cell r="AY193">
            <v>0.55891397123273889</v>
          </cell>
          <cell r="AZ193">
            <v>0.85957446808510585</v>
          </cell>
          <cell r="BA193">
            <v>0.49099170163758554</v>
          </cell>
          <cell r="BB193">
            <v>0.85957446808510585</v>
          </cell>
          <cell r="BC193">
            <v>0.49091597513646557</v>
          </cell>
          <cell r="BD193">
            <v>0.85957446808510585</v>
          </cell>
          <cell r="BE193">
            <v>0.47003413794145199</v>
          </cell>
          <cell r="BF193">
            <v>0.83298969072164886</v>
          </cell>
          <cell r="BG193">
            <v>0.46927424852056737</v>
          </cell>
          <cell r="BH193">
            <v>0.56111111111111067</v>
          </cell>
          <cell r="BI193">
            <v>0.4480131306150657</v>
          </cell>
          <cell r="BJ193">
            <v>135.30891089108923</v>
          </cell>
          <cell r="BK193">
            <v>134.68524314527014</v>
          </cell>
          <cell r="BL193">
            <v>1822.16</v>
          </cell>
          <cell r="BM193">
            <v>174626.152</v>
          </cell>
          <cell r="BN193">
            <v>15.05917355371901</v>
          </cell>
          <cell r="BO193">
            <v>1443.1913388429753</v>
          </cell>
          <cell r="BP193">
            <v>628.70610999999997</v>
          </cell>
          <cell r="BQ193">
            <v>57850.73982000001</v>
          </cell>
          <cell r="BR193">
            <v>0.34503342736093423</v>
          </cell>
          <cell r="BS193">
            <v>0.33128336825517413</v>
          </cell>
          <cell r="BT193">
            <v>1.8667871263093743</v>
          </cell>
          <cell r="BU193">
            <v>1.8376798605397053</v>
          </cell>
          <cell r="BV193">
            <v>0.12047990210489944</v>
          </cell>
          <cell r="BW193">
            <v>0.13006478703859589</v>
          </cell>
          <cell r="BX193">
            <v>219.53365841946356</v>
          </cell>
          <cell r="BY193">
            <v>22712.713271249475</v>
          </cell>
          <cell r="BZ193">
            <v>0.18482740881284254</v>
          </cell>
          <cell r="CA193">
            <v>0.18027262276133343</v>
          </cell>
          <cell r="CB193">
            <v>336.78511124240919</v>
          </cell>
          <cell r="CC193">
            <v>31480.314423759271</v>
          </cell>
          <cell r="CD193">
            <v>2.8471428571428575E-2</v>
          </cell>
          <cell r="CE193">
            <v>2.9564826885328185E-2</v>
          </cell>
          <cell r="CF193">
            <v>0.73590667960626888</v>
          </cell>
          <cell r="CG193">
            <v>0.75601812573267557</v>
          </cell>
          <cell r="CH193">
            <v>27.53745620473363</v>
          </cell>
          <cell r="CI193">
            <v>2615.7408297755128</v>
          </cell>
          <cell r="CJ193">
            <v>0.48814285714285721</v>
          </cell>
          <cell r="CK193">
            <v>0.48798051059108827</v>
          </cell>
          <cell r="CL193">
            <v>347.4435425528572</v>
          </cell>
          <cell r="CM193">
            <v>32640.293566465221</v>
          </cell>
          <cell r="CN193">
            <v>0.39061669117969883</v>
          </cell>
          <cell r="CO193">
            <v>0.38303838259002587</v>
          </cell>
          <cell r="CP193">
            <v>711.76611000000003</v>
          </cell>
          <cell r="CQ193">
            <v>66888.518820000012</v>
          </cell>
          <cell r="CR193">
            <v>1.1121415221730569E-2</v>
          </cell>
          <cell r="CS193">
            <v>1.1324463471710221E-2</v>
          </cell>
          <cell r="CT193">
            <v>20.264997960428573</v>
          </cell>
          <cell r="CU193">
            <v>1977.5474795293167</v>
          </cell>
          <cell r="CV193">
            <v>5.2904245510822324E-2</v>
          </cell>
          <cell r="CW193">
            <v>4.9546410436851394E-2</v>
          </cell>
          <cell r="CX193">
            <v>96.4</v>
          </cell>
          <cell r="CY193">
            <v>8652.0989999999983</v>
          </cell>
          <cell r="CZ193">
            <v>2.5633333333333331E-2</v>
          </cell>
          <cell r="DA193">
            <v>1.9258434895818209E-2</v>
          </cell>
          <cell r="DB193">
            <v>1.3561121599274121E-3</v>
          </cell>
          <cell r="DC193">
            <v>9.5418631971959053E-4</v>
          </cell>
          <cell r="DD193">
            <v>2.4710533333333333</v>
          </cell>
          <cell r="DE193">
            <v>166.62588530367381</v>
          </cell>
          <cell r="DF193">
            <v>0.67049999999999998</v>
          </cell>
          <cell r="DG193">
            <v>0.54532188457714681</v>
          </cell>
          <cell r="DH193">
            <v>64.636200000000002</v>
          </cell>
          <cell r="DI193">
            <v>4718.1789322280465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0.8489366938238555</v>
          </cell>
          <cell r="DO193">
            <v>0.85240630043439425</v>
          </cell>
          <cell r="DP193">
            <v>199.26866045903498</v>
          </cell>
          <cell r="DQ193">
            <v>20735.165791720156</v>
          </cell>
          <cell r="DR193">
            <v>234.72735</v>
          </cell>
          <cell r="DS193">
            <v>24325.448769153067</v>
          </cell>
          <cell r="DT193">
            <v>1739.1</v>
          </cell>
          <cell r="DU193">
            <v>165718.079</v>
          </cell>
          <cell r="DV193">
            <v>0.95441673618123535</v>
          </cell>
          <cell r="DW193">
            <v>0.94898774955540444</v>
          </cell>
          <cell r="DX193">
            <v>0</v>
          </cell>
          <cell r="DY193">
            <v>0.24766329079048199</v>
          </cell>
          <cell r="DZ193">
            <v>0.98699999999999999</v>
          </cell>
          <cell r="EA193">
            <v>0.98757003238620655</v>
          </cell>
          <cell r="EB193">
            <v>0.87630357583162155</v>
          </cell>
          <cell r="EC193">
            <v>0.87554307509240792</v>
          </cell>
          <cell r="EN193">
            <v>4.4999999999999999E-4</v>
          </cell>
          <cell r="EO193">
            <v>1.172617024168235E-5</v>
          </cell>
          <cell r="ER193">
            <v>0.98744434995748076</v>
          </cell>
          <cell r="ES193">
            <v>0.98799932607320273</v>
          </cell>
          <cell r="EV193">
            <v>2.3110377090238152E-2</v>
          </cell>
          <cell r="EW193">
            <v>2.3466659816255606E-2</v>
          </cell>
          <cell r="EX193">
            <v>0.85011999999999999</v>
          </cell>
          <cell r="EY193">
            <v>0.84505709986997601</v>
          </cell>
          <cell r="EZ193">
            <v>0.36198792650491751</v>
          </cell>
          <cell r="FA193">
            <v>0.36649335466823729</v>
          </cell>
          <cell r="FB193">
            <v>0.42580803475382006</v>
          </cell>
          <cell r="FC193">
            <v>0.43369064022375231</v>
          </cell>
          <cell r="FJ193">
            <v>0.90769070170685096</v>
          </cell>
          <cell r="FK193">
            <v>0.9129321338268922</v>
          </cell>
          <cell r="FL193">
            <v>0.9418391689510176</v>
          </cell>
          <cell r="FM193">
            <v>0.94344128632464175</v>
          </cell>
          <cell r="FR193">
            <v>-6.8989587014980369E-3</v>
          </cell>
          <cell r="FS193">
            <v>4.8019270308818918E-3</v>
          </cell>
          <cell r="FT193">
            <v>0.84203773512235747</v>
          </cell>
          <cell r="FU193">
            <v>0.85720822746527614</v>
          </cell>
          <cell r="FV193">
            <v>0.86907840724544294</v>
          </cell>
          <cell r="FW193">
            <v>0.88062312043189706</v>
          </cell>
          <cell r="FX193">
            <v>196.79760712570163</v>
          </cell>
          <cell r="FY193">
            <v>656.62892835343951</v>
          </cell>
          <cell r="FZ193">
            <v>233.71590003279931</v>
          </cell>
          <cell r="GA193">
            <v>769.88240314350014</v>
          </cell>
          <cell r="GB193">
            <v>25.765056175182426</v>
          </cell>
          <cell r="GC193">
            <v>78.364840213487895</v>
          </cell>
          <cell r="GD193">
            <v>1.4139842920041284E-2</v>
          </cell>
          <cell r="GE193">
            <v>4.4875775659013488E-4</v>
          </cell>
          <cell r="GF193">
            <v>3.9061642349690902E-2</v>
          </cell>
          <cell r="GG193">
            <v>1.2244635567713533E-3</v>
          </cell>
          <cell r="GH193">
            <v>71.176562223912782</v>
          </cell>
          <cell r="GI193">
            <v>217.62385800374662</v>
          </cell>
          <cell r="IV193">
            <v>189</v>
          </cell>
        </row>
        <row r="194">
          <cell r="B194">
            <v>39031</v>
          </cell>
          <cell r="C194">
            <v>25</v>
          </cell>
          <cell r="D194">
            <v>39022</v>
          </cell>
          <cell r="E194">
            <v>0</v>
          </cell>
          <cell r="F194">
            <v>122</v>
          </cell>
          <cell r="G194">
            <v>18</v>
          </cell>
          <cell r="H194">
            <v>0</v>
          </cell>
          <cell r="I194">
            <v>0</v>
          </cell>
          <cell r="J194">
            <v>0</v>
          </cell>
          <cell r="K194">
            <v>0.41666666666666669</v>
          </cell>
          <cell r="L194">
            <v>1</v>
          </cell>
          <cell r="M194">
            <v>121.58333333333333</v>
          </cell>
          <cell r="N194">
            <v>122</v>
          </cell>
          <cell r="O194">
            <v>122</v>
          </cell>
          <cell r="P194">
            <v>0.5625</v>
          </cell>
          <cell r="Q194">
            <v>6.0256944444444454</v>
          </cell>
          <cell r="R194">
            <v>0</v>
          </cell>
          <cell r="S194">
            <v>0.18611111111111117</v>
          </cell>
          <cell r="T194">
            <v>0.5625</v>
          </cell>
          <cell r="U194">
            <v>6.2118055555555562</v>
          </cell>
          <cell r="V194">
            <v>0</v>
          </cell>
          <cell r="W194">
            <v>4.8888888888888884</v>
          </cell>
          <cell r="X194">
            <v>0</v>
          </cell>
          <cell r="Y194">
            <v>8.3333333333332205E-3</v>
          </cell>
          <cell r="Z194">
            <v>0</v>
          </cell>
          <cell r="AA194">
            <v>13.379861111111111</v>
          </cell>
          <cell r="AB194">
            <v>0</v>
          </cell>
          <cell r="AC194">
            <v>13.388194444444444</v>
          </cell>
          <cell r="AD194">
            <v>0</v>
          </cell>
          <cell r="AE194">
            <v>3.5479166666666662</v>
          </cell>
          <cell r="AF194">
            <v>0</v>
          </cell>
          <cell r="AG194">
            <v>38.818750000000001</v>
          </cell>
          <cell r="AH194">
            <v>0</v>
          </cell>
          <cell r="AI194">
            <v>0.26736111111111083</v>
          </cell>
          <cell r="AJ194">
            <v>0</v>
          </cell>
          <cell r="AK194">
            <v>42.634027777777774</v>
          </cell>
          <cell r="AL194">
            <v>0</v>
          </cell>
          <cell r="AM194">
            <v>56.022222222222219</v>
          </cell>
          <cell r="AN194">
            <v>0.4375</v>
          </cell>
          <cell r="AO194">
            <v>110.48263888888887</v>
          </cell>
          <cell r="AP194">
            <v>0.4375</v>
          </cell>
          <cell r="AQ194">
            <v>54.460416666666667</v>
          </cell>
          <cell r="AR194">
            <v>1</v>
          </cell>
          <cell r="AS194">
            <v>0.96345911769754533</v>
          </cell>
          <cell r="AT194">
            <v>1</v>
          </cell>
          <cell r="AU194">
            <v>0.60019597184871543</v>
          </cell>
          <cell r="AV194">
            <v>1</v>
          </cell>
          <cell r="AW194">
            <v>0.99724638095783025</v>
          </cell>
          <cell r="AX194">
            <v>1</v>
          </cell>
          <cell r="AY194">
            <v>0.56090147050409112</v>
          </cell>
          <cell r="AZ194">
            <v>1</v>
          </cell>
          <cell r="BA194">
            <v>0.49300732266884562</v>
          </cell>
          <cell r="BB194">
            <v>1</v>
          </cell>
          <cell r="BC194">
            <v>0.49293189603695914</v>
          </cell>
          <cell r="BD194">
            <v>1</v>
          </cell>
          <cell r="BE194">
            <v>0.47204381978511462</v>
          </cell>
          <cell r="BF194">
            <v>1</v>
          </cell>
          <cell r="BG194">
            <v>0.47128357060870302</v>
          </cell>
          <cell r="BH194">
            <v>0.4375</v>
          </cell>
          <cell r="BI194">
            <v>0.44792666209732701</v>
          </cell>
          <cell r="BJ194">
            <v>136.76666666666668</v>
          </cell>
          <cell r="BK194">
            <v>134.70196396465323</v>
          </cell>
          <cell r="BL194">
            <v>1436.05</v>
          </cell>
          <cell r="BM194">
            <v>176062.20199999999</v>
          </cell>
          <cell r="BN194">
            <v>11.770901639344261</v>
          </cell>
          <cell r="BO194">
            <v>1443.1328032786885</v>
          </cell>
          <cell r="BP194">
            <v>491.81831</v>
          </cell>
          <cell r="BQ194">
            <v>58342.558130000012</v>
          </cell>
          <cell r="BR194">
            <v>0.34247993454266912</v>
          </cell>
          <cell r="BS194">
            <v>0.33137469296220673</v>
          </cell>
          <cell r="BT194">
            <v>1.8541146836791143</v>
          </cell>
          <cell r="BU194">
            <v>1.8378171856559851</v>
          </cell>
          <cell r="BV194">
            <v>0.11649339302757207</v>
          </cell>
          <cell r="BW194">
            <v>0.12995409206745423</v>
          </cell>
          <cell r="BX194">
            <v>167.29033705724487</v>
          </cell>
          <cell r="BY194">
            <v>22880.003608306721</v>
          </cell>
          <cell r="BZ194">
            <v>0.1847134578876681</v>
          </cell>
          <cell r="CA194">
            <v>0.18030884439897474</v>
          </cell>
          <cell r="CB194">
            <v>265.25776119958579</v>
          </cell>
          <cell r="CC194">
            <v>31745.572184958859</v>
          </cell>
          <cell r="CD194">
            <v>2.9649999999999999E-2</v>
          </cell>
          <cell r="CE194">
            <v>2.956552260887689E-2</v>
          </cell>
          <cell r="CF194">
            <v>0.73866400930078058</v>
          </cell>
          <cell r="CG194">
            <v>0.75587265436772777</v>
          </cell>
          <cell r="CH194">
            <v>22.111873850414135</v>
          </cell>
          <cell r="CI194">
            <v>2637.852703625927</v>
          </cell>
          <cell r="CJ194">
            <v>0.47833333333333333</v>
          </cell>
          <cell r="CK194">
            <v>0.48790170910046959</v>
          </cell>
          <cell r="CL194">
            <v>263.4986749499999</v>
          </cell>
          <cell r="CM194">
            <v>32903.79224141522</v>
          </cell>
          <cell r="CN194">
            <v>0.38359967271334555</v>
          </cell>
          <cell r="CO194">
            <v>0.38304296074861099</v>
          </cell>
          <cell r="CP194">
            <v>550.86830999999984</v>
          </cell>
          <cell r="CQ194">
            <v>67439.387130000017</v>
          </cell>
          <cell r="CR194">
            <v>1.1373730295950695E-2</v>
          </cell>
          <cell r="CS194">
            <v>1.1324865316184202E-2</v>
          </cell>
          <cell r="CT194">
            <v>16.333245391499993</v>
          </cell>
          <cell r="CU194">
            <v>1993.8807249208166</v>
          </cell>
          <cell r="CV194">
            <v>6.0931026078479167E-2</v>
          </cell>
          <cell r="CW194">
            <v>4.9639268966998371E-2</v>
          </cell>
          <cell r="CX194">
            <v>87.5</v>
          </cell>
          <cell r="CY194">
            <v>8739.5989999999983</v>
          </cell>
          <cell r="CZ194">
            <v>2.4650000000000002E-2</v>
          </cell>
          <cell r="DA194">
            <v>1.9312414711896261E-2</v>
          </cell>
          <cell r="DB194">
            <v>1.5019497928345116E-3</v>
          </cell>
          <cell r="DC194">
            <v>9.586541482860349E-4</v>
          </cell>
          <cell r="DD194">
            <v>2.1568749999999999</v>
          </cell>
          <cell r="DE194">
            <v>168.78276030367383</v>
          </cell>
          <cell r="DF194">
            <v>0.63800000000000001</v>
          </cell>
          <cell r="DG194">
            <v>0.54624976869396946</v>
          </cell>
          <cell r="DH194">
            <v>55.825000000000003</v>
          </cell>
          <cell r="DI194">
            <v>4774.0039322280463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0.83036632764917973</v>
          </cell>
          <cell r="DO194">
            <v>0.8522428069837813</v>
          </cell>
          <cell r="DP194">
            <v>150.95709166574488</v>
          </cell>
          <cell r="DQ194">
            <v>20886.122883385899</v>
          </cell>
          <cell r="DR194">
            <v>181.79577692307691</v>
          </cell>
          <cell r="DS194">
            <v>24507.244546076145</v>
          </cell>
          <cell r="DT194">
            <v>1377</v>
          </cell>
          <cell r="DU194">
            <v>167095.079</v>
          </cell>
          <cell r="DV194">
            <v>0.95888026182932351</v>
          </cell>
          <cell r="DW194">
            <v>0.94906843775587901</v>
          </cell>
          <cell r="DX194">
            <v>0</v>
          </cell>
          <cell r="DY194">
            <v>0.24564322705903061</v>
          </cell>
          <cell r="DZ194">
            <v>0.98616666666666675</v>
          </cell>
          <cell r="EA194">
            <v>0.9875602676538302</v>
          </cell>
          <cell r="EB194">
            <v>0.85682165988362935</v>
          </cell>
          <cell r="EC194">
            <v>0.87543817201810992</v>
          </cell>
          <cell r="EN194">
            <v>2.6666666666666668E-4</v>
          </cell>
          <cell r="EO194">
            <v>1.3500066870927815E-5</v>
          </cell>
          <cell r="ER194">
            <v>0.9864297145905575</v>
          </cell>
          <cell r="ES194">
            <v>0.98798840276822564</v>
          </cell>
          <cell r="EV194">
            <v>2.4057739214317753E-2</v>
          </cell>
          <cell r="EW194">
            <v>2.3471480950831611E-2</v>
          </cell>
          <cell r="EX194">
            <v>0.85195555555555569</v>
          </cell>
          <cell r="EY194">
            <v>0.84517193129139023</v>
          </cell>
          <cell r="EZ194">
            <v>0.3633877796654062</v>
          </cell>
          <cell r="FA194">
            <v>0.36644165938915774</v>
          </cell>
          <cell r="FB194">
            <v>0.42653372854461047</v>
          </cell>
          <cell r="FC194">
            <v>0.4335705503485533</v>
          </cell>
          <cell r="FJ194">
            <v>0.90236587672179214</v>
          </cell>
          <cell r="FK194">
            <v>0.91285487716457647</v>
          </cell>
          <cell r="FL194">
            <v>0.93843763070345332</v>
          </cell>
          <cell r="FM194">
            <v>0.94340497377464694</v>
          </cell>
          <cell r="FR194">
            <v>1.6090518508032448E-2</v>
          </cell>
          <cell r="FS194">
            <v>4.8768661960177928E-3</v>
          </cell>
          <cell r="FT194">
            <v>0.84645684615721217</v>
          </cell>
          <cell r="FU194">
            <v>0.85711967317979909</v>
          </cell>
          <cell r="FV194">
            <v>0.87402479731800364</v>
          </cell>
          <cell r="FW194">
            <v>0.88059651777123937</v>
          </cell>
          <cell r="FX194">
            <v>148.80021666574487</v>
          </cell>
          <cell r="FY194">
            <v>805.42914501918438</v>
          </cell>
          <cell r="FZ194">
            <v>175.79185204925173</v>
          </cell>
          <cell r="GA194">
            <v>945.67425519275184</v>
          </cell>
          <cell r="GB194">
            <v>18.745137453592182</v>
          </cell>
          <cell r="GC194">
            <v>97.109977667080074</v>
          </cell>
          <cell r="GD194">
            <v>1.3053262388908592E-2</v>
          </cell>
          <cell r="GE194">
            <v>5.5156630193163255E-4</v>
          </cell>
          <cell r="GF194">
            <v>3.5921027396484125E-2</v>
          </cell>
          <cell r="GG194">
            <v>1.5051954050504779E-3</v>
          </cell>
          <cell r="GH194">
            <v>51.584391392721024</v>
          </cell>
          <cell r="GI194">
            <v>269.20824939646764</v>
          </cell>
          <cell r="IV194">
            <v>190</v>
          </cell>
        </row>
        <row r="195">
          <cell r="B195">
            <v>39032</v>
          </cell>
          <cell r="C195">
            <v>25</v>
          </cell>
          <cell r="D195">
            <v>39022</v>
          </cell>
          <cell r="E195">
            <v>0</v>
          </cell>
          <cell r="F195">
            <v>123</v>
          </cell>
          <cell r="G195">
            <v>18</v>
          </cell>
          <cell r="H195">
            <v>0</v>
          </cell>
          <cell r="I195">
            <v>0</v>
          </cell>
          <cell r="J195">
            <v>0</v>
          </cell>
          <cell r="K195">
            <v>0.41666666666666669</v>
          </cell>
          <cell r="L195">
            <v>1</v>
          </cell>
          <cell r="M195">
            <v>122.58333333333333</v>
          </cell>
          <cell r="N195">
            <v>123</v>
          </cell>
          <cell r="O195">
            <v>123</v>
          </cell>
          <cell r="P195">
            <v>0</v>
          </cell>
          <cell r="Q195">
            <v>6.0256944444444454</v>
          </cell>
          <cell r="R195">
            <v>0</v>
          </cell>
          <cell r="S195">
            <v>0.18611111111111117</v>
          </cell>
          <cell r="T195">
            <v>0</v>
          </cell>
          <cell r="U195">
            <v>6.2118055555555562</v>
          </cell>
          <cell r="V195">
            <v>0</v>
          </cell>
          <cell r="W195">
            <v>4.8888888888888884</v>
          </cell>
          <cell r="X195">
            <v>0</v>
          </cell>
          <cell r="Y195">
            <v>8.3333333333332205E-3</v>
          </cell>
          <cell r="Z195">
            <v>0.15277777777777782</v>
          </cell>
          <cell r="AA195">
            <v>13.53263888888889</v>
          </cell>
          <cell r="AB195">
            <v>0.15277777777777782</v>
          </cell>
          <cell r="AC195">
            <v>13.540972222222223</v>
          </cell>
          <cell r="AD195">
            <v>0</v>
          </cell>
          <cell r="AE195">
            <v>3.5479166666666662</v>
          </cell>
          <cell r="AF195">
            <v>0</v>
          </cell>
          <cell r="AG195">
            <v>38.818750000000001</v>
          </cell>
          <cell r="AH195">
            <v>6.9444444444444614E-3</v>
          </cell>
          <cell r="AI195">
            <v>0.2743055555555553</v>
          </cell>
          <cell r="AJ195">
            <v>6.9444444444444614E-3</v>
          </cell>
          <cell r="AK195">
            <v>42.640972222222217</v>
          </cell>
          <cell r="AL195">
            <v>0.15972222222222227</v>
          </cell>
          <cell r="AM195">
            <v>56.18194444444444</v>
          </cell>
          <cell r="AN195">
            <v>1</v>
          </cell>
          <cell r="AO195">
            <v>111.48263888888887</v>
          </cell>
          <cell r="AP195">
            <v>0.84027777777777768</v>
          </cell>
          <cell r="AQ195">
            <v>55.300694444444446</v>
          </cell>
          <cell r="AR195">
            <v>1</v>
          </cell>
          <cell r="AS195">
            <v>0.96377520633029867</v>
          </cell>
          <cell r="AT195">
            <v>1</v>
          </cell>
          <cell r="AU195">
            <v>0.60365438611418365</v>
          </cell>
          <cell r="AV195">
            <v>0.99180327868852458</v>
          </cell>
          <cell r="AW195">
            <v>0.99719929663348361</v>
          </cell>
          <cell r="AX195">
            <v>0.99180327868852458</v>
          </cell>
          <cell r="AY195">
            <v>0.56462888907796593</v>
          </cell>
          <cell r="AZ195">
            <v>0.84027777777777768</v>
          </cell>
          <cell r="BA195">
            <v>0.49612234092254021</v>
          </cell>
          <cell r="BB195">
            <v>0.84027777777777768</v>
          </cell>
          <cell r="BC195">
            <v>0.49604759086803507</v>
          </cell>
          <cell r="BD195">
            <v>0.84027777777777768</v>
          </cell>
          <cell r="BE195">
            <v>0.47520811576905875</v>
          </cell>
          <cell r="BF195">
            <v>0.84027777777777768</v>
          </cell>
          <cell r="BG195">
            <v>0.47444933658240146</v>
          </cell>
          <cell r="BH195">
            <v>0.84027777777777768</v>
          </cell>
          <cell r="BI195">
            <v>0.45112735100838441</v>
          </cell>
          <cell r="BJ195">
            <v>136.94528925619838</v>
          </cell>
          <cell r="BK195">
            <v>134.73605063227555</v>
          </cell>
          <cell r="BL195">
            <v>2761.73</v>
          </cell>
          <cell r="BM195">
            <v>178823.932</v>
          </cell>
          <cell r="BN195">
            <v>22.453089430894309</v>
          </cell>
          <cell r="BO195">
            <v>1453.853105691057</v>
          </cell>
          <cell r="BP195">
            <v>931.81481000000008</v>
          </cell>
          <cell r="BQ195">
            <v>59274.372940000016</v>
          </cell>
          <cell r="BR195">
            <v>0.33740257374906313</v>
          </cell>
          <cell r="BS195">
            <v>0.33146778664949622</v>
          </cell>
          <cell r="BT195">
            <v>1.8635284144035067</v>
          </cell>
          <cell r="BU195">
            <v>1.8382158854106019</v>
          </cell>
          <cell r="BV195">
            <v>0.12291815278079957</v>
          </cell>
          <cell r="BW195">
            <v>0.12984543007580238</v>
          </cell>
          <cell r="BX195">
            <v>339.46675007931759</v>
          </cell>
          <cell r="BY195">
            <v>23219.470358386039</v>
          </cell>
          <cell r="BZ195">
            <v>0.18105577094570982</v>
          </cell>
          <cell r="CA195">
            <v>0.18032037982059779</v>
          </cell>
          <cell r="CB195">
            <v>500.02715429389519</v>
          </cell>
          <cell r="CC195">
            <v>32245.599339252753</v>
          </cell>
          <cell r="CD195">
            <v>2.876666666666667E-2</v>
          </cell>
          <cell r="CE195">
            <v>2.9553196868722278E-2</v>
          </cell>
          <cell r="CF195">
            <v>0.76810902447719953</v>
          </cell>
          <cell r="CG195">
            <v>0.75605354326112595</v>
          </cell>
          <cell r="CH195">
            <v>39.580191611938453</v>
          </cell>
          <cell r="CI195">
            <v>2677.4328952378655</v>
          </cell>
          <cell r="CJ195">
            <v>0.48941666666666661</v>
          </cell>
          <cell r="CK195">
            <v>0.48792508374453186</v>
          </cell>
          <cell r="CL195">
            <v>517.23746409416685</v>
          </cell>
          <cell r="CM195">
            <v>33421.029705509383</v>
          </cell>
          <cell r="CN195">
            <v>0.38267492115449392</v>
          </cell>
          <cell r="CO195">
            <v>0.38303727680028876</v>
          </cell>
          <cell r="CP195">
            <v>1056.8448100000005</v>
          </cell>
          <cell r="CQ195">
            <v>68496.231940000012</v>
          </cell>
          <cell r="CR195">
            <v>1.1008281898544275E-2</v>
          </cell>
          <cell r="CS195">
            <v>1.1319976049338203E-2</v>
          </cell>
          <cell r="CT195">
            <v>30.401902367666683</v>
          </cell>
          <cell r="CU195">
            <v>2024.2826272884834</v>
          </cell>
          <cell r="CV195">
            <v>3.8942981392098432E-2</v>
          </cell>
          <cell r="CW195">
            <v>4.9474077105071138E-2</v>
          </cell>
          <cell r="CX195">
            <v>107.55</v>
          </cell>
          <cell r="CY195">
            <v>8847.1489999999976</v>
          </cell>
          <cell r="CZ195">
            <v>2.1508333333333334E-2</v>
          </cell>
          <cell r="DA195">
            <v>1.9339109305571079E-2</v>
          </cell>
          <cell r="DB195">
            <v>8.3759862477505043E-4</v>
          </cell>
          <cell r="DC195">
            <v>9.5678458492722224E-4</v>
          </cell>
          <cell r="DD195">
            <v>2.3132212500000002</v>
          </cell>
          <cell r="DE195">
            <v>171.09598155367382</v>
          </cell>
          <cell r="DF195">
            <v>0.66656666666666675</v>
          </cell>
          <cell r="DG195">
            <v>0.5477123960756225</v>
          </cell>
          <cell r="DH195">
            <v>71.689245000000014</v>
          </cell>
          <cell r="DI195">
            <v>4845.6931772280459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0.83933627303682623</v>
          </cell>
          <cell r="DO195">
            <v>0.85205175482215056</v>
          </cell>
          <cell r="DP195">
            <v>309.06484771165088</v>
          </cell>
          <cell r="DQ195">
            <v>21195.187731097551</v>
          </cell>
          <cell r="DR195">
            <v>368.22529615384622</v>
          </cell>
          <cell r="DS195">
            <v>24875.469842229992</v>
          </cell>
          <cell r="DT195">
            <v>2636.7</v>
          </cell>
          <cell r="DU195">
            <v>169731.77900000001</v>
          </cell>
          <cell r="DV195">
            <v>0.95472765259456926</v>
          </cell>
          <cell r="DW195">
            <v>0.94915583782152835</v>
          </cell>
          <cell r="DX195">
            <v>0</v>
          </cell>
          <cell r="DY195">
            <v>0.24184954988238883</v>
          </cell>
          <cell r="DZ195">
            <v>0.98586666666666656</v>
          </cell>
          <cell r="EA195">
            <v>0.98753606768138147</v>
          </cell>
          <cell r="EB195">
            <v>0.87161947539253648</v>
          </cell>
          <cell r="EC195">
            <v>0.8753489844293757</v>
          </cell>
          <cell r="EN195">
            <v>2.9999999999999997E-4</v>
          </cell>
          <cell r="EO195">
            <v>1.7593882675713444E-5</v>
          </cell>
          <cell r="ER195">
            <v>0.98616251542129296</v>
          </cell>
          <cell r="ES195">
            <v>0.98796230911690475</v>
          </cell>
          <cell r="EV195">
            <v>2.4121330227581242E-2</v>
          </cell>
          <cell r="EW195">
            <v>2.3481517125648957E-2</v>
          </cell>
          <cell r="EX195">
            <v>0.84874285714285724</v>
          </cell>
          <cell r="EY195">
            <v>0.84521313997976022</v>
          </cell>
          <cell r="EZ195">
            <v>0.35426996162591529</v>
          </cell>
          <cell r="FA195">
            <v>0.36630119730147476</v>
          </cell>
          <cell r="FB195">
            <v>0.41740552941853609</v>
          </cell>
          <cell r="FC195">
            <v>0.43338322604668256</v>
          </cell>
          <cell r="FJ195">
            <v>0.91044217921029613</v>
          </cell>
          <cell r="FK195">
            <v>0.91281960371859261</v>
          </cell>
          <cell r="FL195">
            <v>0.94213080618410394</v>
          </cell>
          <cell r="FM195">
            <v>0.94338648466996833</v>
          </cell>
          <cell r="FR195">
            <v>1.5726820930933361E-2</v>
          </cell>
          <cell r="FS195">
            <v>5.0336904511102398E-3</v>
          </cell>
          <cell r="FT195">
            <v>0.85506309396775959</v>
          </cell>
          <cell r="FU195">
            <v>0.8570854452732608</v>
          </cell>
          <cell r="FV195">
            <v>0.88747887464263453</v>
          </cell>
          <cell r="FW195">
            <v>0.88067062328830148</v>
          </cell>
          <cell r="FX195">
            <v>306.75162646165086</v>
          </cell>
          <cell r="FY195">
            <v>1112.1807714808351</v>
          </cell>
          <cell r="FZ195">
            <v>358.74735867528511</v>
          </cell>
          <cell r="GA195">
            <v>1304.421613868037</v>
          </cell>
          <cell r="GB195">
            <v>34.516038214667162</v>
          </cell>
          <cell r="GC195">
            <v>131.62601588174724</v>
          </cell>
          <cell r="GD195">
            <v>1.2497977070411359E-2</v>
          </cell>
          <cell r="GE195">
            <v>7.3606487906633907E-4</v>
          </cell>
          <cell r="GF195">
            <v>3.5278116758903667E-2</v>
          </cell>
          <cell r="GG195">
            <v>2.009452561140661E-3</v>
          </cell>
          <cell r="GH195">
            <v>97.428633396567022</v>
          </cell>
          <cell r="GI195">
            <v>366.63688279303466</v>
          </cell>
          <cell r="IV195">
            <v>191</v>
          </cell>
        </row>
        <row r="196">
          <cell r="B196">
            <v>39033</v>
          </cell>
          <cell r="C196">
            <v>25</v>
          </cell>
          <cell r="D196">
            <v>39022</v>
          </cell>
          <cell r="E196">
            <v>0</v>
          </cell>
          <cell r="F196">
            <v>124</v>
          </cell>
          <cell r="G196">
            <v>18</v>
          </cell>
          <cell r="H196">
            <v>0</v>
          </cell>
          <cell r="I196">
            <v>0</v>
          </cell>
          <cell r="J196">
            <v>0</v>
          </cell>
          <cell r="K196">
            <v>0.41666666666666669</v>
          </cell>
          <cell r="L196">
            <v>1</v>
          </cell>
          <cell r="M196">
            <v>123.58333333333333</v>
          </cell>
          <cell r="N196">
            <v>124</v>
          </cell>
          <cell r="O196">
            <v>124</v>
          </cell>
          <cell r="P196">
            <v>0</v>
          </cell>
          <cell r="Q196">
            <v>6.0256944444444454</v>
          </cell>
          <cell r="R196">
            <v>0</v>
          </cell>
          <cell r="S196">
            <v>0.18611111111111117</v>
          </cell>
          <cell r="T196">
            <v>0</v>
          </cell>
          <cell r="U196">
            <v>6.2118055555555562</v>
          </cell>
          <cell r="V196">
            <v>0</v>
          </cell>
          <cell r="W196">
            <v>4.8888888888888884</v>
          </cell>
          <cell r="X196">
            <v>0</v>
          </cell>
          <cell r="Y196">
            <v>8.3333333333332205E-3</v>
          </cell>
          <cell r="Z196">
            <v>6.25E-2</v>
          </cell>
          <cell r="AA196">
            <v>13.59513888888889</v>
          </cell>
          <cell r="AB196">
            <v>6.25E-2</v>
          </cell>
          <cell r="AC196">
            <v>13.603472222222223</v>
          </cell>
          <cell r="AD196">
            <v>0</v>
          </cell>
          <cell r="AE196">
            <v>3.5479166666666662</v>
          </cell>
          <cell r="AF196">
            <v>0</v>
          </cell>
          <cell r="AG196">
            <v>38.818750000000001</v>
          </cell>
          <cell r="AH196">
            <v>0</v>
          </cell>
          <cell r="AI196">
            <v>0.2743055555555553</v>
          </cell>
          <cell r="AJ196">
            <v>0</v>
          </cell>
          <cell r="AK196">
            <v>42.640972222222217</v>
          </cell>
          <cell r="AL196">
            <v>6.25E-2</v>
          </cell>
          <cell r="AM196">
            <v>56.24444444444444</v>
          </cell>
          <cell r="AN196">
            <v>1</v>
          </cell>
          <cell r="AO196">
            <v>112.48263888888887</v>
          </cell>
          <cell r="AP196">
            <v>0.9375</v>
          </cell>
          <cell r="AQ196">
            <v>56.238194444444446</v>
          </cell>
          <cell r="AR196">
            <v>1</v>
          </cell>
          <cell r="AS196">
            <v>0.96411866335173402</v>
          </cell>
          <cell r="AT196">
            <v>1</v>
          </cell>
          <cell r="AU196">
            <v>0.60741224558594242</v>
          </cell>
          <cell r="AV196">
            <v>1</v>
          </cell>
          <cell r="AW196">
            <v>0.99722585085612347</v>
          </cell>
          <cell r="AX196">
            <v>1</v>
          </cell>
          <cell r="AY196">
            <v>0.56875675979379992</v>
          </cell>
          <cell r="AZ196">
            <v>0.9375</v>
          </cell>
          <cell r="BA196">
            <v>0.50004630344188916</v>
          </cell>
          <cell r="BB196">
            <v>0.9375</v>
          </cell>
          <cell r="BC196">
            <v>0.49997221793486657</v>
          </cell>
          <cell r="BD196">
            <v>0.9375</v>
          </cell>
          <cell r="BE196">
            <v>0.47914682128805147</v>
          </cell>
          <cell r="BF196">
            <v>0.9375</v>
          </cell>
          <cell r="BG196">
            <v>0.47838826107760385</v>
          </cell>
          <cell r="BH196">
            <v>0.9375</v>
          </cell>
          <cell r="BI196">
            <v>0.4550629354911217</v>
          </cell>
          <cell r="BJ196">
            <v>140.38977777777777</v>
          </cell>
          <cell r="BK196">
            <v>134.83029919859723</v>
          </cell>
          <cell r="BL196">
            <v>3158.77</v>
          </cell>
          <cell r="BM196">
            <v>181982.70199999999</v>
          </cell>
          <cell r="BN196">
            <v>25.473951612903225</v>
          </cell>
          <cell r="BO196">
            <v>1467.602435483871</v>
          </cell>
          <cell r="BP196">
            <v>1060.8804500000001</v>
          </cell>
          <cell r="BQ196">
            <v>60335.253390000013</v>
          </cell>
          <cell r="BR196">
            <v>0.33585238874625256</v>
          </cell>
          <cell r="BS196">
            <v>0.33154389250688243</v>
          </cell>
          <cell r="BT196">
            <v>1.900771374983194</v>
          </cell>
          <cell r="BU196">
            <v>1.8392802214066151</v>
          </cell>
          <cell r="BV196">
            <v>0.13231529978509482</v>
          </cell>
          <cell r="BW196">
            <v>0.12988830091053491</v>
          </cell>
          <cell r="BX196">
            <v>417.95359950216397</v>
          </cell>
          <cell r="BY196">
            <v>23637.423957888204</v>
          </cell>
          <cell r="BZ196">
            <v>0.17669268022790063</v>
          </cell>
          <cell r="CA196">
            <v>0.18025741192026173</v>
          </cell>
          <cell r="CB196">
            <v>558.13153752348569</v>
          </cell>
          <cell r="CC196">
            <v>32803.730876776237</v>
          </cell>
          <cell r="CD196">
            <v>3.0116666666666667E-2</v>
          </cell>
          <cell r="CE196">
            <v>2.9562861506163933E-2</v>
          </cell>
          <cell r="CF196">
            <v>0.77193356518664002</v>
          </cell>
          <cell r="CG196">
            <v>0.75632540946352467</v>
          </cell>
          <cell r="CH196">
            <v>46.63610014651433</v>
          </cell>
          <cell r="CI196">
            <v>2724.0689953843798</v>
          </cell>
          <cell r="CJ196">
            <v>0.4940666666666666</v>
          </cell>
          <cell r="CK196">
            <v>0.48803042421260451</v>
          </cell>
          <cell r="CL196">
            <v>590.58281232999991</v>
          </cell>
          <cell r="CM196">
            <v>34011.612517839385</v>
          </cell>
          <cell r="CN196">
            <v>0.37842275632603828</v>
          </cell>
          <cell r="CO196">
            <v>0.38295718012803226</v>
          </cell>
          <cell r="CP196">
            <v>1195.3504499999999</v>
          </cell>
          <cell r="CQ196">
            <v>69691.58239000001</v>
          </cell>
          <cell r="CR196">
            <v>1.1396832011352519E-2</v>
          </cell>
          <cell r="CS196">
            <v>1.1321310078916092E-2</v>
          </cell>
          <cell r="CT196">
            <v>35.999971052499994</v>
          </cell>
          <cell r="CU196">
            <v>2060.2825983409834</v>
          </cell>
          <cell r="CV196">
            <v>3.5615128673502659E-2</v>
          </cell>
          <cell r="CW196">
            <v>4.9233520007852166E-2</v>
          </cell>
          <cell r="CX196">
            <v>112.5</v>
          </cell>
          <cell r="CY196">
            <v>8959.6489999999976</v>
          </cell>
          <cell r="CZ196">
            <v>3.058333333333333E-2</v>
          </cell>
          <cell r="DA196">
            <v>1.9480295104604421E-2</v>
          </cell>
          <cell r="DB196">
            <v>1.0892293519312896E-3</v>
          </cell>
          <cell r="DC196">
            <v>9.590834987914063E-4</v>
          </cell>
          <cell r="DD196">
            <v>3.4406249999999998</v>
          </cell>
          <cell r="DE196">
            <v>174.53660655367383</v>
          </cell>
          <cell r="DF196">
            <v>0.68083333333333329</v>
          </cell>
          <cell r="DG196">
            <v>0.54938390189482278</v>
          </cell>
          <cell r="DH196">
            <v>76.59375</v>
          </cell>
          <cell r="DI196">
            <v>4922.2869272280459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0.85579022063508359</v>
          </cell>
          <cell r="DO196">
            <v>0.85211764829353143</v>
          </cell>
          <cell r="DP196">
            <v>381.953628449664</v>
          </cell>
          <cell r="DQ196">
            <v>21577.141359547215</v>
          </cell>
          <cell r="DR196">
            <v>446.3168884615385</v>
          </cell>
          <cell r="DS196">
            <v>25321.786730691529</v>
          </cell>
          <cell r="DT196">
            <v>3024.3</v>
          </cell>
          <cell r="DU196">
            <v>172756.079</v>
          </cell>
          <cell r="DV196">
            <v>0.95742963242021428</v>
          </cell>
          <cell r="DW196">
            <v>0.94929945044996644</v>
          </cell>
          <cell r="DX196">
            <v>0</v>
          </cell>
          <cell r="DY196">
            <v>0.23765163934316633</v>
          </cell>
          <cell r="DZ196">
            <v>0.98663333333333336</v>
          </cell>
          <cell r="EA196">
            <v>0.98752018501539596</v>
          </cell>
          <cell r="EB196">
            <v>0.88465132869421415</v>
          </cell>
          <cell r="EC196">
            <v>0.87551414980735842</v>
          </cell>
          <cell r="EN196">
            <v>4.0000000000000002E-4</v>
          </cell>
          <cell r="EO196">
            <v>2.4321918055528069E-5</v>
          </cell>
          <cell r="ER196">
            <v>0.98702814459116983</v>
          </cell>
          <cell r="ES196">
            <v>0.98794587296205816</v>
          </cell>
          <cell r="EV196">
            <v>2.4644852912003606E-2</v>
          </cell>
          <cell r="EW196">
            <v>2.3501709760121781E-2</v>
          </cell>
          <cell r="EX196">
            <v>0.8479374999999999</v>
          </cell>
          <cell r="EY196">
            <v>0.84525906692931263</v>
          </cell>
          <cell r="EZ196">
            <v>0.35928223749195487</v>
          </cell>
          <cell r="FA196">
            <v>0.3661828724799801</v>
          </cell>
          <cell r="FB196">
            <v>0.42371311269044581</v>
          </cell>
          <cell r="FC196">
            <v>0.43321969181621717</v>
          </cell>
          <cell r="FJ196">
            <v>0.91386610596156959</v>
          </cell>
          <cell r="FK196">
            <v>0.91283810782378261</v>
          </cell>
          <cell r="FL196">
            <v>0.94266504713895061</v>
          </cell>
          <cell r="FM196">
            <v>0.94337437912236777</v>
          </cell>
          <cell r="FR196">
            <v>1.1806893046812372E-2</v>
          </cell>
          <cell r="FS196">
            <v>5.1679984109200827E-3</v>
          </cell>
          <cell r="FT196">
            <v>0.86759711368189596</v>
          </cell>
          <cell r="FU196">
            <v>0.85728564670445151</v>
          </cell>
          <cell r="FV196">
            <v>0.89645726162719253</v>
          </cell>
          <cell r="FW196">
            <v>0.88097248165442676</v>
          </cell>
          <cell r="FX196">
            <v>378.51300344966398</v>
          </cell>
          <cell r="FY196">
            <v>1490.6937749304991</v>
          </cell>
          <cell r="FZ196">
            <v>436.27738898684902</v>
          </cell>
          <cell r="GA196">
            <v>1740.699002854886</v>
          </cell>
          <cell r="GB196">
            <v>39.192272886894131</v>
          </cell>
          <cell r="GC196">
            <v>170.81828876864137</v>
          </cell>
          <cell r="GD196">
            <v>1.2407447483322348E-2</v>
          </cell>
          <cell r="GE196">
            <v>9.3865123932845753E-4</v>
          </cell>
          <cell r="GF196">
            <v>3.4533985231040482E-2</v>
          </cell>
          <cell r="GG196">
            <v>2.5633400955414032E-3</v>
          </cell>
          <cell r="GH196">
            <v>109.08491652825374</v>
          </cell>
          <cell r="GI196">
            <v>475.72179932128842</v>
          </cell>
          <cell r="IV196">
            <v>192</v>
          </cell>
        </row>
        <row r="197">
          <cell r="B197" t="str">
            <v>from  6/11/2006  to  12/11/2006</v>
          </cell>
          <cell r="C197">
            <v>25</v>
          </cell>
          <cell r="F197">
            <v>7</v>
          </cell>
          <cell r="G197">
            <v>18</v>
          </cell>
          <cell r="H197">
            <v>0</v>
          </cell>
          <cell r="I197">
            <v>0</v>
          </cell>
          <cell r="J197">
            <v>0</v>
          </cell>
          <cell r="K197">
            <v>0.41666666666666669</v>
          </cell>
          <cell r="L197">
            <v>7</v>
          </cell>
          <cell r="M197">
            <v>123.58333333333333</v>
          </cell>
          <cell r="N197">
            <v>7</v>
          </cell>
          <cell r="O197">
            <v>124</v>
          </cell>
          <cell r="P197">
            <v>2.2673611111111112</v>
          </cell>
          <cell r="Q197">
            <v>6.0256944444444454</v>
          </cell>
          <cell r="R197">
            <v>2.083333333333337E-2</v>
          </cell>
          <cell r="S197">
            <v>0.18611111111111117</v>
          </cell>
          <cell r="T197">
            <v>2.2881944444444446</v>
          </cell>
          <cell r="U197">
            <v>6.2118055555555554</v>
          </cell>
          <cell r="V197">
            <v>0</v>
          </cell>
          <cell r="W197">
            <v>4.8888888888888884</v>
          </cell>
          <cell r="X197">
            <v>0</v>
          </cell>
          <cell r="Y197">
            <v>8.3333333333332205E-3</v>
          </cell>
          <cell r="Z197">
            <v>0.56388888888888944</v>
          </cell>
          <cell r="AA197">
            <v>13.59513888888889</v>
          </cell>
          <cell r="AB197">
            <v>0.56388888888888944</v>
          </cell>
          <cell r="AC197">
            <v>13.598611111111113</v>
          </cell>
          <cell r="AD197">
            <v>1.9444444444444486E-2</v>
          </cell>
          <cell r="AE197">
            <v>3.5479166666666662</v>
          </cell>
          <cell r="AF197">
            <v>5.555555555555558E-2</v>
          </cell>
          <cell r="AG197">
            <v>38.818750000000001</v>
          </cell>
          <cell r="AH197">
            <v>6.9444444444444614E-3</v>
          </cell>
          <cell r="AI197">
            <v>0.2743055555555553</v>
          </cell>
          <cell r="AJ197">
            <v>8.1944444444444528E-2</v>
          </cell>
          <cell r="AK197">
            <v>42.640972222222217</v>
          </cell>
          <cell r="AL197">
            <v>0.64583333333333393</v>
          </cell>
          <cell r="AM197">
            <v>56.244444444444447</v>
          </cell>
          <cell r="AN197">
            <v>4.7118055555555554</v>
          </cell>
          <cell r="AO197">
            <v>112.48263888888889</v>
          </cell>
          <cell r="AP197">
            <v>4.0659722222222214</v>
          </cell>
          <cell r="AQ197">
            <v>56.238194444444446</v>
          </cell>
          <cell r="AR197">
            <v>0.99531223840616101</v>
          </cell>
          <cell r="AS197">
            <v>0.96412042726819436</v>
          </cell>
          <cell r="AT197">
            <v>0.98660639544617446</v>
          </cell>
          <cell r="AU197">
            <v>0.60743154508999742</v>
          </cell>
          <cell r="AV197">
            <v>0.99832579943077171</v>
          </cell>
          <cell r="AW197">
            <v>0.99722598723251843</v>
          </cell>
          <cell r="AX197">
            <v>0.98024443328310717</v>
          </cell>
          <cell r="AY197">
            <v>0.5687779595907102</v>
          </cell>
          <cell r="AZ197">
            <v>0.86293294030950618</v>
          </cell>
          <cell r="BA197">
            <v>0.50004630344188916</v>
          </cell>
          <cell r="BB197">
            <v>0.86293294030950618</v>
          </cell>
          <cell r="BC197">
            <v>0.49997221793486651</v>
          </cell>
          <cell r="BD197">
            <v>0.86293294030950618</v>
          </cell>
          <cell r="BE197">
            <v>0.47914682128805142</v>
          </cell>
          <cell r="BF197">
            <v>0.85913426265590598</v>
          </cell>
          <cell r="BG197">
            <v>0.47838826107760379</v>
          </cell>
          <cell r="BH197">
            <v>0.58085317460317454</v>
          </cell>
          <cell r="BI197">
            <v>0.45506293549112165</v>
          </cell>
          <cell r="BJ197">
            <v>137.66418445772848</v>
          </cell>
          <cell r="BK197">
            <v>134.83029919859726</v>
          </cell>
          <cell r="BL197">
            <v>13433.73</v>
          </cell>
          <cell r="BM197">
            <v>181982.70200000002</v>
          </cell>
          <cell r="BN197">
            <v>1919.1042857142859</v>
          </cell>
          <cell r="BO197">
            <v>1467.6024354838712</v>
          </cell>
          <cell r="BP197">
            <v>4587.6968400000005</v>
          </cell>
          <cell r="BQ197">
            <v>60335.253390000013</v>
          </cell>
          <cell r="BR197">
            <v>0.34150580962993898</v>
          </cell>
          <cell r="BS197">
            <v>0.33154389250688238</v>
          </cell>
          <cell r="BT197">
            <v>1.8341991794777506</v>
          </cell>
          <cell r="BU197">
            <v>1.8392802214066151</v>
          </cell>
          <cell r="BV197">
            <v>0.12402993004101823</v>
          </cell>
          <cell r="BW197">
            <v>0.12988830091053491</v>
          </cell>
          <cell r="BX197">
            <v>1666.1845920899279</v>
          </cell>
          <cell r="BY197">
            <v>23637.423957888204</v>
          </cell>
          <cell r="BZ197">
            <v>0.1861879633634857</v>
          </cell>
          <cell r="CA197">
            <v>0.18025741192026171</v>
          </cell>
          <cell r="CB197">
            <v>2501.1988290749591</v>
          </cell>
          <cell r="CC197">
            <v>32803.730876776237</v>
          </cell>
          <cell r="CD197">
            <v>2.9526223843276009E-2</v>
          </cell>
          <cell r="CE197">
            <v>2.9562861506163933E-2</v>
          </cell>
          <cell r="CF197">
            <v>0.75876487417981764</v>
          </cell>
          <cell r="CG197">
            <v>0.75632540946352478</v>
          </cell>
          <cell r="CH197">
            <v>205.72523239801717</v>
          </cell>
          <cell r="CI197">
            <v>2724.0689953843794</v>
          </cell>
          <cell r="CJ197">
            <v>0.48797731689254892</v>
          </cell>
          <cell r="CK197">
            <v>0.48803042421260451</v>
          </cell>
          <cell r="CL197">
            <v>2579.8027785270237</v>
          </cell>
          <cell r="CM197">
            <v>34011.612517839385</v>
          </cell>
          <cell r="CN197">
            <v>0.39354124580440425</v>
          </cell>
          <cell r="CO197">
            <v>0.3829571801280322</v>
          </cell>
          <cell r="CP197">
            <v>5286.7268400000003</v>
          </cell>
          <cell r="CQ197">
            <v>69691.58239000001</v>
          </cell>
          <cell r="CR197">
            <v>1.1619786915182546E-2</v>
          </cell>
          <cell r="CS197">
            <v>1.132131007891609E-2</v>
          </cell>
          <cell r="CT197">
            <v>156.09708007609524</v>
          </cell>
          <cell r="CU197">
            <v>2060.2825983409834</v>
          </cell>
          <cell r="CV197">
            <v>4.616737123643247E-2</v>
          </cell>
          <cell r="CW197">
            <v>4.9233520007852166E-2</v>
          </cell>
          <cell r="CX197">
            <v>620.20000000000005</v>
          </cell>
          <cell r="CY197">
            <v>8959.6489999999994</v>
          </cell>
          <cell r="CZ197">
            <v>3.1270133962162737E-2</v>
          </cell>
          <cell r="DA197">
            <v>1.9480295104604414E-2</v>
          </cell>
          <cell r="DB197">
            <v>1.443659883244142E-3</v>
          </cell>
          <cell r="DC197">
            <v>9.5908349879140597E-4</v>
          </cell>
          <cell r="DD197">
            <v>19.393737083333331</v>
          </cell>
          <cell r="DE197">
            <v>174.53660655367381</v>
          </cell>
          <cell r="DF197">
            <v>0.66311664785553048</v>
          </cell>
          <cell r="DG197">
            <v>0.54938390189482278</v>
          </cell>
          <cell r="DH197">
            <v>411.26494500000007</v>
          </cell>
          <cell r="DI197">
            <v>4922.2869272280468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0.84620025164432244</v>
          </cell>
          <cell r="DO197">
            <v>0.85211764829353154</v>
          </cell>
          <cell r="DP197">
            <v>1510.0875120138326</v>
          </cell>
          <cell r="DQ197">
            <v>21577.141359547219</v>
          </cell>
          <cell r="DR197">
            <v>1784.551007967033</v>
          </cell>
          <cell r="DS197">
            <v>25321.786730691529</v>
          </cell>
          <cell r="DT197">
            <v>12734.7</v>
          </cell>
          <cell r="DU197">
            <v>172756.079</v>
          </cell>
          <cell r="DV197">
            <v>0.94796456382553462</v>
          </cell>
          <cell r="DW197">
            <v>0.94929945044996633</v>
          </cell>
          <cell r="DX197">
            <v>0</v>
          </cell>
          <cell r="DY197">
            <v>0.23765163934316627</v>
          </cell>
          <cell r="DZ197">
            <v>0.98698707398014218</v>
          </cell>
          <cell r="EA197">
            <v>0.9875201850153964</v>
          </cell>
          <cell r="EB197">
            <v>0.87469254505145988</v>
          </cell>
          <cell r="EC197">
            <v>0.87551414980735853</v>
          </cell>
          <cell r="ED197">
            <v>0.90037645022910773</v>
          </cell>
          <cell r="EE197">
            <v>0.91578804398017766</v>
          </cell>
          <cell r="EF197">
            <v>8.8528896972902504E-2</v>
          </cell>
          <cell r="EG197">
            <v>9.506528107149706E-2</v>
          </cell>
          <cell r="EH197">
            <v>1189.2732991317898</v>
          </cell>
          <cell r="EI197">
            <v>17300.236715780491</v>
          </cell>
          <cell r="EJ197">
            <v>1204.953266850704</v>
          </cell>
          <cell r="EK197">
            <v>17518.868959129948</v>
          </cell>
          <cell r="EL197">
            <v>8.9696105761445544E-2</v>
          </cell>
          <cell r="EM197">
            <v>9.6266671318738561E-2</v>
          </cell>
          <cell r="EN197">
            <v>3.536174447355447E-4</v>
          </cell>
          <cell r="EO197">
            <v>4.3088185123528109E-4</v>
          </cell>
          <cell r="EP197">
            <v>0.42609249524949289</v>
          </cell>
          <cell r="EQ197">
            <v>7.5485626886582136</v>
          </cell>
          <cell r="ER197">
            <v>0.98733621328898036</v>
          </cell>
          <cell r="ES197">
            <v>0.9879458729620586</v>
          </cell>
          <cell r="ET197">
            <v>1204.5271743554547</v>
          </cell>
          <cell r="EU197">
            <v>17511.32039644129</v>
          </cell>
          <cell r="EV197">
            <v>2.3881246152933175E-2</v>
          </cell>
          <cell r="EW197">
            <v>2.3501709760121753E-2</v>
          </cell>
          <cell r="EX197">
            <v>0.84960697906698468</v>
          </cell>
          <cell r="EY197">
            <v>0.84525906692931285</v>
          </cell>
          <cell r="EZ197">
            <v>0.35986151046157844</v>
          </cell>
          <cell r="FA197">
            <v>0.3661828724799801</v>
          </cell>
          <cell r="FB197">
            <v>0.4235623286154836</v>
          </cell>
          <cell r="FC197">
            <v>0.43321969181621706</v>
          </cell>
          <cell r="FD197">
            <v>481.3377740590318</v>
          </cell>
          <cell r="FE197">
            <v>7007.6304246766385</v>
          </cell>
          <cell r="FF197">
            <v>0.78755256875529733</v>
          </cell>
          <cell r="FG197">
            <v>0.80178539072904909</v>
          </cell>
          <cell r="FH197">
            <v>0.79373962788941999</v>
          </cell>
          <cell r="FI197">
            <v>0.79845795551033416</v>
          </cell>
          <cell r="FJ197">
            <v>0.90631465396021949</v>
          </cell>
          <cell r="FK197">
            <v>0.91283810782378272</v>
          </cell>
          <cell r="FL197">
            <v>0.94150131106658186</v>
          </cell>
          <cell r="FM197">
            <v>0.94337437912236777</v>
          </cell>
          <cell r="FN197">
            <v>0.71377043382693928</v>
          </cell>
          <cell r="FO197">
            <v>0.73190025895385746</v>
          </cell>
          <cell r="FP197">
            <v>0.74730690030338975</v>
          </cell>
          <cell r="FQ197">
            <v>0.75324477803487666</v>
          </cell>
          <cell r="FR197">
            <v>1.018502900006002E-2</v>
          </cell>
          <cell r="FS197">
            <v>5.1679984109199717E-3</v>
          </cell>
          <cell r="FT197">
            <v>0.85638528064438246</v>
          </cell>
          <cell r="FU197">
            <v>0.85728564670445151</v>
          </cell>
          <cell r="FV197">
            <v>0.88511805638378693</v>
          </cell>
          <cell r="FW197">
            <v>0.88097248165442654</v>
          </cell>
          <cell r="FX197">
            <v>1490.6937749304991</v>
          </cell>
          <cell r="FY197">
            <v>16688.420177474058</v>
          </cell>
          <cell r="FZ197">
            <v>1740.6812197996148</v>
          </cell>
          <cell r="GA197">
            <v>19466.580645117665</v>
          </cell>
          <cell r="GB197">
            <v>170.81828876864137</v>
          </cell>
          <cell r="GC197" t="e">
            <v>#DIV/0!</v>
          </cell>
          <cell r="GD197">
            <v>1.2715626171483375E-2</v>
          </cell>
          <cell r="GE197" t="e">
            <v>#DIV/0!</v>
          </cell>
          <cell r="GF197">
            <v>3.5334776856723586E-2</v>
          </cell>
          <cell r="GG197" t="e">
            <v>#DIV/0!</v>
          </cell>
          <cell r="GH197">
            <v>475.72179932128842</v>
          </cell>
          <cell r="GI197" t="e">
            <v>#DIV/0!</v>
          </cell>
          <cell r="GJ197">
            <v>3.0180510154084569E-2</v>
          </cell>
          <cell r="GK197" t="e">
            <v>#DIV/0!</v>
          </cell>
          <cell r="GL197">
            <v>44.989898610920584</v>
          </cell>
          <cell r="GM197" t="e">
            <v>#DIV/0!</v>
          </cell>
          <cell r="GN197">
            <v>33.058259662395642</v>
          </cell>
          <cell r="GO197" t="e">
            <v>#DIV/0!</v>
          </cell>
          <cell r="GP197">
            <v>91.863838452723854</v>
          </cell>
          <cell r="GQ197" t="e">
            <v>#DIV/0!</v>
          </cell>
          <cell r="GR197">
            <v>6.8382972154959077E-3</v>
          </cell>
          <cell r="GS197" t="e">
            <v>#DIV/0!</v>
          </cell>
          <cell r="GT197">
            <v>566.54169035619725</v>
          </cell>
          <cell r="GU197">
            <v>8290.5119848453178</v>
          </cell>
          <cell r="GV197">
            <v>203.87654843103701</v>
          </cell>
          <cell r="GW197">
            <v>3035.8434929403597</v>
          </cell>
          <cell r="GX197">
            <v>1.5176466136436938E-2</v>
          </cell>
          <cell r="GY197">
            <v>1.668204427990282E-2</v>
          </cell>
          <cell r="GZ197">
            <v>4.2153574188784217E-2</v>
          </cell>
          <cell r="HA197">
            <v>4.5302498519089296E-2</v>
          </cell>
          <cell r="HB197">
            <v>97.543927367672381</v>
          </cell>
          <cell r="HC197">
            <v>1066.5245442726941</v>
          </cell>
          <cell r="HD197">
            <v>7.2611201332520728E-3</v>
          </cell>
          <cell r="HE197">
            <v>5.860581981427521E-3</v>
          </cell>
          <cell r="IV197">
            <v>193</v>
          </cell>
        </row>
        <row r="198">
          <cell r="B198">
            <v>39034</v>
          </cell>
          <cell r="C198">
            <v>26</v>
          </cell>
          <cell r="D198">
            <v>39022</v>
          </cell>
          <cell r="E198">
            <v>0</v>
          </cell>
          <cell r="F198">
            <v>125</v>
          </cell>
          <cell r="G198">
            <v>19</v>
          </cell>
          <cell r="H198">
            <v>0</v>
          </cell>
          <cell r="I198">
            <v>0</v>
          </cell>
          <cell r="J198">
            <v>0</v>
          </cell>
          <cell r="K198">
            <v>0.41666666666666669</v>
          </cell>
          <cell r="L198">
            <v>1</v>
          </cell>
          <cell r="M198">
            <v>124.58333333333333</v>
          </cell>
          <cell r="N198">
            <v>125</v>
          </cell>
          <cell r="O198">
            <v>125</v>
          </cell>
          <cell r="P198">
            <v>5.2083333333333315E-2</v>
          </cell>
          <cell r="Q198">
            <v>6.0777777777777784</v>
          </cell>
          <cell r="R198">
            <v>0</v>
          </cell>
          <cell r="S198">
            <v>0.18611111111111117</v>
          </cell>
          <cell r="T198">
            <v>5.2083333333333315E-2</v>
          </cell>
          <cell r="U198">
            <v>6.2638888888888893</v>
          </cell>
          <cell r="V198">
            <v>0</v>
          </cell>
          <cell r="W198">
            <v>4.8888888888888884</v>
          </cell>
          <cell r="X198">
            <v>0</v>
          </cell>
          <cell r="Y198">
            <v>8.3333333333332205E-3</v>
          </cell>
          <cell r="Z198">
            <v>0.16319444444444431</v>
          </cell>
          <cell r="AA198">
            <v>13.758333333333335</v>
          </cell>
          <cell r="AB198">
            <v>0.16319444444444431</v>
          </cell>
          <cell r="AC198">
            <v>13.766666666666667</v>
          </cell>
          <cell r="AD198">
            <v>3.6805555555555536E-2</v>
          </cell>
          <cell r="AE198">
            <v>3.5847222222222217</v>
          </cell>
          <cell r="AF198">
            <v>1.388888888888884E-2</v>
          </cell>
          <cell r="AG198">
            <v>38.832638888888887</v>
          </cell>
          <cell r="AH198">
            <v>4.8611111111112049E-3</v>
          </cell>
          <cell r="AI198">
            <v>0.27916666666666651</v>
          </cell>
          <cell r="AJ198">
            <v>5.555555555555558E-2</v>
          </cell>
          <cell r="AK198">
            <v>42.696527777777774</v>
          </cell>
          <cell r="AL198">
            <v>0.21875</v>
          </cell>
          <cell r="AM198">
            <v>56.46319444444444</v>
          </cell>
          <cell r="AN198">
            <v>0.94791666666666674</v>
          </cell>
          <cell r="AO198">
            <v>113.43055555555556</v>
          </cell>
          <cell r="AP198">
            <v>0.72916666666666685</v>
          </cell>
          <cell r="AQ198">
            <v>56.96736111111111</v>
          </cell>
          <cell r="AR198">
            <v>0.95309734513274336</v>
          </cell>
          <cell r="AS198">
            <v>0.96403188494662617</v>
          </cell>
          <cell r="AT198">
            <v>0.9823008849557523</v>
          </cell>
          <cell r="AU198">
            <v>0.61036400122634415</v>
          </cell>
          <cell r="AV198">
            <v>0.9938053097345132</v>
          </cell>
          <cell r="AW198">
            <v>0.99719891858747456</v>
          </cell>
          <cell r="AX198">
            <v>0.92920353982300885</v>
          </cell>
          <cell r="AY198">
            <v>0.57159480476044489</v>
          </cell>
          <cell r="AZ198">
            <v>0.76923076923076938</v>
          </cell>
          <cell r="BA198">
            <v>0.50229582466021794</v>
          </cell>
          <cell r="BB198">
            <v>0.76923076923076938</v>
          </cell>
          <cell r="BC198">
            <v>0.50222235827109096</v>
          </cell>
          <cell r="BD198">
            <v>0.76923076923076938</v>
          </cell>
          <cell r="BE198">
            <v>0.48147082990961382</v>
          </cell>
          <cell r="BF198">
            <v>0.76923076923076938</v>
          </cell>
          <cell r="BG198">
            <v>0.48071468754395008</v>
          </cell>
          <cell r="BH198">
            <v>0.72916666666666685</v>
          </cell>
          <cell r="BI198">
            <v>0.45726309921962099</v>
          </cell>
          <cell r="BJ198">
            <v>140.96685714285709</v>
          </cell>
          <cell r="BK198">
            <v>134.9088454646301</v>
          </cell>
          <cell r="BL198">
            <v>2466.92</v>
          </cell>
          <cell r="BM198">
            <v>184449.62200000003</v>
          </cell>
          <cell r="BN198">
            <v>19.73536</v>
          </cell>
          <cell r="BO198">
            <v>1475.5969760000003</v>
          </cell>
          <cell r="BP198">
            <v>812.52687000000003</v>
          </cell>
          <cell r="BQ198">
            <v>61147.780260000014</v>
          </cell>
          <cell r="BR198">
            <v>0.32936895805295674</v>
          </cell>
          <cell r="BS198">
            <v>0.33151480386335519</v>
          </cell>
          <cell r="BT198">
            <v>1.7001930869632813</v>
          </cell>
          <cell r="BU198">
            <v>1.8372830202418364</v>
          </cell>
          <cell r="BV198">
            <v>0.12729270177316207</v>
          </cell>
          <cell r="BW198">
            <v>0.12985358609055025</v>
          </cell>
          <cell r="BX198">
            <v>314.02091185824901</v>
          </cell>
          <cell r="BY198">
            <v>23951.444869746454</v>
          </cell>
          <cell r="BZ198">
            <v>0.19372444258154431</v>
          </cell>
          <cell r="CA198">
            <v>0.18043752661455437</v>
          </cell>
          <cell r="CB198">
            <v>477.90270189326327</v>
          </cell>
          <cell r="CC198">
            <v>33281.633578669498</v>
          </cell>
          <cell r="CD198">
            <v>2.9291666666666671E-2</v>
          </cell>
          <cell r="CE198">
            <v>2.9558989472266324E-2</v>
          </cell>
          <cell r="CF198">
            <v>0.77280468419650161</v>
          </cell>
          <cell r="CG198">
            <v>0.75655366447286665</v>
          </cell>
          <cell r="CH198">
            <v>38.261130966736793</v>
          </cell>
          <cell r="CI198">
            <v>2762.3301263511162</v>
          </cell>
          <cell r="CJ198">
            <v>0.48866666666666669</v>
          </cell>
          <cell r="CK198">
            <v>0.48803950828055281</v>
          </cell>
          <cell r="CL198">
            <v>493.28303714000015</v>
          </cell>
          <cell r="CM198">
            <v>34504.895554979383</v>
          </cell>
          <cell r="CN198">
            <v>0.40919319232078877</v>
          </cell>
          <cell r="CO198">
            <v>0.38330807346409201</v>
          </cell>
          <cell r="CP198">
            <v>1009.4468700000002</v>
          </cell>
          <cell r="CQ198">
            <v>70701.02926000001</v>
          </cell>
          <cell r="CR198">
            <v>1.1985950591729773E-2</v>
          </cell>
          <cell r="CS198">
            <v>1.1330199308159782E-2</v>
          </cell>
          <cell r="CT198">
            <v>29.568381233750014</v>
          </cell>
          <cell r="CU198">
            <v>2089.8509795747336</v>
          </cell>
          <cell r="CV198">
            <v>2.9295639907252768E-2</v>
          </cell>
          <cell r="CW198">
            <v>4.89668609892841E-2</v>
          </cell>
          <cell r="CX198">
            <v>72.27</v>
          </cell>
          <cell r="CY198">
            <v>9031.9189999999999</v>
          </cell>
          <cell r="CZ198">
            <v>2.3033333333333336E-2</v>
          </cell>
          <cell r="DA198">
            <v>1.9508725172764925E-2</v>
          </cell>
          <cell r="DB198">
            <v>6.7477623919705548E-4</v>
          </cell>
          <cell r="DC198">
            <v>9.5528103361292743E-4</v>
          </cell>
          <cell r="DD198">
            <v>1.6646190000000001</v>
          </cell>
          <cell r="DE198">
            <v>176.20122555367379</v>
          </cell>
          <cell r="DF198">
            <v>0.6765000000000001</v>
          </cell>
          <cell r="DG198">
            <v>0.55040103683702735</v>
          </cell>
          <cell r="DH198">
            <v>48.890655000000002</v>
          </cell>
          <cell r="DI198">
            <v>4971.177582228047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0.86832616568636067</v>
          </cell>
          <cell r="DO198">
            <v>0.852324659299731</v>
          </cell>
          <cell r="DP198">
            <v>284.45253062449899</v>
          </cell>
          <cell r="DQ198">
            <v>21861.593890171716</v>
          </cell>
          <cell r="DR198">
            <v>327.58719230769236</v>
          </cell>
          <cell r="DS198">
            <v>25649.373922999221</v>
          </cell>
          <cell r="DT198">
            <v>2270</v>
          </cell>
          <cell r="DU198">
            <v>175026.079</v>
          </cell>
          <cell r="DV198">
            <v>0.92017576573216797</v>
          </cell>
          <cell r="DW198">
            <v>0.94890993596072515</v>
          </cell>
          <cell r="DX198">
            <v>0.75099999999999989</v>
          </cell>
          <cell r="DY198">
            <v>0.24451741290312268</v>
          </cell>
          <cell r="DZ198">
            <v>0.98763333333333325</v>
          </cell>
          <cell r="EA198">
            <v>0.98752163260353953</v>
          </cell>
          <cell r="EB198">
            <v>0.89577375920758484</v>
          </cell>
          <cell r="EC198">
            <v>0.87580534852879321</v>
          </cell>
          <cell r="EN198">
            <v>2.6666666666666668E-4</v>
          </cell>
          <cell r="EO198">
            <v>3.4116592439350993E-6</v>
          </cell>
          <cell r="ER198">
            <v>0.98789677247265928</v>
          </cell>
          <cell r="ES198">
            <v>0.98794524468215883</v>
          </cell>
          <cell r="EV198">
            <v>2.4412640649763687E-2</v>
          </cell>
          <cell r="EW198">
            <v>2.3513892998048236E-2</v>
          </cell>
          <cell r="EX198">
            <v>0.84219999999999995</v>
          </cell>
          <cell r="EY198">
            <v>0.84520317669787492</v>
          </cell>
          <cell r="EZ198">
            <v>0.35844008525217397</v>
          </cell>
          <cell r="FA198">
            <v>0.36604140902719012</v>
          </cell>
          <cell r="FB198">
            <v>0.42559972126831391</v>
          </cell>
          <cell r="FC198">
            <v>0.43308096694250209</v>
          </cell>
          <cell r="FJ198">
            <v>0.90583945171429425</v>
          </cell>
          <cell r="FK198">
            <v>0.91274635033753349</v>
          </cell>
          <cell r="FL198">
            <v>0.94401521523178977</v>
          </cell>
          <cell r="FM198">
            <v>0.94338379424488283</v>
          </cell>
          <cell r="FR198">
            <v>1.5483991943455733E-3</v>
          </cell>
          <cell r="FS198">
            <v>5.1320333986268896E-3</v>
          </cell>
          <cell r="FT198">
            <v>0.86987456488070625</v>
          </cell>
          <cell r="FU198">
            <v>0.85745669269835789</v>
          </cell>
          <cell r="FV198">
            <v>0.89730657692560434</v>
          </cell>
          <cell r="FW198">
            <v>0.88122021103051196</v>
          </cell>
          <cell r="FX198">
            <v>282.78791162449897</v>
          </cell>
          <cell r="FY198">
            <v>282.78791162449897</v>
          </cell>
          <cell r="FZ198">
            <v>325.09044756732283</v>
          </cell>
          <cell r="GA198">
            <v>325.09044756732283</v>
          </cell>
          <cell r="GB198">
            <v>29.040458648779484</v>
          </cell>
          <cell r="GC198">
            <v>29.040458648779484</v>
          </cell>
          <cell r="GD198">
            <v>1.1771949900596487E-2</v>
          </cell>
          <cell r="GE198">
            <v>1.5744385016294303E-4</v>
          </cell>
          <cell r="GF198">
            <v>3.2842169123786888E-2</v>
          </cell>
          <cell r="GG198">
            <v>4.3012578981534806E-4</v>
          </cell>
          <cell r="GH198">
            <v>81.019003854852357</v>
          </cell>
          <cell r="GI198">
            <v>81.019003854852357</v>
          </cell>
          <cell r="IV198">
            <v>194</v>
          </cell>
        </row>
        <row r="199">
          <cell r="B199">
            <v>39035</v>
          </cell>
          <cell r="C199">
            <v>26</v>
          </cell>
          <cell r="D199">
            <v>39022</v>
          </cell>
          <cell r="E199">
            <v>0</v>
          </cell>
          <cell r="F199">
            <v>126</v>
          </cell>
          <cell r="G199">
            <v>19</v>
          </cell>
          <cell r="H199">
            <v>0</v>
          </cell>
          <cell r="I199">
            <v>0</v>
          </cell>
          <cell r="J199">
            <v>0</v>
          </cell>
          <cell r="K199">
            <v>0.41666666666666669</v>
          </cell>
          <cell r="L199">
            <v>1</v>
          </cell>
          <cell r="M199">
            <v>125.58333333333333</v>
          </cell>
          <cell r="N199">
            <v>126</v>
          </cell>
          <cell r="O199">
            <v>126</v>
          </cell>
          <cell r="P199">
            <v>0</v>
          </cell>
          <cell r="Q199">
            <v>6.0777777777777784</v>
          </cell>
          <cell r="R199">
            <v>0</v>
          </cell>
          <cell r="S199">
            <v>0.18611111111111117</v>
          </cell>
          <cell r="T199">
            <v>0</v>
          </cell>
          <cell r="U199">
            <v>6.2638888888888893</v>
          </cell>
          <cell r="V199">
            <v>0</v>
          </cell>
          <cell r="W199">
            <v>4.8888888888888884</v>
          </cell>
          <cell r="X199">
            <v>0</v>
          </cell>
          <cell r="Y199">
            <v>8.3333333333332205E-3</v>
          </cell>
          <cell r="Z199">
            <v>0.22500000000000001</v>
          </cell>
          <cell r="AA199">
            <v>13.983333333333334</v>
          </cell>
          <cell r="AB199">
            <v>0.22500000000000001</v>
          </cell>
          <cell r="AC199">
            <v>13.991666666666667</v>
          </cell>
          <cell r="AD199">
            <v>3.125E-2</v>
          </cell>
          <cell r="AE199">
            <v>3.6159722222222217</v>
          </cell>
          <cell r="AF199">
            <v>0</v>
          </cell>
          <cell r="AG199">
            <v>38.832638888888887</v>
          </cell>
          <cell r="AH199">
            <v>1.6666666666666607E-2</v>
          </cell>
          <cell r="AI199">
            <v>0.29583333333333311</v>
          </cell>
          <cell r="AJ199">
            <v>4.7916666666666607E-2</v>
          </cell>
          <cell r="AK199">
            <v>42.74444444444444</v>
          </cell>
          <cell r="AL199">
            <v>0.27291666666666659</v>
          </cell>
          <cell r="AM199">
            <v>56.736111111111107</v>
          </cell>
          <cell r="AN199">
            <v>1</v>
          </cell>
          <cell r="AO199">
            <v>114.43055555555556</v>
          </cell>
          <cell r="AP199">
            <v>0.72708333333333341</v>
          </cell>
          <cell r="AQ199">
            <v>57.694444444444443</v>
          </cell>
          <cell r="AR199">
            <v>0.95967741935483875</v>
          </cell>
          <cell r="AS199">
            <v>0.9639982853033906</v>
          </cell>
          <cell r="AT199">
            <v>1</v>
          </cell>
          <cell r="AU199">
            <v>0.61337048509320213</v>
          </cell>
          <cell r="AV199">
            <v>0.97849462365591411</v>
          </cell>
          <cell r="AW199">
            <v>0.99705459372752914</v>
          </cell>
          <cell r="AX199">
            <v>0.93817204301075274</v>
          </cell>
          <cell r="AY199">
            <v>0.57442336412412198</v>
          </cell>
          <cell r="AZ199">
            <v>0.72708333333333341</v>
          </cell>
          <cell r="BA199">
            <v>0.50426022575555285</v>
          </cell>
          <cell r="BB199">
            <v>0.72708333333333341</v>
          </cell>
          <cell r="BC199">
            <v>0.50418740138366303</v>
          </cell>
          <cell r="BD199">
            <v>0.72708333333333341</v>
          </cell>
          <cell r="BE199">
            <v>0.48352927482248864</v>
          </cell>
          <cell r="BF199">
            <v>0.72708333333333341</v>
          </cell>
          <cell r="BG199">
            <v>0.48277625400957647</v>
          </cell>
          <cell r="BH199">
            <v>0.72708333333333341</v>
          </cell>
          <cell r="BI199">
            <v>0.45941163459411632</v>
          </cell>
          <cell r="BJ199">
            <v>136.71633237822348</v>
          </cell>
          <cell r="BK199">
            <v>134.93162397688977</v>
          </cell>
          <cell r="BL199">
            <v>2385.6999999999998</v>
          </cell>
          <cell r="BM199">
            <v>186835.32200000004</v>
          </cell>
          <cell r="BN199">
            <v>18.934126984126983</v>
          </cell>
          <cell r="BO199">
            <v>1482.8200158730162</v>
          </cell>
          <cell r="BP199">
            <v>793.94924000000003</v>
          </cell>
          <cell r="BQ199">
            <v>61941.729500000016</v>
          </cell>
          <cell r="BR199">
            <v>0.33279508739573294</v>
          </cell>
          <cell r="BS199">
            <v>0.3315311518022272</v>
          </cell>
          <cell r="BT199">
            <v>1.7108102487166554</v>
          </cell>
          <cell r="BU199">
            <v>1.8355437408918256</v>
          </cell>
          <cell r="BV199">
            <v>0.12477598694300437</v>
          </cell>
          <cell r="BW199">
            <v>0.129788750233194</v>
          </cell>
          <cell r="BX199">
            <v>297.6780720499255</v>
          </cell>
          <cell r="BY199">
            <v>24249.12294179638</v>
          </cell>
          <cell r="BZ199">
            <v>0.19452483853505984</v>
          </cell>
          <cell r="CA199">
            <v>0.18061740748338037</v>
          </cell>
          <cell r="CB199">
            <v>464.07790729309221</v>
          </cell>
          <cell r="CC199">
            <v>33745.711485962587</v>
          </cell>
          <cell r="CD199">
            <v>2.9450000000000004E-2</v>
          </cell>
          <cell r="CE199">
            <v>2.9557492431249475E-2</v>
          </cell>
          <cell r="CF199">
            <v>0.75312474129596541</v>
          </cell>
          <cell r="CG199">
            <v>0.75650652655654627</v>
          </cell>
          <cell r="CH199">
            <v>38.503475623574424</v>
          </cell>
          <cell r="CI199">
            <v>2800.8336019746907</v>
          </cell>
          <cell r="CJ199">
            <v>0.4895833333333332</v>
          </cell>
          <cell r="CK199">
            <v>0.48806071371791104</v>
          </cell>
          <cell r="CL199">
            <v>482.06785708333308</v>
          </cell>
          <cell r="CM199">
            <v>34986.963412062716</v>
          </cell>
          <cell r="CN199">
            <v>0.41272969778262136</v>
          </cell>
          <cell r="CO199">
            <v>0.38368375814932892</v>
          </cell>
          <cell r="CP199">
            <v>984.64923999999974</v>
          </cell>
          <cell r="CQ199">
            <v>71685.678500000009</v>
          </cell>
          <cell r="CR199">
            <v>1.2154889599698201E-2</v>
          </cell>
          <cell r="CS199">
            <v>1.1340729777492144E-2</v>
          </cell>
          <cell r="CT199">
            <v>28.997920117999996</v>
          </cell>
          <cell r="CU199">
            <v>2118.8488996927335</v>
          </cell>
          <cell r="CV199">
            <v>3.989395146078719E-2</v>
          </cell>
          <cell r="CW199">
            <v>4.8851009018519513E-2</v>
          </cell>
          <cell r="CX199">
            <v>95.174999999999997</v>
          </cell>
          <cell r="CY199">
            <v>9127.0939999999991</v>
          </cell>
          <cell r="CZ199">
            <v>2.3991666666666668E-2</v>
          </cell>
          <cell r="DA199">
            <v>1.9555472139179658E-2</v>
          </cell>
          <cell r="DB199">
            <v>9.5712238546338607E-4</v>
          </cell>
          <cell r="DC199">
            <v>9.5530454583247246E-4</v>
          </cell>
          <cell r="DD199">
            <v>2.2834068750000003</v>
          </cell>
          <cell r="DE199">
            <v>178.48463242867379</v>
          </cell>
          <cell r="DF199">
            <v>0.67200000000000004</v>
          </cell>
          <cell r="DG199">
            <v>0.55166903969960723</v>
          </cell>
          <cell r="DH199">
            <v>63.957599999999999</v>
          </cell>
          <cell r="DI199">
            <v>5035.1351822280467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0.85154968361211114</v>
          </cell>
          <cell r="DO199">
            <v>0.8523152419839255</v>
          </cell>
          <cell r="DP199">
            <v>268.68015193192554</v>
          </cell>
          <cell r="DQ199">
            <v>22130.274042103643</v>
          </cell>
          <cell r="DR199">
            <v>315.51905555555567</v>
          </cell>
          <cell r="DS199">
            <v>25964.892978554777</v>
          </cell>
          <cell r="DT199">
            <v>2195</v>
          </cell>
          <cell r="DU199">
            <v>177221.079</v>
          </cell>
          <cell r="DV199">
            <v>0.92006538961311157</v>
          </cell>
          <cell r="DW199">
            <v>0.94854161998339881</v>
          </cell>
          <cell r="DX199">
            <v>0.73819999999999997</v>
          </cell>
          <cell r="DY199">
            <v>0.25082124525896071</v>
          </cell>
          <cell r="DZ199">
            <v>0.98836666666666662</v>
          </cell>
          <cell r="EA199">
            <v>0.98753153561947016</v>
          </cell>
          <cell r="EB199">
            <v>0.87965188279804907</v>
          </cell>
          <cell r="EC199">
            <v>0.87587185179494231</v>
          </cell>
          <cell r="EN199">
            <v>2.3333333333333333E-4</v>
          </cell>
          <cell r="EO199">
            <v>6.1061281425260995E-6</v>
          </cell>
          <cell r="ER199">
            <v>0.98859733937918837</v>
          </cell>
          <cell r="ES199">
            <v>0.98795288810428661</v>
          </cell>
          <cell r="EV199">
            <v>2.5441820260983128E-2</v>
          </cell>
          <cell r="EW199">
            <v>2.3538510698930218E-2</v>
          </cell>
          <cell r="EX199">
            <v>0.85151249999999989</v>
          </cell>
          <cell r="EY199">
            <v>0.84530241055678734</v>
          </cell>
          <cell r="EZ199">
            <v>0.36016353441902133</v>
          </cell>
          <cell r="FA199">
            <v>0.3659489610495481</v>
          </cell>
          <cell r="FB199">
            <v>0.42296916888362929</v>
          </cell>
          <cell r="FC199">
            <v>0.4329207588660528</v>
          </cell>
          <cell r="FJ199">
            <v>0.90258630769035419</v>
          </cell>
          <cell r="FK199">
            <v>0.91262162739747432</v>
          </cell>
          <cell r="FL199">
            <v>0.94237657688424481</v>
          </cell>
          <cell r="FM199">
            <v>0.94337176302224146</v>
          </cell>
          <cell r="FR199">
            <v>1.3435974366622694E-2</v>
          </cell>
          <cell r="FS199">
            <v>5.2389872023435036E-3</v>
          </cell>
          <cell r="FT199">
            <v>0.86498565797873384</v>
          </cell>
          <cell r="FU199">
            <v>0.857554229186269</v>
          </cell>
          <cell r="FV199">
            <v>0.893136772121503</v>
          </cell>
          <cell r="FW199">
            <v>0.88139532195018622</v>
          </cell>
          <cell r="FX199">
            <v>266.39674505692551</v>
          </cell>
          <cell r="FY199">
            <v>549.18465668142449</v>
          </cell>
          <cell r="FZ199">
            <v>307.97822206605304</v>
          </cell>
          <cell r="GA199">
            <v>633.06866963337586</v>
          </cell>
          <cell r="GB199">
            <v>28.4680160731081</v>
          </cell>
          <cell r="GC199">
            <v>57.50847472188758</v>
          </cell>
          <cell r="GD199">
            <v>1.1932772801738736E-2</v>
          </cell>
          <cell r="GE199">
            <v>3.0780301126297503E-4</v>
          </cell>
          <cell r="GF199">
            <v>3.3131540706883206E-2</v>
          </cell>
          <cell r="GG199">
            <v>8.4110912729521228E-4</v>
          </cell>
          <cell r="GH199">
            <v>79.041916664411261</v>
          </cell>
          <cell r="GI199">
            <v>160.06092051926362</v>
          </cell>
          <cell r="IV199">
            <v>195</v>
          </cell>
        </row>
        <row r="200">
          <cell r="B200">
            <v>39036</v>
          </cell>
          <cell r="C200">
            <v>26</v>
          </cell>
          <cell r="D200">
            <v>39022</v>
          </cell>
          <cell r="E200">
            <v>0</v>
          </cell>
          <cell r="F200">
            <v>127</v>
          </cell>
          <cell r="G200">
            <v>19</v>
          </cell>
          <cell r="H200">
            <v>0</v>
          </cell>
          <cell r="I200">
            <v>0</v>
          </cell>
          <cell r="J200">
            <v>0</v>
          </cell>
          <cell r="K200">
            <v>0.41666666666666669</v>
          </cell>
          <cell r="L200">
            <v>1</v>
          </cell>
          <cell r="M200">
            <v>126.58333333333333</v>
          </cell>
          <cell r="N200">
            <v>127</v>
          </cell>
          <cell r="O200">
            <v>127</v>
          </cell>
          <cell r="P200">
            <v>0</v>
          </cell>
          <cell r="Q200">
            <v>6.0777777777777784</v>
          </cell>
          <cell r="R200">
            <v>0</v>
          </cell>
          <cell r="S200">
            <v>0.18611111111111117</v>
          </cell>
          <cell r="T200">
            <v>0</v>
          </cell>
          <cell r="U200">
            <v>6.2638888888888893</v>
          </cell>
          <cell r="V200">
            <v>0</v>
          </cell>
          <cell r="W200">
            <v>4.8888888888888884</v>
          </cell>
          <cell r="X200">
            <v>0</v>
          </cell>
          <cell r="Y200">
            <v>8.3333333333332205E-3</v>
          </cell>
          <cell r="Z200">
            <v>0.26041666666666663</v>
          </cell>
          <cell r="AA200">
            <v>14.24375</v>
          </cell>
          <cell r="AB200">
            <v>0.26041666666666663</v>
          </cell>
          <cell r="AC200">
            <v>14.252083333333333</v>
          </cell>
          <cell r="AD200">
            <v>0</v>
          </cell>
          <cell r="AE200">
            <v>3.6159722222222217</v>
          </cell>
          <cell r="AF200">
            <v>0</v>
          </cell>
          <cell r="AG200">
            <v>38.832638888888887</v>
          </cell>
          <cell r="AH200">
            <v>0</v>
          </cell>
          <cell r="AI200">
            <v>0.29583333333333311</v>
          </cell>
          <cell r="AJ200">
            <v>0</v>
          </cell>
          <cell r="AK200">
            <v>42.74444444444444</v>
          </cell>
          <cell r="AL200">
            <v>0.26041666666666663</v>
          </cell>
          <cell r="AM200">
            <v>56.996527777777771</v>
          </cell>
          <cell r="AN200">
            <v>1</v>
          </cell>
          <cell r="AO200">
            <v>115.43055555555556</v>
          </cell>
          <cell r="AP200">
            <v>0.73958333333333337</v>
          </cell>
          <cell r="AQ200">
            <v>58.434027777777779</v>
          </cell>
          <cell r="AR200">
            <v>1</v>
          </cell>
          <cell r="AS200">
            <v>0.9642614467010302</v>
          </cell>
          <cell r="AT200">
            <v>1</v>
          </cell>
          <cell r="AU200">
            <v>0.61619662724695778</v>
          </cell>
          <cell r="AV200">
            <v>1</v>
          </cell>
          <cell r="AW200">
            <v>0.9970761237362471</v>
          </cell>
          <cell r="AX200">
            <v>1</v>
          </cell>
          <cell r="AY200">
            <v>0.5775341976842352</v>
          </cell>
          <cell r="AZ200">
            <v>0.73958333333333337</v>
          </cell>
          <cell r="BA200">
            <v>0.506298881001083</v>
          </cell>
          <cell r="BB200">
            <v>0.73958333333333337</v>
          </cell>
          <cell r="BC200">
            <v>0.5062266875225605</v>
          </cell>
          <cell r="BD200">
            <v>0.73958333333333337</v>
          </cell>
          <cell r="BE200">
            <v>0.48565739351263998</v>
          </cell>
          <cell r="BF200">
            <v>0.73958333333333337</v>
          </cell>
          <cell r="BG200">
            <v>0.48490733483933429</v>
          </cell>
          <cell r="BH200">
            <v>0.73958333333333337</v>
          </cell>
          <cell r="BI200">
            <v>0.46162497256967305</v>
          </cell>
          <cell r="BJ200">
            <v>121.33859154929577</v>
          </cell>
          <cell r="BK200">
            <v>134.7595807237507</v>
          </cell>
          <cell r="BL200">
            <v>2153.7600000000002</v>
          </cell>
          <cell r="BM200">
            <v>188989.08200000005</v>
          </cell>
          <cell r="BN200">
            <v>16.958740157480317</v>
          </cell>
          <cell r="BO200">
            <v>1488.1030078740162</v>
          </cell>
          <cell r="BP200">
            <v>787.10485000000006</v>
          </cell>
          <cell r="BQ200">
            <v>62728.834350000019</v>
          </cell>
          <cell r="BR200">
            <v>0.36545615574622986</v>
          </cell>
          <cell r="BS200">
            <v>0.3319177684031504</v>
          </cell>
          <cell r="BT200">
            <v>1.8506993501677349</v>
          </cell>
          <cell r="BU200">
            <v>1.8357323715435523</v>
          </cell>
          <cell r="BV200">
            <v>0.12426674499899966</v>
          </cell>
          <cell r="BW200">
            <v>0.12972582028048277</v>
          </cell>
          <cell r="BX200">
            <v>267.64074470904552</v>
          </cell>
          <cell r="BY200">
            <v>24516.763686505426</v>
          </cell>
          <cell r="BZ200">
            <v>0.19746921925114813</v>
          </cell>
          <cell r="CA200">
            <v>0.18080945433459975</v>
          </cell>
          <cell r="CB200">
            <v>425.30130565435286</v>
          </cell>
          <cell r="CC200">
            <v>34171.012791616937</v>
          </cell>
          <cell r="CD200">
            <v>2.9066666666666668E-2</v>
          </cell>
          <cell r="CE200">
            <v>2.9551434230642697E-2</v>
          </cell>
          <cell r="CF200">
            <v>0.74348638365271069</v>
          </cell>
          <cell r="CG200">
            <v>0.75634572285110446</v>
          </cell>
          <cell r="CH200">
            <v>35.023916437314035</v>
          </cell>
          <cell r="CI200">
            <v>2835.857518412005</v>
          </cell>
          <cell r="CJ200">
            <v>0.48616666666666669</v>
          </cell>
          <cell r="CK200">
            <v>0.48803733573365865</v>
          </cell>
          <cell r="CL200">
            <v>435.53962790833356</v>
          </cell>
          <cell r="CM200">
            <v>35422.503039971052</v>
          </cell>
          <cell r="CN200">
            <v>0.41595388994131205</v>
          </cell>
          <cell r="CO200">
            <v>0.38405151547325883</v>
          </cell>
          <cell r="CP200">
            <v>895.86485000000039</v>
          </cell>
          <cell r="CQ200">
            <v>72581.543350000007</v>
          </cell>
          <cell r="CR200">
            <v>1.2090393067627471E-2</v>
          </cell>
          <cell r="CS200">
            <v>1.1349273100686666E-2</v>
          </cell>
          <cell r="CT200">
            <v>26.039804973333343</v>
          </cell>
          <cell r="CU200">
            <v>2144.888704666067</v>
          </cell>
          <cell r="CV200">
            <v>5.0353799866280365E-2</v>
          </cell>
          <cell r="CW200">
            <v>4.886813514444182E-2</v>
          </cell>
          <cell r="CX200">
            <v>108.45</v>
          </cell>
          <cell r="CY200">
            <v>9235.5439999999999</v>
          </cell>
          <cell r="CZ200">
            <v>2.4899999999999999E-2</v>
          </cell>
          <cell r="DA200">
            <v>1.9618231197715455E-2</v>
          </cell>
          <cell r="DB200">
            <v>1.253809616670381E-3</v>
          </cell>
          <cell r="DC200">
            <v>9.5870637346486356E-4</v>
          </cell>
          <cell r="DD200">
            <v>2.7004049999999999</v>
          </cell>
          <cell r="DE200">
            <v>181.18503742867378</v>
          </cell>
          <cell r="DF200">
            <v>0.66720000000000013</v>
          </cell>
          <cell r="DG200">
            <v>0.55302568232342852</v>
          </cell>
          <cell r="DH200">
            <v>72.35784000000001</v>
          </cell>
          <cell r="DI200">
            <v>5107.4930222280464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0.84133598621203698</v>
          </cell>
          <cell r="DO200">
            <v>0.85219514316750933</v>
          </cell>
          <cell r="DP200">
            <v>241.60093973571216</v>
          </cell>
          <cell r="DQ200">
            <v>22371.874981839355</v>
          </cell>
          <cell r="DR200">
            <v>287.16344444444445</v>
          </cell>
          <cell r="DS200">
            <v>26252.056422999223</v>
          </cell>
          <cell r="DT200">
            <v>2045</v>
          </cell>
          <cell r="DU200">
            <v>179266.079</v>
          </cell>
          <cell r="DV200">
            <v>0.94950226580491781</v>
          </cell>
          <cell r="DW200">
            <v>0.94855256770864649</v>
          </cell>
          <cell r="DX200">
            <v>0.7206999999999999</v>
          </cell>
          <cell r="DY200">
            <v>0.25617608404700803</v>
          </cell>
          <cell r="DZ200">
            <v>0.99066666666666681</v>
          </cell>
          <cell r="EA200">
            <v>0.98756369967312818</v>
          </cell>
          <cell r="EB200">
            <v>0.86727658785915607</v>
          </cell>
          <cell r="EC200">
            <v>0.87580077721887029</v>
          </cell>
          <cell r="EN200">
            <v>1.6666666666666666E-4</v>
          </cell>
          <cell r="EO200">
            <v>7.7533568225044323E-6</v>
          </cell>
          <cell r="ER200">
            <v>0.99083180530088355</v>
          </cell>
          <cell r="ES200">
            <v>0.98798243119774432</v>
          </cell>
          <cell r="EV200">
            <v>2.6562979038827275E-2</v>
          </cell>
          <cell r="EW200">
            <v>2.3572978187013677E-2</v>
          </cell>
          <cell r="EX200">
            <v>0.85638749999999986</v>
          </cell>
          <cell r="EY200">
            <v>0.84547984675956489</v>
          </cell>
          <cell r="EZ200">
            <v>0.36281001639604826</v>
          </cell>
          <cell r="FA200">
            <v>0.36589871676212948</v>
          </cell>
          <cell r="FB200">
            <v>0.42365169551873227</v>
          </cell>
          <cell r="FC200">
            <v>0.43277047722011841</v>
          </cell>
          <cell r="FJ200">
            <v>0.90270612569980169</v>
          </cell>
          <cell r="FK200">
            <v>0.91251338341011679</v>
          </cell>
          <cell r="FL200">
            <v>0.94351283911464245</v>
          </cell>
          <cell r="FM200">
            <v>0.94337510925407742</v>
          </cell>
          <cell r="FR200">
            <v>3.1211116052110022E-4</v>
          </cell>
          <cell r="FS200">
            <v>5.1757706989316032E-3</v>
          </cell>
          <cell r="FT200">
            <v>0.84164809737255808</v>
          </cell>
          <cell r="FU200">
            <v>0.85737091386644093</v>
          </cell>
          <cell r="FV200">
            <v>0.86760279779331684</v>
          </cell>
          <cell r="FW200">
            <v>0.88125603486747617</v>
          </cell>
          <cell r="FX200">
            <v>238.90053473571217</v>
          </cell>
          <cell r="FY200">
            <v>788.08519141713668</v>
          </cell>
          <cell r="FZ200">
            <v>283.84848190295634</v>
          </cell>
          <cell r="GA200">
            <v>916.9171515363322</v>
          </cell>
          <cell r="GB200">
            <v>31.629762404688819</v>
          </cell>
          <cell r="GC200">
            <v>89.138237126576399</v>
          </cell>
          <cell r="GD200">
            <v>1.4685834264118944E-2</v>
          </cell>
          <cell r="GE200">
            <v>4.7165813063516747E-4</v>
          </cell>
          <cell r="GF200">
            <v>4.0478028721477446E-2</v>
          </cell>
          <cell r="GG200">
            <v>1.2890401333158872E-3</v>
          </cell>
          <cell r="GH200">
            <v>87.17995913916927</v>
          </cell>
          <cell r="GI200">
            <v>247.2408796584329</v>
          </cell>
          <cell r="IV200">
            <v>196</v>
          </cell>
        </row>
        <row r="201">
          <cell r="B201">
            <v>39037</v>
          </cell>
          <cell r="C201">
            <v>26</v>
          </cell>
          <cell r="D201">
            <v>39022</v>
          </cell>
          <cell r="E201">
            <v>0</v>
          </cell>
          <cell r="F201">
            <v>128</v>
          </cell>
          <cell r="G201">
            <v>19</v>
          </cell>
          <cell r="H201">
            <v>0</v>
          </cell>
          <cell r="I201">
            <v>0</v>
          </cell>
          <cell r="J201">
            <v>0</v>
          </cell>
          <cell r="K201">
            <v>0.41666666666666669</v>
          </cell>
          <cell r="L201">
            <v>1</v>
          </cell>
          <cell r="M201">
            <v>127.58333333333333</v>
          </cell>
          <cell r="N201">
            <v>128</v>
          </cell>
          <cell r="O201">
            <v>128</v>
          </cell>
          <cell r="P201">
            <v>0</v>
          </cell>
          <cell r="Q201">
            <v>6.0777777777777784</v>
          </cell>
          <cell r="R201">
            <v>0</v>
          </cell>
          <cell r="S201">
            <v>0.18611111111111117</v>
          </cell>
          <cell r="T201">
            <v>0</v>
          </cell>
          <cell r="U201">
            <v>6.2638888888888893</v>
          </cell>
          <cell r="V201">
            <v>0.40277777777777779</v>
          </cell>
          <cell r="W201">
            <v>5.2916666666666661</v>
          </cell>
          <cell r="X201">
            <v>0</v>
          </cell>
          <cell r="Y201">
            <v>8.3333333333332205E-3</v>
          </cell>
          <cell r="Z201">
            <v>0</v>
          </cell>
          <cell r="AA201">
            <v>14.24375</v>
          </cell>
          <cell r="AB201">
            <v>0</v>
          </cell>
          <cell r="AC201">
            <v>14.252083333333333</v>
          </cell>
          <cell r="AD201">
            <v>6.5972222222222265E-2</v>
          </cell>
          <cell r="AE201">
            <v>3.681944444444444</v>
          </cell>
          <cell r="AF201">
            <v>3.4722222222222654E-3</v>
          </cell>
          <cell r="AG201">
            <v>38.836111111111109</v>
          </cell>
          <cell r="AH201">
            <v>0</v>
          </cell>
          <cell r="AI201">
            <v>0.29583333333333311</v>
          </cell>
          <cell r="AJ201">
            <v>6.9444444444444531E-2</v>
          </cell>
          <cell r="AK201">
            <v>42.81388888888889</v>
          </cell>
          <cell r="AL201">
            <v>6.9444444444444531E-2</v>
          </cell>
          <cell r="AM201">
            <v>57.065972222222221</v>
          </cell>
          <cell r="AN201">
            <v>0.59722222222222221</v>
          </cell>
          <cell r="AO201">
            <v>116.02777777777779</v>
          </cell>
          <cell r="AP201">
            <v>0.52777777777777768</v>
          </cell>
          <cell r="AQ201">
            <v>58.961805555555557</v>
          </cell>
          <cell r="AR201">
            <v>0.88953488372093026</v>
          </cell>
          <cell r="AS201">
            <v>0.96382294943264402</v>
          </cell>
          <cell r="AT201">
            <v>0.9941860465116279</v>
          </cell>
          <cell r="AU201">
            <v>0.61841467824805374</v>
          </cell>
          <cell r="AV201">
            <v>1</v>
          </cell>
          <cell r="AW201">
            <v>0.9970932811124682</v>
          </cell>
          <cell r="AX201">
            <v>0.88372093023255804</v>
          </cell>
          <cell r="AY201">
            <v>0.57933090879316584</v>
          </cell>
          <cell r="AZ201">
            <v>0.88372093023255804</v>
          </cell>
          <cell r="BA201">
            <v>0.50824156092889639</v>
          </cell>
          <cell r="BB201">
            <v>0.88372093023255804</v>
          </cell>
          <cell r="BC201">
            <v>0.508169739047163</v>
          </cell>
          <cell r="BD201">
            <v>0.52777777777777768</v>
          </cell>
          <cell r="BE201">
            <v>0.48600457927876356</v>
          </cell>
          <cell r="BF201">
            <v>0.52777777777777768</v>
          </cell>
          <cell r="BG201">
            <v>0.48526016185816828</v>
          </cell>
          <cell r="BH201">
            <v>0.52777777777777768</v>
          </cell>
          <cell r="BI201">
            <v>0.46214347920748966</v>
          </cell>
          <cell r="BJ201">
            <v>130.81578947368425</v>
          </cell>
          <cell r="BK201">
            <v>134.72427913550442</v>
          </cell>
          <cell r="BL201">
            <v>1657</v>
          </cell>
          <cell r="BM201">
            <v>190646.08200000005</v>
          </cell>
          <cell r="BN201">
            <v>12.9453125</v>
          </cell>
          <cell r="BO201">
            <v>1489.4225156250004</v>
          </cell>
          <cell r="BP201">
            <v>545.59566000000007</v>
          </cell>
          <cell r="BQ201">
            <v>63274.430010000018</v>
          </cell>
          <cell r="BR201">
            <v>0.32926714544357277</v>
          </cell>
          <cell r="BS201">
            <v>0.33189473051956031</v>
          </cell>
          <cell r="BT201">
            <v>1.8045744318183661</v>
          </cell>
          <cell r="BU201">
            <v>1.8354591082415432</v>
          </cell>
          <cell r="BV201">
            <v>0.11944943392327176</v>
          </cell>
          <cell r="BW201">
            <v>0.1296365030911901</v>
          </cell>
          <cell r="BX201">
            <v>197.92771201086131</v>
          </cell>
          <cell r="BY201">
            <v>24714.691398516286</v>
          </cell>
          <cell r="BZ201">
            <v>0.18246249067808701</v>
          </cell>
          <cell r="CA201">
            <v>0.18082382169632272</v>
          </cell>
          <cell r="CB201">
            <v>302.34034705359016</v>
          </cell>
          <cell r="CC201">
            <v>34473.353138670529</v>
          </cell>
          <cell r="CD201">
            <v>2.8900000000000006E-2</v>
          </cell>
          <cell r="CE201">
            <v>2.9545717416282757E-2</v>
          </cell>
          <cell r="CF201">
            <v>0.73161931187637808</v>
          </cell>
          <cell r="CG201">
            <v>0.75612636301130098</v>
          </cell>
          <cell r="CH201">
            <v>25.383439546409832</v>
          </cell>
          <cell r="CI201">
            <v>2861.240957958415</v>
          </cell>
          <cell r="CJ201">
            <v>0.49</v>
          </cell>
          <cell r="CK201">
            <v>0.48805455955570198</v>
          </cell>
          <cell r="CL201">
            <v>314.87187339999997</v>
          </cell>
          <cell r="CM201">
            <v>35737.374913371052</v>
          </cell>
          <cell r="CN201">
            <v>0.38780667471333735</v>
          </cell>
          <cell r="CO201">
            <v>0.38408415343148772</v>
          </cell>
          <cell r="CP201">
            <v>642.59565999999995</v>
          </cell>
          <cell r="CQ201">
            <v>73224.139010000014</v>
          </cell>
          <cell r="CR201">
            <v>1.1207612899215451E-2</v>
          </cell>
          <cell r="CS201">
            <v>1.1348041861358927E-2</v>
          </cell>
          <cell r="CT201">
            <v>18.571014574000003</v>
          </cell>
          <cell r="CU201">
            <v>2163.459719240067</v>
          </cell>
          <cell r="CV201">
            <v>5.8177429088714545E-2</v>
          </cell>
          <cell r="CW201">
            <v>4.8949046852166604E-2</v>
          </cell>
          <cell r="CX201">
            <v>96.4</v>
          </cell>
          <cell r="CY201">
            <v>9331.9439999999995</v>
          </cell>
          <cell r="CZ201">
            <v>2.2814285714285717E-2</v>
          </cell>
          <cell r="DA201">
            <v>1.965124678968615E-2</v>
          </cell>
          <cell r="DB201">
            <v>1.3272764893525306E-3</v>
          </cell>
          <cell r="DC201">
            <v>9.6190979981183606E-4</v>
          </cell>
          <cell r="DD201">
            <v>2.1992971428571435</v>
          </cell>
          <cell r="DE201">
            <v>183.38433457153093</v>
          </cell>
          <cell r="DF201">
            <v>0.68075000000000008</v>
          </cell>
          <cell r="DG201">
            <v>0.55434508846474506</v>
          </cell>
          <cell r="DH201">
            <v>65.624300000000005</v>
          </cell>
          <cell r="DI201">
            <v>5173.1173222280468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0.84331717809319784</v>
          </cell>
          <cell r="DO201">
            <v>0.85212379669415605</v>
          </cell>
          <cell r="DP201">
            <v>179.35669743686131</v>
          </cell>
          <cell r="DQ201">
            <v>22551.231679276218</v>
          </cell>
          <cell r="DR201">
            <v>212.68</v>
          </cell>
          <cell r="DS201">
            <v>26464.736422999224</v>
          </cell>
          <cell r="DT201">
            <v>1560</v>
          </cell>
          <cell r="DU201">
            <v>180826.079</v>
          </cell>
          <cell r="DV201">
            <v>0.94146047073023531</v>
          </cell>
          <cell r="DW201">
            <v>0.94849092676344615</v>
          </cell>
          <cell r="DX201">
            <v>0.77549999999999997</v>
          </cell>
          <cell r="DY201">
            <v>0.26068978671378562</v>
          </cell>
          <cell r="DZ201">
            <v>0.98970000000000002</v>
          </cell>
          <cell r="EA201">
            <v>0.98757988353201209</v>
          </cell>
          <cell r="EB201">
            <v>0.86840426507054269</v>
          </cell>
          <cell r="EC201">
            <v>0.87572159462462862</v>
          </cell>
          <cell r="EN201">
            <v>2.0000000000000001E-4</v>
          </cell>
          <cell r="EO201">
            <v>9.2097496830834387E-6</v>
          </cell>
          <cell r="ER201">
            <v>0.98989797959591919</v>
          </cell>
          <cell r="ES201">
            <v>0.98799694594255816</v>
          </cell>
          <cell r="EV201">
            <v>2.5523881072118615E-2</v>
          </cell>
          <cell r="EW201">
            <v>2.3589934455124223E-2</v>
          </cell>
          <cell r="EX201">
            <v>0.84555999999999998</v>
          </cell>
          <cell r="EY201">
            <v>0.84548001028253073</v>
          </cell>
          <cell r="EZ201">
            <v>0.36065587739205668</v>
          </cell>
          <cell r="FA201">
            <v>0.3658880206924745</v>
          </cell>
          <cell r="FB201">
            <v>0.42652901910220054</v>
          </cell>
          <cell r="FC201">
            <v>0.432757742634515</v>
          </cell>
          <cell r="FJ201">
            <v>0.90617274162710015</v>
          </cell>
          <cell r="FK201">
            <v>0.9124626043532168</v>
          </cell>
          <cell r="FL201">
            <v>0.93994280074330727</v>
          </cell>
          <cell r="FM201">
            <v>0.94334773834246488</v>
          </cell>
          <cell r="FR201">
            <v>2.6861652659765367E-3</v>
          </cell>
          <cell r="FS201">
            <v>5.1480809339288225E-3</v>
          </cell>
          <cell r="FT201">
            <v>0.84600334335917438</v>
          </cell>
          <cell r="FU201">
            <v>0.85727187762808488</v>
          </cell>
          <cell r="FV201">
            <v>0.87122599736939088</v>
          </cell>
          <cell r="FW201">
            <v>0.8811484021866387</v>
          </cell>
          <cell r="FX201">
            <v>177.15740029400416</v>
          </cell>
          <cell r="FY201">
            <v>965.2425917111409</v>
          </cell>
          <cell r="FZ201">
            <v>209.40508295224458</v>
          </cell>
          <cell r="GA201">
            <v>1126.3222344885767</v>
          </cell>
          <cell r="GB201">
            <v>22.813267531491963</v>
          </cell>
          <cell r="GC201">
            <v>111.95150465806836</v>
          </cell>
          <cell r="GD201">
            <v>1.376781383916232E-2</v>
          </cell>
          <cell r="GE201">
            <v>5.8722163856516252E-4</v>
          </cell>
          <cell r="GF201">
            <v>3.8174378132193307E-2</v>
          </cell>
          <cell r="GG201">
            <v>1.6049217393173875E-3</v>
          </cell>
          <cell r="GH201">
            <v>63.254944565044312</v>
          </cell>
          <cell r="GI201">
            <v>310.4958242234772</v>
          </cell>
          <cell r="IV201">
            <v>197</v>
          </cell>
        </row>
        <row r="202">
          <cell r="B202">
            <v>39038</v>
          </cell>
          <cell r="C202">
            <v>26</v>
          </cell>
          <cell r="D202">
            <v>39022</v>
          </cell>
          <cell r="E202">
            <v>0</v>
          </cell>
          <cell r="F202">
            <v>129</v>
          </cell>
          <cell r="G202">
            <v>19</v>
          </cell>
          <cell r="H202">
            <v>0</v>
          </cell>
          <cell r="I202">
            <v>0</v>
          </cell>
          <cell r="J202">
            <v>0</v>
          </cell>
          <cell r="K202">
            <v>0.41666666666666669</v>
          </cell>
          <cell r="L202">
            <v>1</v>
          </cell>
          <cell r="M202">
            <v>128.58333333333331</v>
          </cell>
          <cell r="N202">
            <v>129</v>
          </cell>
          <cell r="O202">
            <v>129</v>
          </cell>
          <cell r="P202">
            <v>0</v>
          </cell>
          <cell r="Q202">
            <v>6.0777777777777784</v>
          </cell>
          <cell r="R202">
            <v>0</v>
          </cell>
          <cell r="S202">
            <v>0.18611111111111117</v>
          </cell>
          <cell r="T202">
            <v>0</v>
          </cell>
          <cell r="U202">
            <v>6.2638888888888893</v>
          </cell>
          <cell r="V202">
            <v>0.64236111111111116</v>
          </cell>
          <cell r="W202">
            <v>5.9340277777777768</v>
          </cell>
          <cell r="X202">
            <v>0</v>
          </cell>
          <cell r="Y202">
            <v>8.3333333333332205E-3</v>
          </cell>
          <cell r="Z202">
            <v>1.59722222222221E-2</v>
          </cell>
          <cell r="AA202">
            <v>14.259722222222223</v>
          </cell>
          <cell r="AB202">
            <v>1.59722222222221E-2</v>
          </cell>
          <cell r="AC202">
            <v>14.268055555555556</v>
          </cell>
          <cell r="AD202">
            <v>0</v>
          </cell>
          <cell r="AE202">
            <v>3.681944444444444</v>
          </cell>
          <cell r="AF202">
            <v>0</v>
          </cell>
          <cell r="AG202">
            <v>38.836111111111109</v>
          </cell>
          <cell r="AH202">
            <v>0</v>
          </cell>
          <cell r="AI202">
            <v>0.29583333333333311</v>
          </cell>
          <cell r="AJ202">
            <v>0</v>
          </cell>
          <cell r="AK202">
            <v>42.81388888888889</v>
          </cell>
          <cell r="AL202">
            <v>1.59722222222221E-2</v>
          </cell>
          <cell r="AM202">
            <v>57.081944444444446</v>
          </cell>
          <cell r="AN202">
            <v>0.35763888888888884</v>
          </cell>
          <cell r="AO202">
            <v>116.38541666666667</v>
          </cell>
          <cell r="AP202">
            <v>0.34166666666666673</v>
          </cell>
          <cell r="AQ202">
            <v>59.303472222222226</v>
          </cell>
          <cell r="AR202">
            <v>1</v>
          </cell>
          <cell r="AS202">
            <v>0.96394399145862952</v>
          </cell>
          <cell r="AT202">
            <v>1</v>
          </cell>
          <cell r="AU202">
            <v>0.61969139538521179</v>
          </cell>
          <cell r="AV202">
            <v>1</v>
          </cell>
          <cell r="AW202">
            <v>0.99710300648083294</v>
          </cell>
          <cell r="AX202">
            <v>1</v>
          </cell>
          <cell r="AY202">
            <v>0.58073839332467403</v>
          </cell>
          <cell r="AZ202">
            <v>0.95533980582524303</v>
          </cell>
          <cell r="BA202">
            <v>0.50961544198812614</v>
          </cell>
          <cell r="BB202">
            <v>0.95533980582524303</v>
          </cell>
          <cell r="BC202">
            <v>0.50954384080670667</v>
          </cell>
          <cell r="BD202">
            <v>0.34166666666666673</v>
          </cell>
          <cell r="BE202">
            <v>0.48482457136368801</v>
          </cell>
          <cell r="BF202">
            <v>0.34166666666666673</v>
          </cell>
          <cell r="BG202">
            <v>0.48408802321890165</v>
          </cell>
          <cell r="BH202">
            <v>0.34166666666666673</v>
          </cell>
          <cell r="BI202">
            <v>0.46120652408727586</v>
          </cell>
          <cell r="BJ202">
            <v>139.48780487804876</v>
          </cell>
          <cell r="BK202">
            <v>134.75172336264743</v>
          </cell>
          <cell r="BL202">
            <v>1143.8</v>
          </cell>
          <cell r="BM202">
            <v>191789.88200000004</v>
          </cell>
          <cell r="BN202">
            <v>8.8666666666666671</v>
          </cell>
          <cell r="BO202">
            <v>1486.7432713178298</v>
          </cell>
          <cell r="BP202">
            <v>365.68598000000003</v>
          </cell>
          <cell r="BQ202">
            <v>63640.11599000002</v>
          </cell>
          <cell r="BR202">
            <v>0.31971147053680715</v>
          </cell>
          <cell r="BS202">
            <v>0.33182207177123141</v>
          </cell>
          <cell r="BT202">
            <v>1.6066857456055581</v>
          </cell>
          <cell r="BU202">
            <v>1.8339585896249431</v>
          </cell>
          <cell r="BV202">
            <v>0.11761711277819567</v>
          </cell>
          <cell r="BW202">
            <v>0.12956482163178965</v>
          </cell>
          <cell r="BX202">
            <v>134.53045359570021</v>
          </cell>
          <cell r="BY202">
            <v>24849.221852111987</v>
          </cell>
          <cell r="BZ202">
            <v>0.19898817887147449</v>
          </cell>
          <cell r="CA202">
            <v>0.18093215062129145</v>
          </cell>
          <cell r="CB202">
            <v>227.60267899319251</v>
          </cell>
          <cell r="CC202">
            <v>34700.955817663722</v>
          </cell>
          <cell r="CD202">
            <v>2.962E-2</v>
          </cell>
          <cell r="CE202">
            <v>2.9546205674887149E-2</v>
          </cell>
          <cell r="CF202">
            <v>0.75526092129865707</v>
          </cell>
          <cell r="CG202">
            <v>0.75612065377323789</v>
          </cell>
          <cell r="CH202">
            <v>19.000684826807436</v>
          </cell>
          <cell r="CI202">
            <v>2880.2416427852227</v>
          </cell>
          <cell r="CJ202">
            <v>0.49099999999999999</v>
          </cell>
          <cell r="CK202">
            <v>0.48807391990329202</v>
          </cell>
          <cell r="CL202">
            <v>237.88261617999996</v>
          </cell>
          <cell r="CM202">
            <v>35975.257529551054</v>
          </cell>
          <cell r="CN202">
            <v>0.42357578247945438</v>
          </cell>
          <cell r="CO202">
            <v>0.38431967432984809</v>
          </cell>
          <cell r="CP202">
            <v>484.48597999999993</v>
          </cell>
          <cell r="CQ202">
            <v>73708.624990000011</v>
          </cell>
          <cell r="CR202">
            <v>1.254631467704144E-2</v>
          </cell>
          <cell r="CS202">
            <v>1.1355188142655339E-2</v>
          </cell>
          <cell r="CT202">
            <v>14.350474727599998</v>
          </cell>
          <cell r="CU202">
            <v>2177.8101939676671</v>
          </cell>
          <cell r="CV202">
            <v>6.3210351460045458E-2</v>
          </cell>
          <cell r="CW202">
            <v>4.903409868097211E-2</v>
          </cell>
          <cell r="CX202">
            <v>72.3</v>
          </cell>
          <cell r="CY202">
            <v>9404.2439999999988</v>
          </cell>
          <cell r="CZ202">
            <v>3.5000000000000003E-2</v>
          </cell>
          <cell r="DA202">
            <v>1.9769248285298739E-2</v>
          </cell>
          <cell r="DB202">
            <v>2.2123623011015914E-3</v>
          </cell>
          <cell r="DC202">
            <v>9.6936727126997703E-4</v>
          </cell>
          <cell r="DD202">
            <v>2.5305</v>
          </cell>
          <cell r="DE202">
            <v>185.91483457153092</v>
          </cell>
          <cell r="DF202">
            <v>0.69</v>
          </cell>
          <cell r="DG202">
            <v>0.55538800590755055</v>
          </cell>
          <cell r="DH202">
            <v>49.886999999999993</v>
          </cell>
          <cell r="DI202">
            <v>5223.0043222280465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0.84224380340002369</v>
          </cell>
          <cell r="DO202">
            <v>0.85207081228756676</v>
          </cell>
          <cell r="DP202">
            <v>120.17997886810022</v>
          </cell>
          <cell r="DQ202">
            <v>22671.41165814432</v>
          </cell>
          <cell r="DR202">
            <v>142.69024999999999</v>
          </cell>
          <cell r="DS202">
            <v>26607.426672999223</v>
          </cell>
          <cell r="DT202">
            <v>1025</v>
          </cell>
          <cell r="DU202">
            <v>181851.079</v>
          </cell>
          <cell r="DV202">
            <v>0.89613568805735278</v>
          </cell>
          <cell r="DW202">
            <v>0.94817868963494101</v>
          </cell>
          <cell r="DX202">
            <v>0</v>
          </cell>
          <cell r="DY202">
            <v>0.25913508020406878</v>
          </cell>
          <cell r="DZ202">
            <v>0.98829999999999996</v>
          </cell>
          <cell r="EA202">
            <v>0.98758352187719423</v>
          </cell>
          <cell r="EB202">
            <v>0.86750869758748661</v>
          </cell>
          <cell r="EC202">
            <v>0.87568716530469404</v>
          </cell>
          <cell r="EN202">
            <v>2.9999999999999997E-4</v>
          </cell>
          <cell r="EO202">
            <v>1.0678949948944336E-5</v>
          </cell>
          <cell r="ER202">
            <v>0.98859657897369202</v>
          </cell>
          <cell r="ES202">
            <v>0.98799997592070532</v>
          </cell>
          <cell r="EV202">
            <v>2.4858946631769366E-2</v>
          </cell>
          <cell r="EW202">
            <v>2.3597502613113122E-2</v>
          </cell>
          <cell r="EX202">
            <v>0.83519999999999994</v>
          </cell>
          <cell r="EY202">
            <v>0.84538433619658293</v>
          </cell>
          <cell r="EZ202">
            <v>0.35719999999999996</v>
          </cell>
          <cell r="FA202">
            <v>0.36580716294860033</v>
          </cell>
          <cell r="FB202">
            <v>0.42768199233716475</v>
          </cell>
          <cell r="FC202">
            <v>0.43271107268722414</v>
          </cell>
          <cell r="FJ202">
            <v>0.89332917310509485</v>
          </cell>
          <cell r="FK202">
            <v>0.91235901844618239</v>
          </cell>
          <cell r="FL202">
            <v>0.93865781101961698</v>
          </cell>
          <cell r="FM202">
            <v>0.94332215534763386</v>
          </cell>
          <cell r="FR202">
            <v>5.304762443024913E-3</v>
          </cell>
          <cell r="FS202">
            <v>5.1486267348088699E-3</v>
          </cell>
          <cell r="FT202">
            <v>0.84754856584304861</v>
          </cell>
          <cell r="FU202">
            <v>0.85721943902237563</v>
          </cell>
          <cell r="FV202">
            <v>0.87311023003707033</v>
          </cell>
          <cell r="FW202">
            <v>0.8811141632308378</v>
          </cell>
          <cell r="FX202">
            <v>117.64947886810022</v>
          </cell>
          <cell r="FY202">
            <v>1082.8920705792411</v>
          </cell>
          <cell r="FZ202">
            <v>138.81148952340612</v>
          </cell>
          <cell r="GA202">
            <v>1265.1337240119828</v>
          </cell>
          <cell r="GB202">
            <v>14.928515309831791</v>
          </cell>
          <cell r="GC202">
            <v>126.88001996790015</v>
          </cell>
          <cell r="GD202">
            <v>1.305168325741545E-2</v>
          </cell>
          <cell r="GE202">
            <v>6.6155742234566951E-4</v>
          </cell>
          <cell r="GF202">
            <v>3.6538866902058931E-2</v>
          </cell>
          <cell r="GG202">
            <v>1.8084867912732073E-3</v>
          </cell>
          <cell r="GH202">
            <v>41.793155962575</v>
          </cell>
          <cell r="GI202">
            <v>352.28898018605219</v>
          </cell>
          <cell r="IV202">
            <v>198</v>
          </cell>
        </row>
        <row r="203">
          <cell r="B203">
            <v>39039</v>
          </cell>
          <cell r="C203">
            <v>26</v>
          </cell>
          <cell r="D203">
            <v>39022</v>
          </cell>
          <cell r="E203">
            <v>0</v>
          </cell>
          <cell r="F203">
            <v>130</v>
          </cell>
          <cell r="G203">
            <v>19</v>
          </cell>
          <cell r="H203">
            <v>0</v>
          </cell>
          <cell r="I203">
            <v>0</v>
          </cell>
          <cell r="J203">
            <v>0</v>
          </cell>
          <cell r="K203">
            <v>0.41666666666666669</v>
          </cell>
          <cell r="L203">
            <v>1</v>
          </cell>
          <cell r="M203">
            <v>129.58333333333331</v>
          </cell>
          <cell r="N203">
            <v>130</v>
          </cell>
          <cell r="O203">
            <v>130</v>
          </cell>
          <cell r="P203">
            <v>0</v>
          </cell>
          <cell r="Q203">
            <v>6.0777777777777784</v>
          </cell>
          <cell r="R203">
            <v>0</v>
          </cell>
          <cell r="S203">
            <v>0.18611111111111117</v>
          </cell>
          <cell r="T203">
            <v>0</v>
          </cell>
          <cell r="U203">
            <v>6.2638888888888893</v>
          </cell>
          <cell r="V203">
            <v>0</v>
          </cell>
          <cell r="W203">
            <v>5.9340277777777768</v>
          </cell>
          <cell r="X203">
            <v>5.5555555555555358E-3</v>
          </cell>
          <cell r="Y203">
            <v>1.3888888888888756E-2</v>
          </cell>
          <cell r="Z203">
            <v>2.4305555555555691E-2</v>
          </cell>
          <cell r="AA203">
            <v>14.284027777777778</v>
          </cell>
          <cell r="AB203">
            <v>2.9861111111111227E-2</v>
          </cell>
          <cell r="AC203">
            <v>14.297916666666667</v>
          </cell>
          <cell r="AD203">
            <v>0.2326388888888889</v>
          </cell>
          <cell r="AE203">
            <v>3.9145833333333329</v>
          </cell>
          <cell r="AF203">
            <v>0</v>
          </cell>
          <cell r="AG203">
            <v>38.836111111111109</v>
          </cell>
          <cell r="AH203">
            <v>0</v>
          </cell>
          <cell r="AI203">
            <v>0.29583333333333311</v>
          </cell>
          <cell r="AJ203">
            <v>0.2326388888888889</v>
          </cell>
          <cell r="AK203">
            <v>43.046527777777776</v>
          </cell>
          <cell r="AL203">
            <v>0.26250000000000001</v>
          </cell>
          <cell r="AM203">
            <v>57.344444444444441</v>
          </cell>
          <cell r="AN203">
            <v>1</v>
          </cell>
          <cell r="AO203">
            <v>117.38541666666667</v>
          </cell>
          <cell r="AP203">
            <v>0.73750000000000004</v>
          </cell>
          <cell r="AQ203">
            <v>60.040972222222223</v>
          </cell>
          <cell r="AR203">
            <v>0.76020042949176803</v>
          </cell>
          <cell r="AS203">
            <v>0.96202659552968761</v>
          </cell>
          <cell r="AT203">
            <v>1</v>
          </cell>
          <cell r="AU203">
            <v>0.62327041483098233</v>
          </cell>
          <cell r="AV203">
            <v>1</v>
          </cell>
          <cell r="AW203">
            <v>0.99713026959298334</v>
          </cell>
          <cell r="AX203">
            <v>0.76020042949176803</v>
          </cell>
          <cell r="AY203">
            <v>0.58242727995365318</v>
          </cell>
          <cell r="AZ203">
            <v>0.74305555555555536</v>
          </cell>
          <cell r="BA203">
            <v>0.51160410565859138</v>
          </cell>
          <cell r="BB203">
            <v>0.73750000000000004</v>
          </cell>
          <cell r="BC203">
            <v>0.51148578696719615</v>
          </cell>
          <cell r="BD203">
            <v>0.73750000000000004</v>
          </cell>
          <cell r="BE203">
            <v>0.4868735217929947</v>
          </cell>
          <cell r="BF203">
            <v>0.73750000000000004</v>
          </cell>
          <cell r="BG203">
            <v>0.48613984975934504</v>
          </cell>
          <cell r="BH203">
            <v>0.73750000000000004</v>
          </cell>
          <cell r="BI203">
            <v>0.46333869239013931</v>
          </cell>
          <cell r="BJ203">
            <v>145.62711864406782</v>
          </cell>
          <cell r="BK203">
            <v>134.88530887472677</v>
          </cell>
          <cell r="BL203">
            <v>2577.6</v>
          </cell>
          <cell r="BM203">
            <v>194367.48200000005</v>
          </cell>
          <cell r="BN203">
            <v>19.827692307692306</v>
          </cell>
          <cell r="BO203">
            <v>1495.1344769230773</v>
          </cell>
          <cell r="BP203">
            <v>899.54840000000002</v>
          </cell>
          <cell r="BQ203">
            <v>64539.66439000002</v>
          </cell>
          <cell r="BR203">
            <v>0.34898680943513349</v>
          </cell>
          <cell r="BS203">
            <v>0.33204970155450181</v>
          </cell>
          <cell r="BT203">
            <v>1.8237142081197852</v>
          </cell>
          <cell r="BU203">
            <v>1.8338150134699931</v>
          </cell>
          <cell r="BV203">
            <v>0.12233350672462695</v>
          </cell>
          <cell r="BW203">
            <v>0.12946892371145385</v>
          </cell>
          <cell r="BX203">
            <v>315.32684693339843</v>
          </cell>
          <cell r="BY203">
            <v>25164.548699045386</v>
          </cell>
          <cell r="BZ203">
            <v>0.19136047078063412</v>
          </cell>
          <cell r="CA203">
            <v>0.1810704455550228</v>
          </cell>
          <cell r="CB203">
            <v>493.2507494841625</v>
          </cell>
          <cell r="CC203">
            <v>35194.206567147885</v>
          </cell>
          <cell r="CD203">
            <v>3.0166666666666671E-2</v>
          </cell>
          <cell r="CE203">
            <v>2.9554806806909324E-2</v>
          </cell>
          <cell r="CF203">
            <v>0.73653713779811891</v>
          </cell>
          <cell r="CG203">
            <v>0.75583629666348018</v>
          </cell>
          <cell r="CH203">
            <v>42.437973315837645</v>
          </cell>
          <cell r="CI203">
            <v>2922.6796161010602</v>
          </cell>
          <cell r="CJ203">
            <v>0.48299999999999987</v>
          </cell>
          <cell r="CK203">
            <v>0.48800358275794947</v>
          </cell>
          <cell r="CL203">
            <v>500.45967719999987</v>
          </cell>
          <cell r="CM203">
            <v>36475.717206751055</v>
          </cell>
          <cell r="CN203">
            <v>0.401981843575419</v>
          </cell>
          <cell r="CO203">
            <v>0.38455390079087404</v>
          </cell>
          <cell r="CP203">
            <v>1036.1484</v>
          </cell>
          <cell r="CQ203">
            <v>74744.773390000017</v>
          </cell>
          <cell r="CR203">
            <v>1.2126452281191809E-2</v>
          </cell>
          <cell r="CS203">
            <v>1.1365416244717657E-2</v>
          </cell>
          <cell r="CT203">
            <v>31.257143400000004</v>
          </cell>
          <cell r="CU203">
            <v>2209.0673373676673</v>
          </cell>
          <cell r="CV203">
            <v>5.3386871508379896E-2</v>
          </cell>
          <cell r="CW203">
            <v>4.9091822880125584E-2</v>
          </cell>
          <cell r="CX203">
            <v>137.61000000000001</v>
          </cell>
          <cell r="CY203">
            <v>9541.8539999999994</v>
          </cell>
          <cell r="CZ203">
            <v>2.5888888888888892E-2</v>
          </cell>
          <cell r="DA203">
            <v>1.9857504062788103E-2</v>
          </cell>
          <cell r="DB203">
            <v>1.3821267846058352E-3</v>
          </cell>
          <cell r="DC203">
            <v>9.7484107229176779E-4</v>
          </cell>
          <cell r="DD203">
            <v>3.5625700000000009</v>
          </cell>
          <cell r="DE203">
            <v>189.47740457153091</v>
          </cell>
          <cell r="DF203">
            <v>0.65679999999999994</v>
          </cell>
          <cell r="DG203">
            <v>0.55685054185780314</v>
          </cell>
          <cell r="DH203">
            <v>90.382248000000004</v>
          </cell>
          <cell r="DI203">
            <v>5313.3865702280464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0.84429034702104877</v>
          </cell>
          <cell r="DO203">
            <v>0.85197365431949112</v>
          </cell>
          <cell r="DP203">
            <v>284.06970353339841</v>
          </cell>
          <cell r="DQ203">
            <v>22955.481361677717</v>
          </cell>
          <cell r="DR203">
            <v>336.45973157894736</v>
          </cell>
          <cell r="DS203">
            <v>26943.88640457817</v>
          </cell>
          <cell r="DT203">
            <v>2441</v>
          </cell>
          <cell r="DU203">
            <v>184292.079</v>
          </cell>
          <cell r="DV203">
            <v>0.9470049658597145</v>
          </cell>
          <cell r="DW203">
            <v>0.94816312432343985</v>
          </cell>
          <cell r="DX203">
            <v>0</v>
          </cell>
          <cell r="DY203">
            <v>0.25569856615418252</v>
          </cell>
          <cell r="DZ203">
            <v>0.99080000000000001</v>
          </cell>
          <cell r="EA203">
            <v>0.98762150683486194</v>
          </cell>
          <cell r="EB203">
            <v>0.8702969337950538</v>
          </cell>
          <cell r="EC203">
            <v>0.87561186034562311</v>
          </cell>
          <cell r="EN203">
            <v>2.6666666666666668E-4</v>
          </cell>
          <cell r="EO203">
            <v>1.370203364847823E-5</v>
          </cell>
          <cell r="ER203">
            <v>0.99106428380901568</v>
          </cell>
          <cell r="ES203">
            <v>0.9880361693656009</v>
          </cell>
          <cell r="EV203">
            <v>2.5803736266493738E-2</v>
          </cell>
          <cell r="EW203">
            <v>2.3626760531188895E-2</v>
          </cell>
          <cell r="EX203">
            <v>0.85482857142857138</v>
          </cell>
          <cell r="EY203">
            <v>0.84548857805591215</v>
          </cell>
          <cell r="EZ203">
            <v>0.36199830704138219</v>
          </cell>
          <cell r="FA203">
            <v>0.36576512225266966</v>
          </cell>
          <cell r="FB203">
            <v>0.42347474001298097</v>
          </cell>
          <cell r="FC203">
            <v>0.43260799938149092</v>
          </cell>
          <cell r="FJ203">
            <v>0.90087382757294376</v>
          </cell>
          <cell r="FK203">
            <v>0.91221510213487478</v>
          </cell>
          <cell r="FL203">
            <v>0.94015980037365432</v>
          </cell>
          <cell r="FM203">
            <v>0.94328202163423469</v>
          </cell>
          <cell r="FR203">
            <v>6.4497129924744323E-3</v>
          </cell>
          <cell r="FS203">
            <v>5.1590585293700419E-3</v>
          </cell>
          <cell r="FT203">
            <v>0.8507400600135232</v>
          </cell>
          <cell r="FU203">
            <v>0.85713271284886117</v>
          </cell>
          <cell r="FV203">
            <v>0.87693660587380884</v>
          </cell>
          <cell r="FW203">
            <v>0.88104856456233061</v>
          </cell>
          <cell r="FX203">
            <v>280.50713353339842</v>
          </cell>
          <cell r="FY203">
            <v>1363.3992041126396</v>
          </cell>
          <cell r="FZ203">
            <v>329.72131761250262</v>
          </cell>
          <cell r="GA203">
            <v>1594.8550416244855</v>
          </cell>
          <cell r="GB203">
            <v>34.52015992922874</v>
          </cell>
          <cell r="GC203">
            <v>161.40017989712891</v>
          </cell>
          <cell r="GD203">
            <v>1.3392364963232753E-2</v>
          </cell>
          <cell r="GE203">
            <v>8.3038674080846949E-4</v>
          </cell>
          <cell r="GF203">
            <v>3.6995656340740264E-2</v>
          </cell>
          <cell r="GG203">
            <v>2.2702731624445055E-3</v>
          </cell>
          <cell r="GH203">
            <v>95.360003783892097</v>
          </cell>
          <cell r="GI203">
            <v>447.64898396994431</v>
          </cell>
          <cell r="IV203">
            <v>199</v>
          </cell>
        </row>
        <row r="204">
          <cell r="B204">
            <v>39040</v>
          </cell>
          <cell r="C204">
            <v>26</v>
          </cell>
          <cell r="D204">
            <v>39022</v>
          </cell>
          <cell r="E204">
            <v>0</v>
          </cell>
          <cell r="F204">
            <v>131</v>
          </cell>
          <cell r="G204">
            <v>19</v>
          </cell>
          <cell r="H204">
            <v>0</v>
          </cell>
          <cell r="I204">
            <v>0</v>
          </cell>
          <cell r="J204">
            <v>0</v>
          </cell>
          <cell r="K204">
            <v>0.41666666666666669</v>
          </cell>
          <cell r="L204">
            <v>1</v>
          </cell>
          <cell r="M204">
            <v>130.58333333333331</v>
          </cell>
          <cell r="N204">
            <v>131</v>
          </cell>
          <cell r="O204">
            <v>131</v>
          </cell>
          <cell r="P204">
            <v>0</v>
          </cell>
          <cell r="Q204">
            <v>6.0777777777777784</v>
          </cell>
          <cell r="R204">
            <v>0</v>
          </cell>
          <cell r="S204">
            <v>0.18611111111111117</v>
          </cell>
          <cell r="T204">
            <v>0</v>
          </cell>
          <cell r="U204">
            <v>6.2638888888888893</v>
          </cell>
          <cell r="V204">
            <v>0</v>
          </cell>
          <cell r="W204">
            <v>5.9340277777777768</v>
          </cell>
          <cell r="X204">
            <v>0</v>
          </cell>
          <cell r="Y204">
            <v>1.3888888888888756E-2</v>
          </cell>
          <cell r="Z204">
            <v>3.6805555555555564E-2</v>
          </cell>
          <cell r="AA204">
            <v>14.320833333333335</v>
          </cell>
          <cell r="AB204">
            <v>3.6805555555555564E-2</v>
          </cell>
          <cell r="AC204">
            <v>14.334722222222224</v>
          </cell>
          <cell r="AD204">
            <v>0</v>
          </cell>
          <cell r="AE204">
            <v>3.9145833333333329</v>
          </cell>
          <cell r="AF204">
            <v>0</v>
          </cell>
          <cell r="AG204">
            <v>38.836111111111109</v>
          </cell>
          <cell r="AH204">
            <v>2.083333333333337E-2</v>
          </cell>
          <cell r="AI204">
            <v>0.31666666666666649</v>
          </cell>
          <cell r="AJ204">
            <v>2.083333333333337E-2</v>
          </cell>
          <cell r="AK204">
            <v>43.067361111111111</v>
          </cell>
          <cell r="AL204">
            <v>5.7638888888888934E-2</v>
          </cell>
          <cell r="AM204">
            <v>57.402083333333337</v>
          </cell>
          <cell r="AN204">
            <v>1</v>
          </cell>
          <cell r="AO204">
            <v>118.38541666666667</v>
          </cell>
          <cell r="AP204">
            <v>0.94236111111111109</v>
          </cell>
          <cell r="AQ204">
            <v>60.983333333333334</v>
          </cell>
          <cell r="AR204">
            <v>1</v>
          </cell>
          <cell r="AS204">
            <v>0.96237811430058806</v>
          </cell>
          <cell r="AT204">
            <v>1</v>
          </cell>
          <cell r="AU204">
            <v>0.62675779033991175</v>
          </cell>
          <cell r="AV204">
            <v>0.97837058399423216</v>
          </cell>
          <cell r="AW204">
            <v>0.99695661169435312</v>
          </cell>
          <cell r="AX204">
            <v>0.97837058399423216</v>
          </cell>
          <cell r="AY204">
            <v>0.58609251633485282</v>
          </cell>
          <cell r="AZ204">
            <v>0.94236111111111109</v>
          </cell>
          <cell r="BA204">
            <v>0.51524270420882823</v>
          </cell>
          <cell r="BB204">
            <v>0.94236111111111109</v>
          </cell>
          <cell r="BC204">
            <v>0.51512538495380555</v>
          </cell>
          <cell r="BD204">
            <v>0.94236111111111109</v>
          </cell>
          <cell r="BE204">
            <v>0.49053737012624288</v>
          </cell>
          <cell r="BF204">
            <v>0.94236111111111109</v>
          </cell>
          <cell r="BG204">
            <v>0.48980411405113561</v>
          </cell>
          <cell r="BH204">
            <v>0.94236111111111109</v>
          </cell>
          <cell r="BI204">
            <v>0.46700701978302483</v>
          </cell>
          <cell r="BJ204">
            <v>148.5740604274134</v>
          </cell>
          <cell r="BK204">
            <v>135.09683793386174</v>
          </cell>
          <cell r="BL204">
            <v>3360.25</v>
          </cell>
          <cell r="BM204">
            <v>197727.73200000005</v>
          </cell>
          <cell r="BN204">
            <v>25.650763358778626</v>
          </cell>
          <cell r="BO204">
            <v>1509.3720000000003</v>
          </cell>
          <cell r="BP204">
            <v>1122.4799600000001</v>
          </cell>
          <cell r="BQ204">
            <v>65662.144350000017</v>
          </cell>
          <cell r="BR204">
            <v>0.33404656201175509</v>
          </cell>
          <cell r="BS204">
            <v>0.33208363685676628</v>
          </cell>
          <cell r="BT204">
            <v>1.96559480820905</v>
          </cell>
          <cell r="BU204">
            <v>1.8359191403021908</v>
          </cell>
          <cell r="BV204">
            <v>0.11722110414422525</v>
          </cell>
          <cell r="BW204">
            <v>0.12926078024425028</v>
          </cell>
          <cell r="BX204">
            <v>393.8922152006329</v>
          </cell>
          <cell r="BY204">
            <v>25558.440914246021</v>
          </cell>
          <cell r="BZ204">
            <v>0.16994680725480821</v>
          </cell>
          <cell r="CA204">
            <v>0.18088140679338718</v>
          </cell>
          <cell r="CB204">
            <v>571.06375907796928</v>
          </cell>
          <cell r="CC204">
            <v>35765.270326225851</v>
          </cell>
          <cell r="CD204">
            <v>2.9350000000000005E-2</v>
          </cell>
          <cell r="CE204">
            <v>2.9551547495454231E-2</v>
          </cell>
          <cell r="CF204">
            <v>0.74839507199022126</v>
          </cell>
          <cell r="CG204">
            <v>0.7557175333377798</v>
          </cell>
          <cell r="CH204">
            <v>47.403070455364478</v>
          </cell>
          <cell r="CI204">
            <v>2970.0826865564245</v>
          </cell>
          <cell r="CJ204">
            <v>0.48833333333333334</v>
          </cell>
          <cell r="CK204">
            <v>0.48800883043425425</v>
          </cell>
          <cell r="CL204">
            <v>590.26313046666701</v>
          </cell>
          <cell r="CM204">
            <v>37065.980337217719</v>
          </cell>
          <cell r="CN204">
            <v>0.35971429506733149</v>
          </cell>
          <cell r="CO204">
            <v>0.38413176837531315</v>
          </cell>
          <cell r="CP204">
            <v>1208.7299600000006</v>
          </cell>
          <cell r="CQ204">
            <v>75953.503350000014</v>
          </cell>
          <cell r="CR204">
            <v>1.0557614560226181E-2</v>
          </cell>
          <cell r="CS204">
            <v>1.135168819765589E-2</v>
          </cell>
          <cell r="CT204">
            <v>35.476224326000029</v>
          </cell>
          <cell r="CU204">
            <v>2244.5435616936675</v>
          </cell>
          <cell r="CV204">
            <v>2.9878729261215684E-2</v>
          </cell>
          <cell r="CW204">
            <v>4.8765309258693143E-2</v>
          </cell>
          <cell r="CX204">
            <v>100.4</v>
          </cell>
          <cell r="CY204">
            <v>9642.253999999999</v>
          </cell>
          <cell r="CZ204">
            <v>2.2075000000000001E-2</v>
          </cell>
          <cell r="DA204">
            <v>1.9880593746185376E-2</v>
          </cell>
          <cell r="DB204">
            <v>6.595729484413363E-4</v>
          </cell>
          <cell r="DC204">
            <v>9.6948330227917081E-4</v>
          </cell>
          <cell r="DD204">
            <v>2.2163300000000001</v>
          </cell>
          <cell r="DE204">
            <v>191.69373457153091</v>
          </cell>
          <cell r="DF204">
            <v>0.66916666666666658</v>
          </cell>
          <cell r="DG204">
            <v>0.55802003385944621</v>
          </cell>
          <cell r="DH204">
            <v>67.184333333333328</v>
          </cell>
          <cell r="DI204">
            <v>5380.57090356138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0.84361744834360242</v>
          </cell>
          <cell r="DO204">
            <v>0.85184393755201804</v>
          </cell>
          <cell r="DP204">
            <v>358.41599087463288</v>
          </cell>
          <cell r="DQ204">
            <v>23313.897352552351</v>
          </cell>
          <cell r="DR204">
            <v>424.85606666666678</v>
          </cell>
          <cell r="DS204">
            <v>27368.742471244837</v>
          </cell>
          <cell r="DT204">
            <v>3274</v>
          </cell>
          <cell r="DU204">
            <v>187566.079</v>
          </cell>
          <cell r="DV204">
            <v>0.97433226694442376</v>
          </cell>
          <cell r="DW204">
            <v>0.94860785132557912</v>
          </cell>
          <cell r="DX204">
            <v>0</v>
          </cell>
          <cell r="DY204">
            <v>0.25135314076428533</v>
          </cell>
          <cell r="DZ204">
            <v>0.98803333333333332</v>
          </cell>
          <cell r="EA204">
            <v>0.98762757807577628</v>
          </cell>
          <cell r="EB204">
            <v>0.87151097047095516</v>
          </cell>
          <cell r="EC204">
            <v>0.87555073431412311</v>
          </cell>
          <cell r="EE204">
            <v>0.91578804398017766</v>
          </cell>
          <cell r="EG204">
            <v>9.506528107149706E-2</v>
          </cell>
          <cell r="EI204">
            <v>17300.236715780491</v>
          </cell>
          <cell r="EK204">
            <v>17518.868959129948</v>
          </cell>
          <cell r="EM204">
            <v>9.6266671318738561E-2</v>
          </cell>
          <cell r="EN204">
            <v>2.6666666666666668E-4</v>
          </cell>
          <cell r="EO204">
            <v>1.7431296421916282E-5</v>
          </cell>
          <cell r="EQ204">
            <v>7.5485626886582136</v>
          </cell>
          <cell r="ER204">
            <v>0.98829687916777809</v>
          </cell>
          <cell r="ES204">
            <v>0.98804001338912217</v>
          </cell>
          <cell r="EU204">
            <v>17511.32039644129</v>
          </cell>
          <cell r="EV204">
            <v>2.4860096421369771E-2</v>
          </cell>
          <cell r="EW204">
            <v>2.3647720246263063E-2</v>
          </cell>
          <cell r="EX204">
            <v>0.85016250000000004</v>
          </cell>
          <cell r="EY204">
            <v>0.84556573435303228</v>
          </cell>
          <cell r="EZ204">
            <v>0.35987501386154391</v>
          </cell>
          <cell r="FA204">
            <v>0.36566788935949518</v>
          </cell>
          <cell r="FB204">
            <v>0.42330144397282155</v>
          </cell>
          <cell r="FC204">
            <v>0.43245353318305718</v>
          </cell>
          <cell r="FE204">
            <v>7007.6304246766385</v>
          </cell>
          <cell r="FG204">
            <v>0.80178539072904909</v>
          </cell>
          <cell r="FI204">
            <v>0.79845795551033416</v>
          </cell>
          <cell r="FJ204">
            <v>0.9099341826089915</v>
          </cell>
          <cell r="FK204">
            <v>0.91217994989504292</v>
          </cell>
          <cell r="FL204">
            <v>0.93715729519790092</v>
          </cell>
          <cell r="FM204">
            <v>0.94318689863268501</v>
          </cell>
          <cell r="FO204">
            <v>0.73190025895385746</v>
          </cell>
          <cell r="FQ204">
            <v>0.75324477803487666</v>
          </cell>
          <cell r="FR204">
            <v>6.7460598885612511E-3</v>
          </cell>
          <cell r="FS204">
            <v>5.1752783902302424E-3</v>
          </cell>
          <cell r="FT204">
            <v>0.85036350823216367</v>
          </cell>
          <cell r="FU204">
            <v>0.85701921594224828</v>
          </cell>
          <cell r="FV204">
            <v>0.87847390415149607</v>
          </cell>
          <cell r="FW204">
            <v>0.88100260358490856</v>
          </cell>
          <cell r="FX204">
            <v>356.19966087463285</v>
          </cell>
          <cell r="FY204">
            <v>1719.5988649872725</v>
          </cell>
          <cell r="FZ204">
            <v>418.87928800607034</v>
          </cell>
          <cell r="GA204">
            <v>2013.7343296305557</v>
          </cell>
          <cell r="GB204">
            <v>43.287554128655231</v>
          </cell>
          <cell r="GC204">
            <v>204.68773402578415</v>
          </cell>
          <cell r="GD204">
            <v>1.2882242133369609E-2</v>
          </cell>
          <cell r="GE204">
            <v>1.0351999284844075E-3</v>
          </cell>
          <cell r="GF204">
            <v>3.5796433865024714E-2</v>
          </cell>
          <cell r="GG204">
            <v>2.8309839573216733E-3</v>
          </cell>
          <cell r="GH204">
            <v>120.28496689494929</v>
          </cell>
          <cell r="GI204">
            <v>567.93395086489363</v>
          </cell>
          <cell r="GK204" t="e">
            <v>#DIV/0!</v>
          </cell>
          <cell r="GM204" t="e">
            <v>#DIV/0!</v>
          </cell>
          <cell r="GO204" t="e">
            <v>#DIV/0!</v>
          </cell>
          <cell r="GQ204" t="e">
            <v>#DIV/0!</v>
          </cell>
          <cell r="GS204" t="e">
            <v>#DIV/0!</v>
          </cell>
          <cell r="GU204">
            <v>8290.5119848453178</v>
          </cell>
          <cell r="GW204">
            <v>3035.8434929403597</v>
          </cell>
          <cell r="GY204">
            <v>1.668204427990282E-2</v>
          </cell>
          <cell r="HA204">
            <v>4.5302498519089296E-2</v>
          </cell>
          <cell r="HC204">
            <v>1066.5245442726941</v>
          </cell>
          <cell r="HE204">
            <v>5.860581981427521E-3</v>
          </cell>
          <cell r="IV204">
            <v>200</v>
          </cell>
        </row>
        <row r="205">
          <cell r="B205" t="str">
            <v>from  13/11/2006  to  19/11/2006</v>
          </cell>
          <cell r="C205">
            <v>26</v>
          </cell>
          <cell r="F205">
            <v>7</v>
          </cell>
          <cell r="G205">
            <v>19</v>
          </cell>
          <cell r="H205">
            <v>0</v>
          </cell>
          <cell r="I205">
            <v>0</v>
          </cell>
          <cell r="J205">
            <v>0</v>
          </cell>
          <cell r="K205">
            <v>0.41666666666666669</v>
          </cell>
          <cell r="L205">
            <v>7</v>
          </cell>
          <cell r="M205">
            <v>130.58333333333331</v>
          </cell>
          <cell r="N205">
            <v>7</v>
          </cell>
          <cell r="O205">
            <v>131</v>
          </cell>
          <cell r="P205">
            <v>5.2083333333333315E-2</v>
          </cell>
          <cell r="Q205">
            <v>6.0777777777777784</v>
          </cell>
          <cell r="R205">
            <v>0</v>
          </cell>
          <cell r="S205">
            <v>0.18611111111111117</v>
          </cell>
          <cell r="T205">
            <v>5.2083333333333315E-2</v>
          </cell>
          <cell r="U205">
            <v>6.2638888888888884</v>
          </cell>
          <cell r="V205">
            <v>1.0451388888888888</v>
          </cell>
          <cell r="W205">
            <v>5.9340277777777768</v>
          </cell>
          <cell r="X205">
            <v>5.5555555555555358E-3</v>
          </cell>
          <cell r="Y205">
            <v>1.3888888888888756E-2</v>
          </cell>
          <cell r="Z205">
            <v>0.7256944444444442</v>
          </cell>
          <cell r="AA205">
            <v>14.320833333333335</v>
          </cell>
          <cell r="AB205">
            <v>0.73124999999999996</v>
          </cell>
          <cell r="AC205">
            <v>14.329861111111112</v>
          </cell>
          <cell r="AD205">
            <v>0.3666666666666667</v>
          </cell>
          <cell r="AE205">
            <v>3.9145833333333329</v>
          </cell>
          <cell r="AF205">
            <v>1.7361111111111105E-2</v>
          </cell>
          <cell r="AG205">
            <v>38.836111111111116</v>
          </cell>
          <cell r="AH205">
            <v>4.2361111111111183E-2</v>
          </cell>
          <cell r="AI205">
            <v>0.31666666666666649</v>
          </cell>
          <cell r="AJ205">
            <v>0.42638888888888898</v>
          </cell>
          <cell r="AK205">
            <v>43.067361111111104</v>
          </cell>
          <cell r="AL205">
            <v>1.1576388888888889</v>
          </cell>
          <cell r="AM205">
            <v>57.402083333333337</v>
          </cell>
          <cell r="AN205">
            <v>5.9027777777777786</v>
          </cell>
          <cell r="AO205">
            <v>118.38541666666666</v>
          </cell>
          <cell r="AP205">
            <v>4.7451388888888895</v>
          </cell>
          <cell r="AQ205">
            <v>60.983333333333334</v>
          </cell>
          <cell r="AR205">
            <v>0.92909896602658781</v>
          </cell>
          <cell r="AS205">
            <v>0.96237987186332097</v>
          </cell>
          <cell r="AT205">
            <v>0.99664294346716809</v>
          </cell>
          <cell r="AU205">
            <v>0.62677522690870258</v>
          </cell>
          <cell r="AV205">
            <v>0.99180878205988987</v>
          </cell>
          <cell r="AW205">
            <v>0.99695675387079552</v>
          </cell>
          <cell r="AX205">
            <v>0.91755069155364577</v>
          </cell>
          <cell r="AY205">
            <v>0.58611185264281906</v>
          </cell>
          <cell r="AZ205">
            <v>0.80482352941176472</v>
          </cell>
          <cell r="BA205">
            <v>0.51524270420882823</v>
          </cell>
          <cell r="BB205">
            <v>0.80388235294117649</v>
          </cell>
          <cell r="BC205">
            <v>0.51512538495380555</v>
          </cell>
          <cell r="BD205">
            <v>0.68295852073963015</v>
          </cell>
          <cell r="BE205">
            <v>0.49053737012624293</v>
          </cell>
          <cell r="BF205">
            <v>0.68295852073963015</v>
          </cell>
          <cell r="BG205">
            <v>0.48980411405113566</v>
          </cell>
          <cell r="BH205">
            <v>0.67787698412698416</v>
          </cell>
          <cell r="BI205">
            <v>0.46700701978302495</v>
          </cell>
          <cell r="BJ205">
            <v>138.25578808722375</v>
          </cell>
          <cell r="BK205">
            <v>135.09683793386174</v>
          </cell>
          <cell r="BL205">
            <v>15745.03</v>
          </cell>
          <cell r="BM205">
            <v>197727.73200000002</v>
          </cell>
          <cell r="BN205">
            <v>2249.29</v>
          </cell>
          <cell r="BO205">
            <v>1509.3720000000001</v>
          </cell>
          <cell r="BP205">
            <v>5326.8909600000006</v>
          </cell>
          <cell r="BQ205">
            <v>65662.144350000017</v>
          </cell>
          <cell r="BR205">
            <v>0.33832205845273083</v>
          </cell>
          <cell r="BS205">
            <v>0.33208363685676628</v>
          </cell>
          <cell r="BT205">
            <v>1.7986898540183076</v>
          </cell>
          <cell r="BU205">
            <v>1.8359191403021904</v>
          </cell>
          <cell r="BV205">
            <v>0.12200783081123458</v>
          </cell>
          <cell r="BW205">
            <v>0.12926078024425028</v>
          </cell>
          <cell r="BX205">
            <v>1921.0169563578129</v>
          </cell>
          <cell r="BY205">
            <v>25558.440914246017</v>
          </cell>
          <cell r="BZ205">
            <v>0.18809360474064657</v>
          </cell>
          <cell r="CA205">
            <v>0.18088140679338727</v>
          </cell>
          <cell r="CB205">
            <v>2961.5394494496227</v>
          </cell>
          <cell r="CC205">
            <v>35765.270326225858</v>
          </cell>
          <cell r="CD205">
            <v>2.9425629056915367E-2</v>
          </cell>
          <cell r="CE205">
            <v>2.9551547495454224E-2</v>
          </cell>
          <cell r="CF205">
            <v>0.74898662133329919</v>
          </cell>
          <cell r="CG205">
            <v>0.7557175333377798</v>
          </cell>
          <cell r="CH205">
            <v>246.01369117204464</v>
          </cell>
          <cell r="CI205">
            <v>2970.0826865564241</v>
          </cell>
          <cell r="CJ205">
            <v>0.48776850408829381</v>
          </cell>
          <cell r="CK205">
            <v>0.48800883043425425</v>
          </cell>
          <cell r="CL205">
            <v>3054.3678193783335</v>
          </cell>
          <cell r="CM205">
            <v>37065.980337217719</v>
          </cell>
          <cell r="CN205">
            <v>0.39770778207472457</v>
          </cell>
          <cell r="CO205">
            <v>0.38413176837531321</v>
          </cell>
          <cell r="CP205">
            <v>6261.9209600000013</v>
          </cell>
          <cell r="CQ205">
            <v>75953.503350000014</v>
          </cell>
          <cell r="CR205">
            <v>1.170280166837938E-2</v>
          </cell>
          <cell r="CS205">
            <v>1.135168819765589E-2</v>
          </cell>
          <cell r="CT205">
            <v>184.2609633526834</v>
          </cell>
          <cell r="CU205">
            <v>2244.543561693667</v>
          </cell>
          <cell r="CV205">
            <v>4.3353680494733884E-2</v>
          </cell>
          <cell r="CW205">
            <v>4.876530925869315E-2</v>
          </cell>
          <cell r="CX205">
            <v>682.60500000000002</v>
          </cell>
          <cell r="CY205">
            <v>9642.253999999999</v>
          </cell>
          <cell r="CZ205">
            <v>2.5134782220840965E-2</v>
          </cell>
          <cell r="DA205">
            <v>1.9880593746185379E-2</v>
          </cell>
          <cell r="DB205">
            <v>1.089685317707057E-3</v>
          </cell>
          <cell r="DC205">
            <v>9.6948330227917103E-4</v>
          </cell>
          <cell r="DD205">
            <v>17.157128017857143</v>
          </cell>
          <cell r="DE205">
            <v>191.69373457153094</v>
          </cell>
          <cell r="DF205">
            <v>0.67137506513039513</v>
          </cell>
          <cell r="DG205">
            <v>0.55802003385944621</v>
          </cell>
          <cell r="DH205">
            <v>458.28397633333333</v>
          </cell>
          <cell r="DI205">
            <v>5380.57090356138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0.84845800942216365</v>
          </cell>
          <cell r="DO205">
            <v>0.85184393755201804</v>
          </cell>
          <cell r="DP205">
            <v>1736.7559930051293</v>
          </cell>
          <cell r="DQ205">
            <v>23313.897352552347</v>
          </cell>
          <cell r="DR205">
            <v>2046.9557405533064</v>
          </cell>
          <cell r="DS205">
            <v>27368.742471244834</v>
          </cell>
          <cell r="DT205">
            <v>14810</v>
          </cell>
          <cell r="DU205">
            <v>187566.079</v>
          </cell>
          <cell r="DV205">
            <v>0.94061427637800621</v>
          </cell>
          <cell r="DW205">
            <v>0.94860785132557923</v>
          </cell>
          <cell r="DX205">
            <v>0.40971652591325636</v>
          </cell>
          <cell r="DY205">
            <v>0.25135314076428544</v>
          </cell>
          <cell r="DZ205">
            <v>0.98901842413623675</v>
          </cell>
          <cell r="EA205">
            <v>0.98762757807577628</v>
          </cell>
          <cell r="EB205">
            <v>0.87536167830915945</v>
          </cell>
          <cell r="EC205">
            <v>0.87555073431412311</v>
          </cell>
          <cell r="ED205">
            <v>0.91245939431394762</v>
          </cell>
          <cell r="EE205">
            <v>0.91307225033230555</v>
          </cell>
          <cell r="EF205">
            <v>8.8104155080821075E-2</v>
          </cell>
          <cell r="EG205">
            <v>9.4510616636386921E-2</v>
          </cell>
          <cell r="EH205">
            <v>1387.2025648721803</v>
          </cell>
          <cell r="EI205">
            <v>18687.369877434256</v>
          </cell>
          <cell r="EJ205">
            <v>1402.605382284662</v>
          </cell>
          <cell r="EK205">
            <v>18921.474341414611</v>
          </cell>
          <cell r="EL205">
            <v>8.908242043899961E-2</v>
          </cell>
          <cell r="EM205">
            <v>9.5694590485742331E-2</v>
          </cell>
          <cell r="EN205">
            <v>2.4318377867162388E-4</v>
          </cell>
          <cell r="EO205">
            <v>4.174277435700759E-4</v>
          </cell>
          <cell r="EP205">
            <v>0.34109087684914163</v>
          </cell>
          <cell r="EQ205">
            <v>7.8983483393557892</v>
          </cell>
          <cell r="ER205">
            <v>0.98925899587693911</v>
          </cell>
          <cell r="ES205">
            <v>0.98804001338912217</v>
          </cell>
          <cell r="ET205">
            <v>1402.2642914078128</v>
          </cell>
          <cell r="EU205">
            <v>18913.575993075254</v>
          </cell>
          <cell r="EV205">
            <v>2.2200874062034123E-2</v>
          </cell>
          <cell r="EW205">
            <v>2.3398475410207467E-2</v>
          </cell>
          <cell r="EX205">
            <v>0.84883862104610885</v>
          </cell>
          <cell r="EY205">
            <v>0.84556573435303206</v>
          </cell>
          <cell r="EZ205">
            <v>0.36017176792033784</v>
          </cell>
          <cell r="FA205">
            <v>0.36566788935949512</v>
          </cell>
          <cell r="FB205">
            <v>0.42431124007583693</v>
          </cell>
          <cell r="FC205">
            <v>0.43245353318305724</v>
          </cell>
          <cell r="FD205">
            <v>559.7368753086987</v>
          </cell>
          <cell r="FE205">
            <v>7567.7515395279343</v>
          </cell>
          <cell r="FF205">
            <v>0.7987319867956163</v>
          </cell>
          <cell r="FG205">
            <v>0.79944107926029895</v>
          </cell>
          <cell r="FH205">
            <v>0.80115305959802652</v>
          </cell>
          <cell r="FI205">
            <v>0.79651641476704926</v>
          </cell>
          <cell r="FJ205">
            <v>0.90408155287601599</v>
          </cell>
          <cell r="FK205">
            <v>0.91217994989504292</v>
          </cell>
          <cell r="FL205">
            <v>0.94085254918635597</v>
          </cell>
          <cell r="FM205">
            <v>0.94318689863268501</v>
          </cell>
          <cell r="FN205">
            <v>0.72211885495392625</v>
          </cell>
          <cell r="FO205">
            <v>0.72923412362369855</v>
          </cell>
          <cell r="FP205">
            <v>0.75376689841125177</v>
          </cell>
          <cell r="FQ205">
            <v>0.7512638469541586</v>
          </cell>
          <cell r="FR205">
            <v>5.4769000457599581E-3</v>
          </cell>
          <cell r="FS205">
            <v>5.1752783902302424E-3</v>
          </cell>
          <cell r="FT205">
            <v>0.85393490946792361</v>
          </cell>
          <cell r="FU205">
            <v>0.85701921594224828</v>
          </cell>
          <cell r="FV205">
            <v>0.88097818072495049</v>
          </cell>
          <cell r="FW205">
            <v>0.88100260358490856</v>
          </cell>
          <cell r="FX205">
            <v>1719.5988649872725</v>
          </cell>
          <cell r="FY205">
            <v>18408.019042461332</v>
          </cell>
          <cell r="FZ205">
            <v>2013.7352928441976</v>
          </cell>
          <cell r="GA205">
            <v>21479.120537831426</v>
          </cell>
          <cell r="GB205">
            <v>204.68773402578415</v>
          </cell>
          <cell r="GC205" t="e">
            <v>#DIV/0!</v>
          </cell>
          <cell r="GD205">
            <v>1.3000148874011935E-2</v>
          </cell>
          <cell r="GE205" t="e">
            <v>#DIV/0!</v>
          </cell>
          <cell r="GF205">
            <v>3.6094302862980883E-2</v>
          </cell>
          <cell r="GG205" t="e">
            <v>#DIV/0!</v>
          </cell>
          <cell r="GH205">
            <v>567.93395086489363</v>
          </cell>
          <cell r="GI205" t="e">
            <v>#DIV/0!</v>
          </cell>
          <cell r="GJ205">
            <v>2.5890910872827751E-2</v>
          </cell>
          <cell r="GK205" t="e">
            <v>#DIV/0!</v>
          </cell>
          <cell r="GL205">
            <v>44.521980950401229</v>
          </cell>
          <cell r="GM205" t="e">
            <v>#DIV/0!</v>
          </cell>
          <cell r="GN205">
            <v>32.814913652623886</v>
          </cell>
          <cell r="GO205" t="e">
            <v>#DIV/0!</v>
          </cell>
          <cell r="GP205">
            <v>91.109066771390658</v>
          </cell>
          <cell r="GQ205" t="e">
            <v>#DIV/0!</v>
          </cell>
          <cell r="GR205">
            <v>5.7865286234062849E-3</v>
          </cell>
          <cell r="GS205" t="e">
            <v>#DIV/0!</v>
          </cell>
          <cell r="GT205">
            <v>659.41494817811054</v>
          </cell>
          <cell r="GU205">
            <v>8949.9269330234274</v>
          </cell>
          <cell r="GV205">
            <v>237.50264767840804</v>
          </cell>
          <cell r="GW205">
            <v>3272.700891520376</v>
          </cell>
          <cell r="GX205">
            <v>1.5084293118425816E-2</v>
          </cell>
          <cell r="GY205">
            <v>1.6551552270474511E-2</v>
          </cell>
          <cell r="GZ205">
            <v>4.1823608526081572E-2</v>
          </cell>
          <cell r="HA205">
            <v>4.5027761231423928E-2</v>
          </cell>
          <cell r="HB205">
            <v>94.893652436683794</v>
          </cell>
          <cell r="HC205">
            <v>1162.1328490261849</v>
          </cell>
          <cell r="HD205">
            <v>6.0268956259012397E-3</v>
          </cell>
          <cell r="HE205">
            <v>5.8774398374537807E-3</v>
          </cell>
          <cell r="IV205">
            <v>201</v>
          </cell>
        </row>
        <row r="206">
          <cell r="B206">
            <v>39041</v>
          </cell>
          <cell r="C206">
            <v>27</v>
          </cell>
          <cell r="D206">
            <v>39022</v>
          </cell>
          <cell r="E206">
            <v>0</v>
          </cell>
          <cell r="F206">
            <v>132</v>
          </cell>
          <cell r="G206">
            <v>20</v>
          </cell>
          <cell r="H206">
            <v>0</v>
          </cell>
          <cell r="I206">
            <v>0</v>
          </cell>
          <cell r="J206">
            <v>0</v>
          </cell>
          <cell r="K206">
            <v>0.41666666666666669</v>
          </cell>
          <cell r="L206">
            <v>1</v>
          </cell>
          <cell r="M206">
            <v>131.58333333333331</v>
          </cell>
          <cell r="N206">
            <v>132</v>
          </cell>
          <cell r="O206">
            <v>132</v>
          </cell>
          <cell r="P206">
            <v>0</v>
          </cell>
          <cell r="Q206">
            <v>6.0777777777777784</v>
          </cell>
          <cell r="R206">
            <v>0</v>
          </cell>
          <cell r="S206">
            <v>0.18611111111111117</v>
          </cell>
          <cell r="T206">
            <v>0</v>
          </cell>
          <cell r="U206">
            <v>6.2638888888888893</v>
          </cell>
          <cell r="V206">
            <v>0</v>
          </cell>
          <cell r="W206">
            <v>5.9340277777777768</v>
          </cell>
          <cell r="X206">
            <v>0</v>
          </cell>
          <cell r="Y206">
            <v>1.3888888888888756E-2</v>
          </cell>
          <cell r="Z206">
            <v>9.0277777777777776E-2</v>
          </cell>
          <cell r="AA206">
            <v>14.411111111111113</v>
          </cell>
          <cell r="AB206">
            <v>9.0277777777777776E-2</v>
          </cell>
          <cell r="AC206">
            <v>14.425000000000001</v>
          </cell>
          <cell r="AD206">
            <v>0</v>
          </cell>
          <cell r="AE206">
            <v>3.9145833333333329</v>
          </cell>
          <cell r="AF206">
            <v>0</v>
          </cell>
          <cell r="AG206">
            <v>38.836111111111116</v>
          </cell>
          <cell r="AH206">
            <v>1.874999999999994E-2</v>
          </cell>
          <cell r="AI206">
            <v>0.33541666666666642</v>
          </cell>
          <cell r="AJ206">
            <v>1.874999999999994E-2</v>
          </cell>
          <cell r="AK206">
            <v>43.086111111111116</v>
          </cell>
          <cell r="AL206">
            <v>0.10902777777777772</v>
          </cell>
          <cell r="AM206">
            <v>57.51111111111112</v>
          </cell>
          <cell r="AN206">
            <v>1</v>
          </cell>
          <cell r="AO206">
            <v>119.38541666666666</v>
          </cell>
          <cell r="AP206">
            <v>0.89097222222222228</v>
          </cell>
          <cell r="AQ206">
            <v>61.874305555555559</v>
          </cell>
          <cell r="AR206">
            <v>1</v>
          </cell>
          <cell r="AS206">
            <v>0.96270419404140439</v>
          </cell>
          <cell r="AT206">
            <v>1</v>
          </cell>
          <cell r="AU206">
            <v>0.62999278828658933</v>
          </cell>
          <cell r="AV206">
            <v>0.9793893129770993</v>
          </cell>
          <cell r="AW206">
            <v>0.99680435084654939</v>
          </cell>
          <cell r="AX206">
            <v>0.9793893129770993</v>
          </cell>
          <cell r="AY206">
            <v>0.58950133317454323</v>
          </cell>
          <cell r="AZ206">
            <v>0.89097222222222228</v>
          </cell>
          <cell r="BA206">
            <v>0.51838990198644663</v>
          </cell>
          <cell r="BB206">
            <v>0.89097222222222228</v>
          </cell>
          <cell r="BC206">
            <v>0.51827356542477399</v>
          </cell>
          <cell r="BD206">
            <v>0.89097222222222228</v>
          </cell>
          <cell r="BE206">
            <v>0.49373268314307889</v>
          </cell>
          <cell r="BF206">
            <v>0.89097222222222228</v>
          </cell>
          <cell r="BG206">
            <v>0.49300053118498521</v>
          </cell>
          <cell r="BH206">
            <v>0.89097222222222228</v>
          </cell>
          <cell r="BI206">
            <v>0.47022904792062498</v>
          </cell>
          <cell r="BJ206">
            <v>143.53141075604051</v>
          </cell>
          <cell r="BK206">
            <v>135.21829335907248</v>
          </cell>
          <cell r="BL206">
            <v>3069.18</v>
          </cell>
          <cell r="BM206">
            <v>200796.91200000001</v>
          </cell>
          <cell r="BN206">
            <v>23.251363636363635</v>
          </cell>
          <cell r="BO206">
            <v>1521.1887272727274</v>
          </cell>
          <cell r="BP206">
            <v>1009.0586400000001</v>
          </cell>
          <cell r="BQ206">
            <v>66671.20299000002</v>
          </cell>
          <cell r="BR206">
            <v>0.32877141125642684</v>
          </cell>
          <cell r="BS206">
            <v>0.33203300950166015</v>
          </cell>
          <cell r="BT206">
            <v>1.8760967754434601</v>
          </cell>
          <cell r="BU206">
            <v>1.8365143932898504</v>
          </cell>
          <cell r="BV206">
            <v>0.12108585617021084</v>
          </cell>
          <cell r="BW206">
            <v>0.12913582656234526</v>
          </cell>
          <cell r="BX206">
            <v>371.63428804048766</v>
          </cell>
          <cell r="BY206">
            <v>25930.075202286505</v>
          </cell>
          <cell r="BZ206">
            <v>0.17524224526142257</v>
          </cell>
          <cell r="CA206">
            <v>0.18079521223183606</v>
          </cell>
          <cell r="CB206">
            <v>537.84999431145286</v>
          </cell>
          <cell r="CC206">
            <v>36303.120320537309</v>
          </cell>
          <cell r="CD206">
            <v>2.9366666666666669E-2</v>
          </cell>
          <cell r="CE206">
            <v>2.9548822505902558E-2</v>
          </cell>
          <cell r="CF206">
            <v>0.75512250718760143</v>
          </cell>
          <cell r="CG206">
            <v>0.755708810444495</v>
          </cell>
          <cell r="CH206">
            <v>44.188249028547219</v>
          </cell>
          <cell r="CI206">
            <v>3014.2709355849711</v>
          </cell>
          <cell r="CJ206">
            <v>0.48774999999999996</v>
          </cell>
          <cell r="CK206">
            <v>0.48800501548906167</v>
          </cell>
          <cell r="CL206">
            <v>554.20039666000002</v>
          </cell>
          <cell r="CM206">
            <v>37620.180733877722</v>
          </cell>
          <cell r="CN206">
            <v>0.37020918942518849</v>
          </cell>
          <cell r="CO206">
            <v>0.3839189618115243</v>
          </cell>
          <cell r="CP206">
            <v>1136.23864</v>
          </cell>
          <cell r="CQ206">
            <v>77089.74199000001</v>
          </cell>
          <cell r="CR206">
            <v>1.087180986278637E-2</v>
          </cell>
          <cell r="CS206">
            <v>1.1344353259219113E-2</v>
          </cell>
          <cell r="CT206">
            <v>33.367541394666667</v>
          </cell>
          <cell r="CU206">
            <v>2277.9111030883337</v>
          </cell>
          <cell r="CV206">
            <v>3.1432499885963028E-2</v>
          </cell>
          <cell r="CW206">
            <v>4.8500377336480147E-2</v>
          </cell>
          <cell r="CX206">
            <v>96.471999999999994</v>
          </cell>
          <cell r="CY206">
            <v>9738.7259999999987</v>
          </cell>
          <cell r="CZ206">
            <v>2.2783333333333329E-2</v>
          </cell>
          <cell r="DA206">
            <v>1.9909348338259469E-2</v>
          </cell>
          <cell r="DB206">
            <v>7.1613712240185747E-4</v>
          </cell>
          <cell r="DC206">
            <v>9.6561090692900823E-4</v>
          </cell>
          <cell r="DD206">
            <v>2.1979537333333328</v>
          </cell>
          <cell r="DE206">
            <v>193.89168830486426</v>
          </cell>
          <cell r="DF206">
            <v>0.67883333333333329</v>
          </cell>
          <cell r="DG206">
            <v>0.55921681264004286</v>
          </cell>
          <cell r="DH206">
            <v>65.488409333333323</v>
          </cell>
          <cell r="DI206">
            <v>5446.059312894713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0.85211338843586548</v>
          </cell>
          <cell r="DO206">
            <v>0.85184778996331323</v>
          </cell>
          <cell r="DP206">
            <v>338.266746645821</v>
          </cell>
          <cell r="DQ206">
            <v>23652.164099198169</v>
          </cell>
          <cell r="DR206">
            <v>396.97386666666688</v>
          </cell>
          <cell r="DS206">
            <v>27765.716337911501</v>
          </cell>
          <cell r="DT206">
            <v>2942</v>
          </cell>
          <cell r="DU206">
            <v>190508.079</v>
          </cell>
          <cell r="DV206">
            <v>0.9585622218312384</v>
          </cell>
          <cell r="DW206">
            <v>0.94876000383910275</v>
          </cell>
          <cell r="DX206">
            <v>0.72239999999999993</v>
          </cell>
          <cell r="DY206">
            <v>0.25855309013118144</v>
          </cell>
          <cell r="DZ206">
            <v>0.98799999999999999</v>
          </cell>
          <cell r="EA206">
            <v>0.98763272105410649</v>
          </cell>
          <cell r="EB206">
            <v>0.87940433110788674</v>
          </cell>
          <cell r="EC206">
            <v>0.87383717599375121</v>
          </cell>
          <cell r="EN206">
            <v>4.6666666666666666E-4</v>
          </cell>
          <cell r="EO206">
            <v>6.4444555973837632E-6</v>
          </cell>
          <cell r="ER206">
            <v>0.98846128193156801</v>
          </cell>
          <cell r="ES206">
            <v>0.99062223920447989</v>
          </cell>
          <cell r="EV206">
            <v>2.4922061796351119E-2</v>
          </cell>
          <cell r="EW206">
            <v>2.3421763422050129E-2</v>
          </cell>
          <cell r="EX206">
            <v>0.85301249999999984</v>
          </cell>
          <cell r="EY206">
            <v>0.84566870944466943</v>
          </cell>
          <cell r="EZ206">
            <v>0.36236654375009225</v>
          </cell>
          <cell r="FA206">
            <v>0.36562223781320363</v>
          </cell>
          <cell r="FB206">
            <v>0.42480801131295537</v>
          </cell>
          <cell r="FC206">
            <v>0.43234689155437606</v>
          </cell>
          <cell r="FJ206">
            <v>0.91021403980078541</v>
          </cell>
          <cell r="FK206">
            <v>0.91215177413417337</v>
          </cell>
          <cell r="FL206">
            <v>0.93963322287264794</v>
          </cell>
          <cell r="FM206">
            <v>0.9431355933933363</v>
          </cell>
          <cell r="FR206">
            <v>4.7871509519914479E-3</v>
          </cell>
          <cell r="FS206">
            <v>5.169630179049145E-3</v>
          </cell>
          <cell r="FT206">
            <v>0.85690053938785693</v>
          </cell>
          <cell r="FU206">
            <v>0.85701742014236237</v>
          </cell>
          <cell r="FV206">
            <v>0.88428848845491237</v>
          </cell>
          <cell r="FW206">
            <v>0.87926967666983824</v>
          </cell>
          <cell r="FX206">
            <v>336.06879291248765</v>
          </cell>
          <cell r="FY206">
            <v>336.06879291248765</v>
          </cell>
          <cell r="FZ206">
            <v>392.19113241843064</v>
          </cell>
          <cell r="GA206">
            <v>392.19113241843064</v>
          </cell>
          <cell r="GB206">
            <v>38.887028011036982</v>
          </cell>
          <cell r="GC206">
            <v>38.887028011036982</v>
          </cell>
          <cell r="GD206">
            <v>1.26701685828257E-2</v>
          </cell>
          <cell r="GE206">
            <v>1.9366347631400316E-4</v>
          </cell>
          <cell r="GF206">
            <v>3.4965061762334604E-2</v>
          </cell>
          <cell r="GG206">
            <v>5.2968188552290907E-4</v>
          </cell>
          <cell r="GH206">
            <v>107.31406825972212</v>
          </cell>
          <cell r="GI206">
            <v>107.31406825972212</v>
          </cell>
          <cell r="IV206">
            <v>202</v>
          </cell>
        </row>
        <row r="207">
          <cell r="B207">
            <v>39042</v>
          </cell>
          <cell r="C207">
            <v>27</v>
          </cell>
          <cell r="D207">
            <v>39022</v>
          </cell>
          <cell r="E207">
            <v>0</v>
          </cell>
          <cell r="F207">
            <v>133</v>
          </cell>
          <cell r="G207">
            <v>20</v>
          </cell>
          <cell r="H207">
            <v>0</v>
          </cell>
          <cell r="I207">
            <v>0</v>
          </cell>
          <cell r="J207">
            <v>0</v>
          </cell>
          <cell r="K207">
            <v>0.41666666666666669</v>
          </cell>
          <cell r="L207">
            <v>1</v>
          </cell>
          <cell r="M207">
            <v>132.58333333333331</v>
          </cell>
          <cell r="N207">
            <v>133</v>
          </cell>
          <cell r="O207">
            <v>133</v>
          </cell>
          <cell r="P207">
            <v>0</v>
          </cell>
          <cell r="Q207">
            <v>6.0777777777777784</v>
          </cell>
          <cell r="R207">
            <v>0</v>
          </cell>
          <cell r="S207">
            <v>0.18611111111111117</v>
          </cell>
          <cell r="T207">
            <v>0</v>
          </cell>
          <cell r="U207">
            <v>6.2638888888888893</v>
          </cell>
          <cell r="V207">
            <v>0</v>
          </cell>
          <cell r="W207">
            <v>5.9340277777777768</v>
          </cell>
          <cell r="X207">
            <v>0</v>
          </cell>
          <cell r="Y207">
            <v>1.3888888888888756E-2</v>
          </cell>
          <cell r="Z207">
            <v>9.9305555555555397E-2</v>
          </cell>
          <cell r="AA207">
            <v>14.510416666666668</v>
          </cell>
          <cell r="AB207">
            <v>9.9305555555555397E-2</v>
          </cell>
          <cell r="AC207">
            <v>14.524305555555557</v>
          </cell>
          <cell r="AD207">
            <v>0</v>
          </cell>
          <cell r="AE207">
            <v>3.9145833333333329</v>
          </cell>
          <cell r="AF207">
            <v>9.7222222222222154E-3</v>
          </cell>
          <cell r="AG207">
            <v>38.845833333333339</v>
          </cell>
          <cell r="AH207">
            <v>5.5555555555555497E-3</v>
          </cell>
          <cell r="AI207">
            <v>0.34097222222222195</v>
          </cell>
          <cell r="AJ207">
            <v>1.5277777777777765E-2</v>
          </cell>
          <cell r="AK207">
            <v>43.101388888888891</v>
          </cell>
          <cell r="AL207">
            <v>0.11458333333333316</v>
          </cell>
          <cell r="AM207">
            <v>57.625694444444449</v>
          </cell>
          <cell r="AN207">
            <v>1</v>
          </cell>
          <cell r="AO207">
            <v>120.38541666666666</v>
          </cell>
          <cell r="AP207">
            <v>0.88541666666666685</v>
          </cell>
          <cell r="AQ207">
            <v>62.759722222222223</v>
          </cell>
          <cell r="AR207">
            <v>1</v>
          </cell>
          <cell r="AS207">
            <v>0.9630215166622933</v>
          </cell>
          <cell r="AT207">
            <v>0.9892058596761758</v>
          </cell>
          <cell r="AU207">
            <v>0.63304906848596154</v>
          </cell>
          <cell r="AV207">
            <v>0.99383191981495766</v>
          </cell>
          <cell r="AW207">
            <v>0.99677906061401211</v>
          </cell>
          <cell r="AX207">
            <v>0.98303777949113347</v>
          </cell>
          <cell r="AY207">
            <v>0.59284964576226706</v>
          </cell>
          <cell r="AZ207">
            <v>0.88541666666666685</v>
          </cell>
          <cell r="BA207">
            <v>0.52143866632055602</v>
          </cell>
          <cell r="BB207">
            <v>0.88541666666666685</v>
          </cell>
          <cell r="BC207">
            <v>0.52132329612644579</v>
          </cell>
          <cell r="BD207">
            <v>0.88541666666666685</v>
          </cell>
          <cell r="BE207">
            <v>0.49683342495876864</v>
          </cell>
          <cell r="BF207">
            <v>0.88541666666666685</v>
          </cell>
          <cell r="BG207">
            <v>0.4961024987923236</v>
          </cell>
          <cell r="BH207">
            <v>0.88541666666666685</v>
          </cell>
          <cell r="BI207">
            <v>0.47336056987219788</v>
          </cell>
          <cell r="BJ207">
            <v>138.59482352941174</v>
          </cell>
          <cell r="BK207">
            <v>135.26592958151682</v>
          </cell>
          <cell r="BL207">
            <v>2945.14</v>
          </cell>
          <cell r="BM207">
            <v>203742.05200000003</v>
          </cell>
          <cell r="BN207">
            <v>22.143909774436089</v>
          </cell>
          <cell r="BO207">
            <v>1531.8951278195491</v>
          </cell>
          <cell r="BP207">
            <v>969.94784000000004</v>
          </cell>
          <cell r="BQ207">
            <v>67641.150830000013</v>
          </cell>
          <cell r="BR207">
            <v>0.32933844910598481</v>
          </cell>
          <cell r="BS207">
            <v>0.33199405898788142</v>
          </cell>
          <cell r="BT207">
            <v>2.0822231460585825</v>
          </cell>
          <cell r="BU207">
            <v>1.8396272604400568</v>
          </cell>
          <cell r="BV207">
            <v>0.12596733314788919</v>
          </cell>
          <cell r="BW207">
            <v>0.12909002523364041</v>
          </cell>
          <cell r="BX207">
            <v>370.99143154717433</v>
          </cell>
          <cell r="BY207">
            <v>26301.066633833681</v>
          </cell>
          <cell r="BZ207">
            <v>0.15816674102839839</v>
          </cell>
          <cell r="CA207">
            <v>0.18046811227860649</v>
          </cell>
          <cell r="CB207">
            <v>465.82319567237721</v>
          </cell>
          <cell r="CC207">
            <v>36768.943516209685</v>
          </cell>
          <cell r="CD207">
            <v>2.8725000000000004E-2</v>
          </cell>
          <cell r="CE207">
            <v>2.9538501086989084E-2</v>
          </cell>
          <cell r="CF207">
            <v>0.75444644877115696</v>
          </cell>
          <cell r="CG207">
            <v>0.75569340485396386</v>
          </cell>
          <cell r="CH207">
            <v>37.239983367622848</v>
          </cell>
          <cell r="CI207">
            <v>3051.5109189525938</v>
          </cell>
          <cell r="CJ207">
            <v>0.48566666666666669</v>
          </cell>
          <cell r="CK207">
            <v>0.48797571903553094</v>
          </cell>
          <cell r="CL207">
            <v>475.02466096000012</v>
          </cell>
          <cell r="CM207">
            <v>38095.205394837722</v>
          </cell>
          <cell r="CN207">
            <v>0.33210232450749377</v>
          </cell>
          <cell r="CO207">
            <v>0.38316993994936299</v>
          </cell>
          <cell r="CP207">
            <v>978.08784000000014</v>
          </cell>
          <cell r="CQ207">
            <v>78067.829830000002</v>
          </cell>
          <cell r="CR207">
            <v>9.5396392714777595E-3</v>
          </cell>
          <cell r="CS207">
            <v>1.1318265687695801E-2</v>
          </cell>
          <cell r="CT207">
            <v>28.095573204000008</v>
          </cell>
          <cell r="CU207">
            <v>2306.0066762923339</v>
          </cell>
          <cell r="CV207">
            <v>3.6960891502611087E-2</v>
          </cell>
          <cell r="CW207">
            <v>4.8333571313986752E-2</v>
          </cell>
          <cell r="CX207">
            <v>108.855</v>
          </cell>
          <cell r="CY207">
            <v>9847.5809999999983</v>
          </cell>
          <cell r="CZ207">
            <v>1.9874916666666666E-2</v>
          </cell>
          <cell r="DA207">
            <v>1.9908967731122426E-2</v>
          </cell>
          <cell r="DB207">
            <v>7.3459463854010348E-4</v>
          </cell>
          <cell r="DC207">
            <v>9.6227151162006674E-4</v>
          </cell>
          <cell r="DD207">
            <v>2.16348405375</v>
          </cell>
          <cell r="DE207">
            <v>196.05517235861427</v>
          </cell>
          <cell r="DF207">
            <v>0.67500000000000004</v>
          </cell>
          <cell r="DG207">
            <v>0.56049667810751846</v>
          </cell>
          <cell r="DH207">
            <v>73.477125000000001</v>
          </cell>
          <cell r="DI207">
            <v>5519.5364378947133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0.84959271507354117</v>
          </cell>
          <cell r="DO207">
            <v>0.85181548002583796</v>
          </cell>
          <cell r="DP207">
            <v>342.89585834317433</v>
          </cell>
          <cell r="DQ207">
            <v>23995.059957541343</v>
          </cell>
          <cell r="DR207">
            <v>403.60028076923078</v>
          </cell>
          <cell r="DS207">
            <v>28169.316618680732</v>
          </cell>
          <cell r="DT207">
            <v>2937</v>
          </cell>
          <cell r="DU207">
            <v>193445.079</v>
          </cell>
          <cell r="DV207">
            <v>0.99723612459849109</v>
          </cell>
          <cell r="DW207">
            <v>0.94946073773714601</v>
          </cell>
          <cell r="DX207">
            <v>0</v>
          </cell>
          <cell r="DY207">
            <v>0.25481564349022506</v>
          </cell>
          <cell r="DZ207">
            <v>0.98856666666666682</v>
          </cell>
          <cell r="EA207">
            <v>0.9876455545392907</v>
          </cell>
          <cell r="EB207">
            <v>0.87576451398847499</v>
          </cell>
          <cell r="EC207">
            <v>0.87386445978590599</v>
          </cell>
          <cell r="EN207">
            <v>5.3333333333333336E-4</v>
          </cell>
          <cell r="EO207">
            <v>1.3684513813972506E-5</v>
          </cell>
          <cell r="ER207">
            <v>0.98909418356456802</v>
          </cell>
          <cell r="ES207">
            <v>0.99060119036083005</v>
          </cell>
          <cell r="EV207">
            <v>2.670004026303395E-2</v>
          </cell>
          <cell r="EW207">
            <v>2.3469151696393492E-2</v>
          </cell>
          <cell r="EX207">
            <v>0.85071250000000009</v>
          </cell>
          <cell r="EY207">
            <v>0.84574083085426033</v>
          </cell>
          <cell r="EZ207">
            <v>0.36242685367500632</v>
          </cell>
          <cell r="FA207">
            <v>0.36557654685801755</v>
          </cell>
          <cell r="FB207">
            <v>0.42602742251348874</v>
          </cell>
          <cell r="FC207">
            <v>0.43225599796187963</v>
          </cell>
          <cell r="FJ207">
            <v>0.92426894312132535</v>
          </cell>
          <cell r="FK207">
            <v>0.91232269366118057</v>
          </cell>
          <cell r="FL207">
            <v>0.94241798063141857</v>
          </cell>
          <cell r="FM207">
            <v>0.94312066114621884</v>
          </cell>
          <cell r="FR207">
            <v>3.6212824368039298E-3</v>
          </cell>
          <cell r="FS207">
            <v>5.1437343754936471E-3</v>
          </cell>
          <cell r="FT207">
            <v>0.8532139975103451</v>
          </cell>
          <cell r="FU207">
            <v>0.8569592144013316</v>
          </cell>
          <cell r="FV207">
            <v>0.87950311361759748</v>
          </cell>
          <cell r="FW207">
            <v>0.87926839265090206</v>
          </cell>
          <cell r="FX207">
            <v>340.73237428942434</v>
          </cell>
          <cell r="FY207">
            <v>676.80116720191199</v>
          </cell>
          <cell r="FZ207">
            <v>399.35159911074129</v>
          </cell>
          <cell r="GA207">
            <v>791.54273152917199</v>
          </cell>
          <cell r="GB207">
            <v>41.057190191559016</v>
          </cell>
          <cell r="GC207">
            <v>79.944218202596005</v>
          </cell>
          <cell r="GD207">
            <v>1.3940658234093802E-2</v>
          </cell>
          <cell r="GE207">
            <v>3.9237956729029112E-4</v>
          </cell>
          <cell r="GF207">
            <v>3.8464749763257339E-2</v>
          </cell>
          <cell r="GG207">
            <v>1.0733171223992204E-3</v>
          </cell>
          <cell r="GH207">
            <v>113.28407311775972</v>
          </cell>
          <cell r="GI207">
            <v>220.59814137748185</v>
          </cell>
          <cell r="IV207">
            <v>203</v>
          </cell>
        </row>
        <row r="208">
          <cell r="B208">
            <v>39043</v>
          </cell>
          <cell r="C208">
            <v>27</v>
          </cell>
          <cell r="D208">
            <v>39022</v>
          </cell>
          <cell r="E208">
            <v>0</v>
          </cell>
          <cell r="F208">
            <v>134</v>
          </cell>
          <cell r="G208">
            <v>20</v>
          </cell>
          <cell r="H208">
            <v>0</v>
          </cell>
          <cell r="I208">
            <v>0</v>
          </cell>
          <cell r="J208">
            <v>0</v>
          </cell>
          <cell r="K208">
            <v>0.41666666666666669</v>
          </cell>
          <cell r="L208">
            <v>1</v>
          </cell>
          <cell r="M208">
            <v>133.58333333333331</v>
          </cell>
          <cell r="N208">
            <v>134</v>
          </cell>
          <cell r="O208">
            <v>134</v>
          </cell>
          <cell r="P208">
            <v>0.11805555555555555</v>
          </cell>
          <cell r="Q208">
            <v>6.1958333333333337</v>
          </cell>
          <cell r="R208">
            <v>0</v>
          </cell>
          <cell r="S208">
            <v>0.18611111111111117</v>
          </cell>
          <cell r="T208">
            <v>0.11805555555555555</v>
          </cell>
          <cell r="U208">
            <v>6.3819444444444446</v>
          </cell>
          <cell r="V208">
            <v>0</v>
          </cell>
          <cell r="W208">
            <v>5.9340277777777768</v>
          </cell>
          <cell r="X208">
            <v>0</v>
          </cell>
          <cell r="Y208">
            <v>1.3888888888888756E-2</v>
          </cell>
          <cell r="Z208">
            <v>0.22916666666666674</v>
          </cell>
          <cell r="AA208">
            <v>14.739583333333334</v>
          </cell>
          <cell r="AB208">
            <v>0.22916666666666674</v>
          </cell>
          <cell r="AC208">
            <v>14.753472222222223</v>
          </cell>
          <cell r="AD208">
            <v>0</v>
          </cell>
          <cell r="AE208">
            <v>3.9145833333333329</v>
          </cell>
          <cell r="AF208">
            <v>1.7361111111111105E-2</v>
          </cell>
          <cell r="AG208">
            <v>38.863194444444453</v>
          </cell>
          <cell r="AH208">
            <v>6.9444444444445308E-3</v>
          </cell>
          <cell r="AI208">
            <v>0.34791666666666649</v>
          </cell>
          <cell r="AJ208">
            <v>2.4305555555555636E-2</v>
          </cell>
          <cell r="AK208">
            <v>43.125694444444456</v>
          </cell>
          <cell r="AL208">
            <v>0.25347222222222238</v>
          </cell>
          <cell r="AM208">
            <v>57.879166666666677</v>
          </cell>
          <cell r="AN208">
            <v>0.88194444444444442</v>
          </cell>
          <cell r="AO208">
            <v>121.2673611111111</v>
          </cell>
          <cell r="AP208">
            <v>0.6284722222222221</v>
          </cell>
          <cell r="AQ208">
            <v>63.388194444444444</v>
          </cell>
          <cell r="AR208">
            <v>1</v>
          </cell>
          <cell r="AS208">
            <v>0.96324814186986563</v>
          </cell>
          <cell r="AT208">
            <v>0.97340425531914887</v>
          </cell>
          <cell r="AU208">
            <v>0.63513495892554417</v>
          </cell>
          <cell r="AV208">
            <v>0.98936170212765939</v>
          </cell>
          <cell r="AW208">
            <v>0.99673360281653411</v>
          </cell>
          <cell r="AX208">
            <v>0.96276595744680848</v>
          </cell>
          <cell r="AY208">
            <v>0.59511670361194402</v>
          </cell>
          <cell r="AZ208">
            <v>0.71259842519685024</v>
          </cell>
          <cell r="BA208">
            <v>0.52282891911238349</v>
          </cell>
          <cell r="BB208">
            <v>0.71259842519685024</v>
          </cell>
          <cell r="BC208">
            <v>0.52271438797423053</v>
          </cell>
          <cell r="BD208">
            <v>0.71259842519685024</v>
          </cell>
          <cell r="BE208">
            <v>0.49832942075667419</v>
          </cell>
          <cell r="BF208">
            <v>0.71259842519685024</v>
          </cell>
          <cell r="BG208">
            <v>0.49760136940001531</v>
          </cell>
          <cell r="BH208">
            <v>0.6284722222222221</v>
          </cell>
          <cell r="BI208">
            <v>0.47452173008941573</v>
          </cell>
          <cell r="BJ208">
            <v>135.93745856353593</v>
          </cell>
          <cell r="BK208">
            <v>135.27258756121344</v>
          </cell>
          <cell r="BL208">
            <v>2050.39</v>
          </cell>
          <cell r="BM208">
            <v>205792.44200000004</v>
          </cell>
          <cell r="BN208">
            <v>15.301417910447761</v>
          </cell>
          <cell r="BO208">
            <v>1535.7644925373138</v>
          </cell>
          <cell r="BP208">
            <v>640.43934999999999</v>
          </cell>
          <cell r="BQ208">
            <v>68281.590180000014</v>
          </cell>
          <cell r="BR208">
            <v>0.31235001633835513</v>
          </cell>
          <cell r="BS208">
            <v>0.33179833776402734</v>
          </cell>
          <cell r="BT208">
            <v>2.0969125242965947</v>
          </cell>
          <cell r="BU208">
            <v>1.8417467871859008</v>
          </cell>
          <cell r="BV208">
            <v>0.1183137812216444</v>
          </cell>
          <cell r="BW208">
            <v>0.12898265733059683</v>
          </cell>
          <cell r="BX208">
            <v>242.58939387904746</v>
          </cell>
          <cell r="BY208">
            <v>26543.656027712728</v>
          </cell>
          <cell r="BZ208">
            <v>0.1489571037032803</v>
          </cell>
          <cell r="CA208">
            <v>0.18015415586580119</v>
          </cell>
          <cell r="CB208">
            <v>305.42015586216888</v>
          </cell>
          <cell r="CC208">
            <v>37074.363672071857</v>
          </cell>
          <cell r="CD208">
            <v>2.8299999999999995E-2</v>
          </cell>
          <cell r="CE208">
            <v>2.9528433078948722E-2</v>
          </cell>
          <cell r="CF208">
            <v>0.73759359229104016</v>
          </cell>
          <cell r="CG208">
            <v>0.75554895644998954</v>
          </cell>
          <cell r="CH208">
            <v>24.548980352116804</v>
          </cell>
          <cell r="CI208">
            <v>3076.0598993047106</v>
          </cell>
          <cell r="CJ208">
            <v>0.48428571428571432</v>
          </cell>
          <cell r="CK208">
            <v>0.48794572229359795</v>
          </cell>
          <cell r="CL208">
            <v>309.86021378571428</v>
          </cell>
          <cell r="CM208">
            <v>38405.065608623438</v>
          </cell>
          <cell r="CN208">
            <v>0.31205251196113909</v>
          </cell>
          <cell r="CO208">
            <v>0.38246136940247782</v>
          </cell>
          <cell r="CP208">
            <v>639.82934999999998</v>
          </cell>
          <cell r="CQ208">
            <v>78707.659180000002</v>
          </cell>
          <cell r="CR208">
            <v>8.8310860885002351E-3</v>
          </cell>
          <cell r="CS208">
            <v>1.1293484951684151E-2</v>
          </cell>
          <cell r="CT208">
            <v>18.107170604999997</v>
          </cell>
          <cell r="CU208">
            <v>2324.113846897334</v>
          </cell>
          <cell r="CV208">
            <v>6.7194533722852737E-2</v>
          </cell>
          <cell r="CW208">
            <v>4.8521490405366761E-2</v>
          </cell>
          <cell r="CX208">
            <v>137.77500000000001</v>
          </cell>
          <cell r="CY208">
            <v>9985.3559999999979</v>
          </cell>
          <cell r="CZ208">
            <v>2.2324999999999998E-2</v>
          </cell>
          <cell r="DA208">
            <v>1.9942303432507996E-2</v>
          </cell>
          <cell r="DB208">
            <v>1.5001179653626872E-3</v>
          </cell>
          <cell r="DC208">
            <v>9.6763028466134932E-4</v>
          </cell>
          <cell r="DD208">
            <v>3.0758268749999997</v>
          </cell>
          <cell r="DE208">
            <v>199.13099923361426</v>
          </cell>
          <cell r="DF208">
            <v>0.67799999999999994</v>
          </cell>
          <cell r="DG208">
            <v>0.56211795432178024</v>
          </cell>
          <cell r="DH208">
            <v>93.411450000000002</v>
          </cell>
          <cell r="DI208">
            <v>5612.9478878947129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0.83004103573184518</v>
          </cell>
          <cell r="DO208">
            <v>0.85160841655616915</v>
          </cell>
          <cell r="DP208">
            <v>224.48222327404747</v>
          </cell>
          <cell r="DQ208">
            <v>24219.542180815391</v>
          </cell>
          <cell r="DR208">
            <v>270.44713888888884</v>
          </cell>
          <cell r="DS208">
            <v>28439.763757569621</v>
          </cell>
          <cell r="DT208">
            <v>2051</v>
          </cell>
          <cell r="DU208">
            <v>195496.079</v>
          </cell>
          <cell r="DV208">
            <v>1.0002975043772162</v>
          </cell>
          <cell r="DW208">
            <v>0.94996724418091094</v>
          </cell>
          <cell r="DX208">
            <v>0</v>
          </cell>
          <cell r="DY208">
            <v>0.25227681630017729</v>
          </cell>
          <cell r="DZ208">
            <v>0.98990000000000011</v>
          </cell>
          <cell r="EA208">
            <v>0.98766515899848351</v>
          </cell>
          <cell r="EB208">
            <v>0.85514192377644949</v>
          </cell>
          <cell r="EC208">
            <v>0.87368232893192721</v>
          </cell>
          <cell r="EN208">
            <v>2.9999999999999997E-4</v>
          </cell>
          <cell r="EO208">
            <v>1.6174288068015898E-5</v>
          </cell>
          <cell r="ER208">
            <v>0.99019705911773537</v>
          </cell>
          <cell r="ES208">
            <v>0.9905976666941585</v>
          </cell>
          <cell r="EV208">
            <v>2.709424170112322E-2</v>
          </cell>
          <cell r="EW208">
            <v>2.3505269875577134E-2</v>
          </cell>
          <cell r="EX208">
            <v>0.85049999999999992</v>
          </cell>
          <cell r="EY208">
            <v>0.845781880537397</v>
          </cell>
          <cell r="EZ208">
            <v>0.36113472156055992</v>
          </cell>
          <cell r="FA208">
            <v>0.36553823438888161</v>
          </cell>
          <cell r="FB208">
            <v>0.42461460500947673</v>
          </cell>
          <cell r="FC208">
            <v>0.43218972030545766</v>
          </cell>
          <cell r="FJ208">
            <v>0.92535877057334159</v>
          </cell>
          <cell r="FK208">
            <v>0.91244183376732801</v>
          </cell>
          <cell r="FL208">
            <v>0.93907844560121756</v>
          </cell>
          <cell r="FM208">
            <v>0.94307716366505245</v>
          </cell>
          <cell r="FR208">
            <v>3.900514693760071E-3</v>
          </cell>
          <cell r="FS208">
            <v>5.125250763320266E-3</v>
          </cell>
          <cell r="FT208">
            <v>0.83394155042560525</v>
          </cell>
          <cell r="FU208">
            <v>0.85673366731948941</v>
          </cell>
          <cell r="FV208">
            <v>0.85933089497239779</v>
          </cell>
          <cell r="FW208">
            <v>0.87906811977897314</v>
          </cell>
          <cell r="FX208">
            <v>221.40639639904748</v>
          </cell>
          <cell r="FY208">
            <v>898.20756360095947</v>
          </cell>
          <cell r="FZ208">
            <v>265.49390216382898</v>
          </cell>
          <cell r="GA208">
            <v>1057.036633693001</v>
          </cell>
          <cell r="GB208">
            <v>31.145039628840539</v>
          </cell>
          <cell r="GC208">
            <v>111.08925783143654</v>
          </cell>
          <cell r="GD208">
            <v>1.5189812488765816E-2</v>
          </cell>
          <cell r="GE208">
            <v>5.3981213669371069E-4</v>
          </cell>
          <cell r="GF208">
            <v>4.2061346034871876E-2</v>
          </cell>
          <cell r="GG208">
            <v>1.4767597091346291E-3</v>
          </cell>
          <cell r="GH208">
            <v>86.242163296440935</v>
          </cell>
          <cell r="GI208">
            <v>306.84030467392279</v>
          </cell>
          <cell r="IV208">
            <v>204</v>
          </cell>
        </row>
        <row r="209">
          <cell r="B209">
            <v>39044</v>
          </cell>
          <cell r="C209">
            <v>27</v>
          </cell>
          <cell r="D209">
            <v>39022</v>
          </cell>
          <cell r="E209">
            <v>0</v>
          </cell>
          <cell r="F209">
            <v>135</v>
          </cell>
          <cell r="G209">
            <v>20</v>
          </cell>
          <cell r="H209">
            <v>0</v>
          </cell>
          <cell r="I209">
            <v>0</v>
          </cell>
          <cell r="J209">
            <v>0</v>
          </cell>
          <cell r="K209">
            <v>0.41666666666666669</v>
          </cell>
          <cell r="L209">
            <v>1</v>
          </cell>
          <cell r="M209">
            <v>134.58333333333331</v>
          </cell>
          <cell r="N209">
            <v>135</v>
          </cell>
          <cell r="O209">
            <v>135</v>
          </cell>
          <cell r="P209">
            <v>1</v>
          </cell>
          <cell r="Q209">
            <v>7.1958333333333337</v>
          </cell>
          <cell r="R209">
            <v>0</v>
          </cell>
          <cell r="S209">
            <v>0.18611111111111117</v>
          </cell>
          <cell r="T209">
            <v>1</v>
          </cell>
          <cell r="U209">
            <v>7.3819444444444446</v>
          </cell>
          <cell r="V209">
            <v>0</v>
          </cell>
          <cell r="W209">
            <v>5.9340277777777768</v>
          </cell>
          <cell r="X209">
            <v>0</v>
          </cell>
          <cell r="Y209">
            <v>1.3888888888888756E-2</v>
          </cell>
          <cell r="Z209">
            <v>0</v>
          </cell>
          <cell r="AA209">
            <v>14.739583333333334</v>
          </cell>
          <cell r="AB209">
            <v>0</v>
          </cell>
          <cell r="AC209">
            <v>14.753472222222223</v>
          </cell>
          <cell r="AD209">
            <v>0</v>
          </cell>
          <cell r="AE209">
            <v>3.9145833333333329</v>
          </cell>
          <cell r="AF209">
            <v>0</v>
          </cell>
          <cell r="AG209">
            <v>38.863194444444453</v>
          </cell>
          <cell r="AH209">
            <v>0</v>
          </cell>
          <cell r="AI209">
            <v>0.34791666666666649</v>
          </cell>
          <cell r="AJ209">
            <v>0</v>
          </cell>
          <cell r="AK209">
            <v>43.125694444444456</v>
          </cell>
          <cell r="AL209">
            <v>0</v>
          </cell>
          <cell r="AM209">
            <v>57.879166666666677</v>
          </cell>
          <cell r="AN209">
            <v>0</v>
          </cell>
          <cell r="AO209">
            <v>121.2673611111111</v>
          </cell>
          <cell r="AP209">
            <v>0</v>
          </cell>
          <cell r="AQ209">
            <v>63.388194444444444</v>
          </cell>
          <cell r="AR209">
            <v>0</v>
          </cell>
          <cell r="AS209">
            <v>0.96324814186986563</v>
          </cell>
          <cell r="AT209">
            <v>0</v>
          </cell>
          <cell r="AU209">
            <v>0.63513495892554417</v>
          </cell>
          <cell r="AV209">
            <v>0</v>
          </cell>
          <cell r="AW209">
            <v>0.99673360281653411</v>
          </cell>
          <cell r="AX209">
            <v>0</v>
          </cell>
          <cell r="AY209">
            <v>0.59511670361194402</v>
          </cell>
          <cell r="AZ209">
            <v>0</v>
          </cell>
          <cell r="BA209">
            <v>0.52282891911238349</v>
          </cell>
          <cell r="BB209">
            <v>0</v>
          </cell>
          <cell r="BC209">
            <v>0.52271438797423053</v>
          </cell>
          <cell r="BD209">
            <v>0</v>
          </cell>
          <cell r="BE209">
            <v>0.49832942075667419</v>
          </cell>
          <cell r="BF209">
            <v>0</v>
          </cell>
          <cell r="BG209">
            <v>0.49760136940001531</v>
          </cell>
          <cell r="BH209">
            <v>0</v>
          </cell>
          <cell r="BI209">
            <v>0.47099587203302379</v>
          </cell>
          <cell r="BJ209">
            <v>0</v>
          </cell>
          <cell r="BK209">
            <v>135.27258756121344</v>
          </cell>
          <cell r="BL209">
            <v>0</v>
          </cell>
          <cell r="BM209">
            <v>205792.44200000004</v>
          </cell>
          <cell r="BN209">
            <v>0</v>
          </cell>
          <cell r="BO209">
            <v>1524.3884592592597</v>
          </cell>
          <cell r="BP209">
            <v>0</v>
          </cell>
          <cell r="BQ209">
            <v>68281.590180000014</v>
          </cell>
          <cell r="BR209">
            <v>0</v>
          </cell>
          <cell r="BS209">
            <v>0.33179833776402734</v>
          </cell>
          <cell r="BT209">
            <v>0</v>
          </cell>
          <cell r="BU209">
            <v>1.8417467871859008</v>
          </cell>
          <cell r="BV209">
            <v>0</v>
          </cell>
          <cell r="BW209">
            <v>0.12898265733059683</v>
          </cell>
          <cell r="BX209">
            <v>0</v>
          </cell>
          <cell r="BY209">
            <v>26543.656027712728</v>
          </cell>
          <cell r="BZ209">
            <v>0</v>
          </cell>
          <cell r="CA209">
            <v>0.18015415586580119</v>
          </cell>
          <cell r="CB209">
            <v>0</v>
          </cell>
          <cell r="CC209">
            <v>37074.363672071857</v>
          </cell>
          <cell r="CD209">
            <v>0</v>
          </cell>
          <cell r="CE209">
            <v>2.9528433078948722E-2</v>
          </cell>
          <cell r="CF209">
            <v>0</v>
          </cell>
          <cell r="CG209">
            <v>0.75554895644998954</v>
          </cell>
          <cell r="CH209">
            <v>0</v>
          </cell>
          <cell r="CI209">
            <v>3076.0598993047106</v>
          </cell>
          <cell r="CJ209">
            <v>0</v>
          </cell>
          <cell r="CK209">
            <v>0.48794572229359795</v>
          </cell>
          <cell r="CL209">
            <v>0</v>
          </cell>
          <cell r="CM209">
            <v>38405.065608623438</v>
          </cell>
          <cell r="CN209">
            <v>0</v>
          </cell>
          <cell r="CO209">
            <v>0.38246136940247782</v>
          </cell>
          <cell r="CP209">
            <v>0</v>
          </cell>
          <cell r="CQ209">
            <v>78707.659180000002</v>
          </cell>
          <cell r="CR209">
            <v>0</v>
          </cell>
          <cell r="CS209">
            <v>1.1293484951684151E-2</v>
          </cell>
          <cell r="CT209">
            <v>0</v>
          </cell>
          <cell r="CU209">
            <v>2324.113846897334</v>
          </cell>
          <cell r="CV209">
            <v>0</v>
          </cell>
          <cell r="CW209">
            <v>4.8521490405366761E-2</v>
          </cell>
          <cell r="CX209">
            <v>0</v>
          </cell>
          <cell r="CY209">
            <v>9985.3559999999979</v>
          </cell>
          <cell r="CZ209">
            <v>0</v>
          </cell>
          <cell r="DA209">
            <v>1.9942303432507996E-2</v>
          </cell>
          <cell r="DB209">
            <v>0</v>
          </cell>
          <cell r="DC209">
            <v>9.6763028466134932E-4</v>
          </cell>
          <cell r="DD209">
            <v>0</v>
          </cell>
          <cell r="DE209">
            <v>199.13099923361426</v>
          </cell>
          <cell r="DF209">
            <v>0</v>
          </cell>
          <cell r="DG209">
            <v>0.56211795432178024</v>
          </cell>
          <cell r="DH209">
            <v>0</v>
          </cell>
          <cell r="DI209">
            <v>5612.9478878947129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0.85160841655616915</v>
          </cell>
          <cell r="DP209">
            <v>0</v>
          </cell>
          <cell r="DQ209">
            <v>24219.542180815391</v>
          </cell>
          <cell r="DR209">
            <v>0</v>
          </cell>
          <cell r="DS209">
            <v>28439.763757569621</v>
          </cell>
          <cell r="DT209">
            <v>0</v>
          </cell>
          <cell r="DU209">
            <v>195496.079</v>
          </cell>
          <cell r="DV209">
            <v>0</v>
          </cell>
          <cell r="DW209">
            <v>0.94996724418091094</v>
          </cell>
          <cell r="DX209">
            <v>0</v>
          </cell>
          <cell r="DY209">
            <v>0.25227681630017729</v>
          </cell>
          <cell r="DZ209">
            <v>0</v>
          </cell>
          <cell r="EA209">
            <v>0.98766515899848351</v>
          </cell>
          <cell r="EB209">
            <v>0</v>
          </cell>
          <cell r="EC209">
            <v>0.87368232893192721</v>
          </cell>
          <cell r="EN209">
            <v>0</v>
          </cell>
          <cell r="EO209">
            <v>1.6174288068015898E-5</v>
          </cell>
          <cell r="ER209">
            <v>0</v>
          </cell>
          <cell r="ES209">
            <v>0.9905976666941585</v>
          </cell>
          <cell r="EV209">
            <v>0</v>
          </cell>
          <cell r="EW209">
            <v>2.3505269875577134E-2</v>
          </cell>
          <cell r="EX209">
            <v>0</v>
          </cell>
          <cell r="EY209">
            <v>0.845781880537397</v>
          </cell>
          <cell r="EZ209">
            <v>0</v>
          </cell>
          <cell r="FA209">
            <v>0.36553823438888161</v>
          </cell>
          <cell r="FB209">
            <v>0</v>
          </cell>
          <cell r="FC209">
            <v>0.43218972030545766</v>
          </cell>
          <cell r="FJ209">
            <v>0</v>
          </cell>
          <cell r="FK209">
            <v>0.91244183376732801</v>
          </cell>
          <cell r="FL209">
            <v>0</v>
          </cell>
          <cell r="FM209">
            <v>0.94307716366505245</v>
          </cell>
          <cell r="FR209">
            <v>0</v>
          </cell>
          <cell r="FS209">
            <v>5.125250763320266E-3</v>
          </cell>
          <cell r="FT209">
            <v>0</v>
          </cell>
          <cell r="FU209">
            <v>0.85673366731948941</v>
          </cell>
          <cell r="FV209">
            <v>0</v>
          </cell>
          <cell r="FW209">
            <v>0</v>
          </cell>
          <cell r="FX209">
            <v>0</v>
          </cell>
          <cell r="FY209">
            <v>898.20756360095947</v>
          </cell>
          <cell r="FZ209">
            <v>0</v>
          </cell>
          <cell r="GA209">
            <v>1057.036633693001</v>
          </cell>
          <cell r="GB209">
            <v>0</v>
          </cell>
          <cell r="GC209">
            <v>111.08925783143654</v>
          </cell>
          <cell r="GD209">
            <v>0</v>
          </cell>
          <cell r="GE209">
            <v>5.3981213669371069E-4</v>
          </cell>
          <cell r="GF209">
            <v>0</v>
          </cell>
          <cell r="GG209">
            <v>1.4767597091346291E-3</v>
          </cell>
          <cell r="GH209">
            <v>0</v>
          </cell>
          <cell r="GI209">
            <v>306.84030467392279</v>
          </cell>
          <cell r="IV209">
            <v>205</v>
          </cell>
        </row>
        <row r="210">
          <cell r="B210">
            <v>39045</v>
          </cell>
          <cell r="C210">
            <v>27</v>
          </cell>
          <cell r="D210">
            <v>39022</v>
          </cell>
          <cell r="E210">
            <v>0</v>
          </cell>
          <cell r="F210">
            <v>136</v>
          </cell>
          <cell r="G210">
            <v>20</v>
          </cell>
          <cell r="H210">
            <v>0</v>
          </cell>
          <cell r="I210">
            <v>0</v>
          </cell>
          <cell r="J210">
            <v>0</v>
          </cell>
          <cell r="K210">
            <v>0.41666666666666669</v>
          </cell>
          <cell r="L210">
            <v>1</v>
          </cell>
          <cell r="M210">
            <v>135.58333333333331</v>
          </cell>
          <cell r="N210">
            <v>136</v>
          </cell>
          <cell r="O210">
            <v>136</v>
          </cell>
          <cell r="P210">
            <v>0.66666666666666663</v>
          </cell>
          <cell r="Q210">
            <v>7.8624999999999998</v>
          </cell>
          <cell r="R210">
            <v>0</v>
          </cell>
          <cell r="S210">
            <v>0.18611111111111117</v>
          </cell>
          <cell r="T210">
            <v>0.66666666666666663</v>
          </cell>
          <cell r="U210">
            <v>8.0486111111111125</v>
          </cell>
          <cell r="V210">
            <v>0</v>
          </cell>
          <cell r="W210">
            <v>5.9340277777777768</v>
          </cell>
          <cell r="X210">
            <v>0</v>
          </cell>
          <cell r="Y210">
            <v>1.3888888888888756E-2</v>
          </cell>
          <cell r="Z210">
            <v>3.4722222222222099E-3</v>
          </cell>
          <cell r="AA210">
            <v>14.743055555555555</v>
          </cell>
          <cell r="AB210">
            <v>3.4722222222222099E-3</v>
          </cell>
          <cell r="AC210">
            <v>14.756944444444445</v>
          </cell>
          <cell r="AD210">
            <v>0.24305555555555558</v>
          </cell>
          <cell r="AE210">
            <v>4.1576388888888882</v>
          </cell>
          <cell r="AF210">
            <v>0</v>
          </cell>
          <cell r="AG210">
            <v>38.863194444444453</v>
          </cell>
          <cell r="AH210">
            <v>1.0416666666666685E-2</v>
          </cell>
          <cell r="AI210">
            <v>0.35833333333333317</v>
          </cell>
          <cell r="AJ210">
            <v>0.25347222222222227</v>
          </cell>
          <cell r="AK210">
            <v>43.379166666666677</v>
          </cell>
          <cell r="AL210">
            <v>0.25694444444444448</v>
          </cell>
          <cell r="AM210">
            <v>58.13611111111112</v>
          </cell>
          <cell r="AN210">
            <v>0.33333333333333337</v>
          </cell>
          <cell r="AO210">
            <v>121.60069444444443</v>
          </cell>
          <cell r="AP210">
            <v>7.6388888888888895E-2</v>
          </cell>
          <cell r="AQ210">
            <v>63.46458333333333</v>
          </cell>
          <cell r="AR210">
            <v>0.26315789473684215</v>
          </cell>
          <cell r="AS210">
            <v>0.9610867375125931</v>
          </cell>
          <cell r="AT210">
            <v>1</v>
          </cell>
          <cell r="AU210">
            <v>0.63626141496863908</v>
          </cell>
          <cell r="AV210">
            <v>0.96842105263157885</v>
          </cell>
          <cell r="AW210">
            <v>0.99664619284391143</v>
          </cell>
          <cell r="AX210">
            <v>0.23157894736842102</v>
          </cell>
          <cell r="AY210">
            <v>0.59399434532514361</v>
          </cell>
          <cell r="AZ210">
            <v>0.22916666666666666</v>
          </cell>
          <cell r="BA210">
            <v>0.52202392850004264</v>
          </cell>
          <cell r="BB210">
            <v>0.22916666666666666</v>
          </cell>
          <cell r="BC210">
            <v>0.52190971131606756</v>
          </cell>
          <cell r="BD210">
            <v>0.22916666666666666</v>
          </cell>
          <cell r="BE210">
            <v>0.49762591886741092</v>
          </cell>
          <cell r="BF210">
            <v>0.22916666666666666</v>
          </cell>
          <cell r="BG210">
            <v>0.49690079274459276</v>
          </cell>
          <cell r="BH210">
            <v>7.6388888888888895E-2</v>
          </cell>
          <cell r="BI210">
            <v>0.46808543331284574</v>
          </cell>
          <cell r="BJ210">
            <v>133.54909090909089</v>
          </cell>
          <cell r="BK210">
            <v>135.27051308144308</v>
          </cell>
          <cell r="BL210">
            <v>244.84</v>
          </cell>
          <cell r="BM210">
            <v>206037.28200000004</v>
          </cell>
          <cell r="BN210">
            <v>1.8002941176470588</v>
          </cell>
          <cell r="BO210">
            <v>1514.9800147058827</v>
          </cell>
          <cell r="BP210">
            <v>76.266059999999996</v>
          </cell>
          <cell r="BQ210">
            <v>68357.856240000008</v>
          </cell>
          <cell r="BR210">
            <v>0.31149346512007842</v>
          </cell>
          <cell r="BS210">
            <v>0.33177420890263926</v>
          </cell>
          <cell r="BT210">
            <v>1.3326740228869451</v>
          </cell>
          <cell r="BU210">
            <v>1.8409621955447462</v>
          </cell>
          <cell r="BV210">
            <v>0.10871466707025049</v>
          </cell>
          <cell r="BW210">
            <v>0.12895857229760099</v>
          </cell>
          <cell r="BX210">
            <v>26.61769908548013</v>
          </cell>
          <cell r="BY210">
            <v>26570.273726798208</v>
          </cell>
          <cell r="BZ210">
            <v>0.23373567712027307</v>
          </cell>
          <cell r="CA210">
            <v>0.18021782832127428</v>
          </cell>
          <cell r="CB210">
            <v>57.227843186127657</v>
          </cell>
          <cell r="CC210">
            <v>37131.591515257984</v>
          </cell>
          <cell r="CD210">
            <v>2.9600000000000001E-2</v>
          </cell>
          <cell r="CE210">
            <v>2.9528541215493035E-2</v>
          </cell>
          <cell r="CF210">
            <v>0.76839237057220711</v>
          </cell>
          <cell r="CG210">
            <v>0.75556808495017291</v>
          </cell>
          <cell r="CH210">
            <v>4.5882019538723409</v>
          </cell>
          <cell r="CI210">
            <v>3080.6481012585828</v>
          </cell>
          <cell r="CJ210">
            <v>0.48100000000000004</v>
          </cell>
          <cell r="CK210">
            <v>0.48793522741138723</v>
          </cell>
          <cell r="CL210">
            <v>57.290014860000014</v>
          </cell>
          <cell r="CM210">
            <v>38462.35562348344</v>
          </cell>
          <cell r="CN210">
            <v>0.48646487502042157</v>
          </cell>
          <cell r="CO210">
            <v>0.38258495974529499</v>
          </cell>
          <cell r="CP210">
            <v>119.10606000000001</v>
          </cell>
          <cell r="CQ210">
            <v>78826.765240000008</v>
          </cell>
          <cell r="CR210">
            <v>1.4399360300604479E-2</v>
          </cell>
          <cell r="CS210">
            <v>1.1297175752266688E-2</v>
          </cell>
          <cell r="CT210">
            <v>3.5255393760000007</v>
          </cell>
          <cell r="CU210">
            <v>2327.6393862733339</v>
          </cell>
          <cell r="CV210">
            <v>9.8431628818820463E-2</v>
          </cell>
          <cell r="CW210">
            <v>4.8580800051516874E-2</v>
          </cell>
          <cell r="CX210">
            <v>24.1</v>
          </cell>
          <cell r="CY210">
            <v>10009.455999999998</v>
          </cell>
          <cell r="CZ210">
            <v>1.9799999999999998E-2</v>
          </cell>
          <cell r="DA210">
            <v>1.9941960805224011E-2</v>
          </cell>
          <cell r="DB210">
            <v>1.948946250612645E-3</v>
          </cell>
          <cell r="DC210">
            <v>9.6879641051377408E-4</v>
          </cell>
          <cell r="DD210">
            <v>0.47717999999999999</v>
          </cell>
          <cell r="DE210">
            <v>199.60817923361427</v>
          </cell>
          <cell r="DF210">
            <v>0.68099999999999994</v>
          </cell>
          <cell r="DG210">
            <v>0.56240418938798609</v>
          </cell>
          <cell r="DH210">
            <v>16.412099999999999</v>
          </cell>
          <cell r="DI210">
            <v>5629.3599878947125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0.85856269113149852</v>
          </cell>
          <cell r="DO210">
            <v>0.8516149871989801</v>
          </cell>
          <cell r="DP210">
            <v>23.092159709480129</v>
          </cell>
          <cell r="DQ210">
            <v>24242.63434052487</v>
          </cell>
          <cell r="DR210">
            <v>26.896300000000004</v>
          </cell>
          <cell r="DS210">
            <v>28466.660057569621</v>
          </cell>
          <cell r="DT210">
            <v>202</v>
          </cell>
          <cell r="DU210">
            <v>195698.079</v>
          </cell>
          <cell r="DV210">
            <v>0.8250285900996569</v>
          </cell>
          <cell r="DW210">
            <v>0.94981877600190812</v>
          </cell>
          <cell r="DX210">
            <v>0</v>
          </cell>
          <cell r="DY210">
            <v>0.25197702853796572</v>
          </cell>
          <cell r="DZ210">
            <v>0.9899</v>
          </cell>
          <cell r="EA210">
            <v>0.987667225831111</v>
          </cell>
          <cell r="EB210">
            <v>0.88491381981311179</v>
          </cell>
          <cell r="EC210">
            <v>0.87368952867268213</v>
          </cell>
          <cell r="EN210">
            <v>2.9999999999999997E-4</v>
          </cell>
          <cell r="EO210">
            <v>1.6436776648431913E-5</v>
          </cell>
          <cell r="ER210">
            <v>0.99019705911773526</v>
          </cell>
          <cell r="ES210">
            <v>0.99059729521536688</v>
          </cell>
          <cell r="EV210">
            <v>2.0869698594917857E-2</v>
          </cell>
          <cell r="EW210">
            <v>2.3502137950781335E-2</v>
          </cell>
          <cell r="EX210">
            <v>0.85049999999999992</v>
          </cell>
          <cell r="EY210">
            <v>0.845781880537397</v>
          </cell>
          <cell r="EZ210">
            <v>0.36109999999999998</v>
          </cell>
          <cell r="FA210">
            <v>0.36553823438888161</v>
          </cell>
          <cell r="FB210">
            <v>0.42457378012933572</v>
          </cell>
          <cell r="FC210">
            <v>0.43218972030545766</v>
          </cell>
          <cell r="FJ210">
            <v>0.86754905581139541</v>
          </cell>
          <cell r="FK210">
            <v>0.91239686086012239</v>
          </cell>
          <cell r="FL210">
            <v>0.93796873807328418</v>
          </cell>
          <cell r="FM210">
            <v>0.94307246932470368</v>
          </cell>
          <cell r="FR210">
            <v>-6.7662839458695334E-3</v>
          </cell>
          <cell r="FS210">
            <v>5.1136439190255789E-3</v>
          </cell>
          <cell r="FT210">
            <v>0.85179640718562899</v>
          </cell>
          <cell r="FU210">
            <v>0.85672863111800568</v>
          </cell>
          <cell r="FV210">
            <v>0.87803696381589591</v>
          </cell>
          <cell r="FW210">
            <v>0.87906311433368911</v>
          </cell>
          <cell r="FX210">
            <v>22.614979709480128</v>
          </cell>
          <cell r="FY210">
            <v>920.82254331043964</v>
          </cell>
          <cell r="FZ210">
            <v>26.549747708141865</v>
          </cell>
          <cell r="GA210">
            <v>1083.5863814011429</v>
          </cell>
          <cell r="GB210">
            <v>2.7581915886101047</v>
          </cell>
          <cell r="GC210">
            <v>113.84744942004664</v>
          </cell>
          <cell r="GD210">
            <v>1.1265281770176869E-2</v>
          </cell>
          <cell r="GE210">
            <v>5.5255751927482048E-4</v>
          </cell>
          <cell r="GF210">
            <v>3.1197124813560975E-2</v>
          </cell>
          <cell r="GG210">
            <v>1.5116271494789145E-3</v>
          </cell>
          <cell r="GH210">
            <v>7.6383040393522696</v>
          </cell>
          <cell r="GI210">
            <v>314.47860871327504</v>
          </cell>
          <cell r="IV210">
            <v>206</v>
          </cell>
        </row>
        <row r="211">
          <cell r="B211">
            <v>39046</v>
          </cell>
          <cell r="C211">
            <v>27</v>
          </cell>
          <cell r="D211">
            <v>39022</v>
          </cell>
          <cell r="E211">
            <v>0</v>
          </cell>
          <cell r="F211">
            <v>137</v>
          </cell>
          <cell r="G211">
            <v>20</v>
          </cell>
          <cell r="H211">
            <v>0</v>
          </cell>
          <cell r="I211">
            <v>0</v>
          </cell>
          <cell r="J211">
            <v>0</v>
          </cell>
          <cell r="K211">
            <v>0.41666666666666669</v>
          </cell>
          <cell r="L211">
            <v>1</v>
          </cell>
          <cell r="M211">
            <v>136.58333333333331</v>
          </cell>
          <cell r="N211">
            <v>137</v>
          </cell>
          <cell r="O211">
            <v>137</v>
          </cell>
          <cell r="P211">
            <v>0</v>
          </cell>
          <cell r="Q211">
            <v>7.8624999999999998</v>
          </cell>
          <cell r="R211">
            <v>0</v>
          </cell>
          <cell r="S211">
            <v>0.18611111111111117</v>
          </cell>
          <cell r="T211">
            <v>0</v>
          </cell>
          <cell r="U211">
            <v>8.0486111111111125</v>
          </cell>
          <cell r="V211">
            <v>0</v>
          </cell>
          <cell r="W211">
            <v>5.9340277777777768</v>
          </cell>
          <cell r="X211">
            <v>0</v>
          </cell>
          <cell r="Y211">
            <v>1.3888888888888756E-2</v>
          </cell>
          <cell r="Z211">
            <v>3.9583333333333359E-2</v>
          </cell>
          <cell r="AA211">
            <v>14.782638888888888</v>
          </cell>
          <cell r="AB211">
            <v>3.9583333333333359E-2</v>
          </cell>
          <cell r="AC211">
            <v>14.796527777777778</v>
          </cell>
          <cell r="AD211">
            <v>0</v>
          </cell>
          <cell r="AE211">
            <v>4.1576388888888882</v>
          </cell>
          <cell r="AF211">
            <v>0.47916666666666674</v>
          </cell>
          <cell r="AG211">
            <v>39.342361111111117</v>
          </cell>
          <cell r="AH211">
            <v>1.3888888888889062E-2</v>
          </cell>
          <cell r="AI211">
            <v>0.37222222222222223</v>
          </cell>
          <cell r="AJ211">
            <v>0.4930555555555558</v>
          </cell>
          <cell r="AK211">
            <v>43.872222222222227</v>
          </cell>
          <cell r="AL211">
            <v>0.53263888888888911</v>
          </cell>
          <cell r="AM211">
            <v>58.668750000000003</v>
          </cell>
          <cell r="AN211">
            <v>1</v>
          </cell>
          <cell r="AO211">
            <v>122.60069444444443</v>
          </cell>
          <cell r="AP211">
            <v>0.46736111111111089</v>
          </cell>
          <cell r="AQ211">
            <v>63.93194444444444</v>
          </cell>
          <cell r="AR211">
            <v>1</v>
          </cell>
          <cell r="AS211">
            <v>0.96143341192233867</v>
          </cell>
          <cell r="AT211">
            <v>0.50108459869848154</v>
          </cell>
          <cell r="AU211">
            <v>0.6350571380718637</v>
          </cell>
          <cell r="AV211">
            <v>0.98553868402024569</v>
          </cell>
          <cell r="AW211">
            <v>0.99654723714554427</v>
          </cell>
          <cell r="AX211">
            <v>0.48662328271872718</v>
          </cell>
          <cell r="AY211">
            <v>0.59303778713974664</v>
          </cell>
          <cell r="AZ211">
            <v>0.46736111111111089</v>
          </cell>
          <cell r="BA211">
            <v>0.52157806791469585</v>
          </cell>
          <cell r="BB211">
            <v>0.46736111111111089</v>
          </cell>
          <cell r="BC211">
            <v>0.52146478235010907</v>
          </cell>
          <cell r="BD211">
            <v>0.46736111111111089</v>
          </cell>
          <cell r="BE211">
            <v>0.4973904586957697</v>
          </cell>
          <cell r="BF211">
            <v>0.46736111111111089</v>
          </cell>
          <cell r="BG211">
            <v>0.49667130633692647</v>
          </cell>
          <cell r="BH211">
            <v>0.46736111111111089</v>
          </cell>
          <cell r="BI211">
            <v>0.46808013016066713</v>
          </cell>
          <cell r="BJ211">
            <v>131.85913818722145</v>
          </cell>
          <cell r="BK211">
            <v>135.24557493862832</v>
          </cell>
          <cell r="BL211">
            <v>1479.02</v>
          </cell>
          <cell r="BM211">
            <v>207516.30200000003</v>
          </cell>
          <cell r="BN211">
            <v>10.795766423357664</v>
          </cell>
          <cell r="BO211">
            <v>1514.7175328467156</v>
          </cell>
          <cell r="BP211">
            <v>495.72939000000002</v>
          </cell>
          <cell r="BQ211">
            <v>68853.585630000001</v>
          </cell>
          <cell r="BR211">
            <v>0.33517423023353304</v>
          </cell>
          <cell r="BS211">
            <v>0.33179844169543843</v>
          </cell>
          <cell r="BT211">
            <v>1.6837786236556793</v>
          </cell>
          <cell r="BU211">
            <v>1.8397256977603194</v>
          </cell>
          <cell r="BV211">
            <v>0.10769432589620623</v>
          </cell>
          <cell r="BW211">
            <v>0.12880701675517142</v>
          </cell>
          <cell r="BX211">
            <v>159.28206188700693</v>
          </cell>
          <cell r="BY211">
            <v>26729.555788685215</v>
          </cell>
          <cell r="BZ211">
            <v>0.19906074677788149</v>
          </cell>
          <cell r="CA211">
            <v>0.18035212646068358</v>
          </cell>
          <cell r="CB211">
            <v>294.41482569942229</v>
          </cell>
          <cell r="CC211">
            <v>37426.006340957407</v>
          </cell>
          <cell r="CD211">
            <v>2.9600000000000005E-2</v>
          </cell>
          <cell r="CE211">
            <v>2.952910579270546E-2</v>
          </cell>
          <cell r="CF211">
            <v>0.73389478423049714</v>
          </cell>
          <cell r="CG211">
            <v>0.75539141103475538</v>
          </cell>
          <cell r="CH211">
            <v>25.318863607244378</v>
          </cell>
          <cell r="CI211">
            <v>3105.9669648658273</v>
          </cell>
          <cell r="CJ211">
            <v>0.49066666666666664</v>
          </cell>
          <cell r="CK211">
            <v>0.48795680780029671</v>
          </cell>
          <cell r="CL211">
            <v>308.01570069333332</v>
          </cell>
          <cell r="CM211">
            <v>38770.371324176776</v>
          </cell>
          <cell r="CN211">
            <v>0.42443603872834712</v>
          </cell>
          <cell r="CO211">
            <v>0.38288324273434671</v>
          </cell>
          <cell r="CP211">
            <v>627.74938999999995</v>
          </cell>
          <cell r="CQ211">
            <v>79454.514630000005</v>
          </cell>
          <cell r="CR211">
            <v>1.2563306746359077E-2</v>
          </cell>
          <cell r="CS211">
            <v>1.1306199780956648E-2</v>
          </cell>
          <cell r="CT211">
            <v>18.581381944</v>
          </cell>
          <cell r="CU211">
            <v>2346.2207682173339</v>
          </cell>
          <cell r="CV211">
            <v>3.3941393625508784E-2</v>
          </cell>
          <cell r="CW211">
            <v>4.8476461381814703E-2</v>
          </cell>
          <cell r="CX211">
            <v>50.2</v>
          </cell>
          <cell r="CY211">
            <v>10059.655999999999</v>
          </cell>
          <cell r="CZ211">
            <v>2.836E-2</v>
          </cell>
          <cell r="DA211">
            <v>1.9983968759330766E-2</v>
          </cell>
          <cell r="DB211">
            <v>9.6257792321942912E-4</v>
          </cell>
          <cell r="DC211">
            <v>9.6875208981708945E-4</v>
          </cell>
          <cell r="DD211">
            <v>1.423672</v>
          </cell>
          <cell r="DE211">
            <v>201.03185123361428</v>
          </cell>
          <cell r="DF211">
            <v>0.67249999999999999</v>
          </cell>
          <cell r="DG211">
            <v>0.56295359283604862</v>
          </cell>
          <cell r="DH211">
            <v>33.759500000000003</v>
          </cell>
          <cell r="DI211">
            <v>5663.1194878947126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0.83563878214109533</v>
          </cell>
          <cell r="DO211">
            <v>0.85152104655873939</v>
          </cell>
          <cell r="DP211">
            <v>140.70067994300692</v>
          </cell>
          <cell r="DQ211">
            <v>24383.335020467875</v>
          </cell>
          <cell r="DR211">
            <v>168.375</v>
          </cell>
          <cell r="DS211">
            <v>28635.035057569621</v>
          </cell>
          <cell r="DT211">
            <v>1347</v>
          </cell>
          <cell r="DU211">
            <v>197045.079</v>
          </cell>
          <cell r="DV211">
            <v>0.91073819150518587</v>
          </cell>
          <cell r="DW211">
            <v>0.94954023901216189</v>
          </cell>
          <cell r="DX211">
            <v>0</v>
          </cell>
          <cell r="DY211">
            <v>0.25018112594546377</v>
          </cell>
          <cell r="DZ211">
            <v>0.98773333333333324</v>
          </cell>
          <cell r="EA211">
            <v>0.98766758650427799</v>
          </cell>
          <cell r="EB211">
            <v>0.85960327795806557</v>
          </cell>
          <cell r="EC211">
            <v>0.87361337382816451</v>
          </cell>
          <cell r="EN211">
            <v>5.9999999999999995E-4</v>
          </cell>
          <cell r="EO211">
            <v>1.9620614922742305E-5</v>
          </cell>
          <cell r="ER211">
            <v>0.98832632913081175</v>
          </cell>
          <cell r="ES211">
            <v>0.99058487600538758</v>
          </cell>
          <cell r="EV211">
            <v>2.3169075560751054E-2</v>
          </cell>
          <cell r="EW211">
            <v>2.349976413276629E-2</v>
          </cell>
          <cell r="EX211">
            <v>0.84551428571428577</v>
          </cell>
          <cell r="EY211">
            <v>0.845779128494342</v>
          </cell>
          <cell r="EZ211">
            <v>0.36309431224445382</v>
          </cell>
          <cell r="FA211">
            <v>0.36551310019948996</v>
          </cell>
          <cell r="FB211">
            <v>0.42943604665143387</v>
          </cell>
          <cell r="FC211">
            <v>0.43216140938613279</v>
          </cell>
          <cell r="FJ211">
            <v>0.88334290927762205</v>
          </cell>
          <cell r="FK211">
            <v>0.91222372766813775</v>
          </cell>
          <cell r="FL211">
            <v>0.93294563548446818</v>
          </cell>
          <cell r="FM211">
            <v>0.9430117733918526</v>
          </cell>
          <cell r="FR211">
            <v>-5.8233590791001433E-3</v>
          </cell>
          <cell r="FS211">
            <v>5.0415472964041586E-3</v>
          </cell>
          <cell r="FT211">
            <v>0.82981542306199518</v>
          </cell>
          <cell r="FU211">
            <v>0.85656259385514355</v>
          </cell>
          <cell r="FV211">
            <v>0.85322584674226742</v>
          </cell>
          <cell r="FW211">
            <v>0.878912245113323</v>
          </cell>
          <cell r="FX211">
            <v>139.27700794300691</v>
          </cell>
          <cell r="FY211">
            <v>1060.0995512534466</v>
          </cell>
          <cell r="FZ211">
            <v>167.84094880892758</v>
          </cell>
          <cell r="GA211">
            <v>1251.4273302100705</v>
          </cell>
          <cell r="GB211">
            <v>20.442264909105333</v>
          </cell>
          <cell r="GC211">
            <v>134.28971432915199</v>
          </cell>
          <cell r="GD211">
            <v>1.3821493224638838E-2</v>
          </cell>
          <cell r="GE211">
            <v>6.4712850525426178E-4</v>
          </cell>
          <cell r="GF211">
            <v>3.8065848895296094E-2</v>
          </cell>
          <cell r="GG211">
            <v>1.7704659693484901E-3</v>
          </cell>
          <cell r="GH211">
            <v>56.300151833120829</v>
          </cell>
          <cell r="GI211">
            <v>370.77876054639586</v>
          </cell>
          <cell r="IV211">
            <v>207</v>
          </cell>
        </row>
        <row r="212">
          <cell r="B212">
            <v>39047</v>
          </cell>
          <cell r="C212">
            <v>27</v>
          </cell>
          <cell r="D212">
            <v>39022</v>
          </cell>
          <cell r="E212">
            <v>0</v>
          </cell>
          <cell r="F212">
            <v>138</v>
          </cell>
          <cell r="G212">
            <v>20</v>
          </cell>
          <cell r="H212">
            <v>0</v>
          </cell>
          <cell r="I212">
            <v>0</v>
          </cell>
          <cell r="J212">
            <v>0</v>
          </cell>
          <cell r="K212">
            <v>0.41666666666666669</v>
          </cell>
          <cell r="L212">
            <v>1</v>
          </cell>
          <cell r="M212">
            <v>137.58333333333331</v>
          </cell>
          <cell r="N212">
            <v>138</v>
          </cell>
          <cell r="O212">
            <v>138</v>
          </cell>
          <cell r="P212">
            <v>0</v>
          </cell>
          <cell r="Q212">
            <v>7.8624999999999998</v>
          </cell>
          <cell r="R212">
            <v>0</v>
          </cell>
          <cell r="S212">
            <v>0.18611111111111117</v>
          </cell>
          <cell r="T212">
            <v>0</v>
          </cell>
          <cell r="U212">
            <v>8.0486111111111125</v>
          </cell>
          <cell r="V212">
            <v>0</v>
          </cell>
          <cell r="W212">
            <v>5.9340277777777768</v>
          </cell>
          <cell r="X212">
            <v>0</v>
          </cell>
          <cell r="Y212">
            <v>1.3888888888888756E-2</v>
          </cell>
          <cell r="Z212">
            <v>3.5416666666666485E-2</v>
          </cell>
          <cell r="AA212">
            <v>14.818055555555555</v>
          </cell>
          <cell r="AB212">
            <v>3.5416666666666485E-2</v>
          </cell>
          <cell r="AC212">
            <v>14.831944444444444</v>
          </cell>
          <cell r="AD212">
            <v>0</v>
          </cell>
          <cell r="AE212">
            <v>4.1576388888888882</v>
          </cell>
          <cell r="AF212">
            <v>0</v>
          </cell>
          <cell r="AG212">
            <v>39.342361111111117</v>
          </cell>
          <cell r="AH212">
            <v>4.8611111111110938E-3</v>
          </cell>
          <cell r="AI212">
            <v>0.37708333333333333</v>
          </cell>
          <cell r="AJ212">
            <v>4.8611111111110938E-3</v>
          </cell>
          <cell r="AK212">
            <v>43.877083333333339</v>
          </cell>
          <cell r="AL212">
            <v>4.0277777777777579E-2</v>
          </cell>
          <cell r="AM212">
            <v>58.709027777777784</v>
          </cell>
          <cell r="AN212">
            <v>1</v>
          </cell>
          <cell r="AO212">
            <v>123.60069444444443</v>
          </cell>
          <cell r="AP212">
            <v>0.95972222222222237</v>
          </cell>
          <cell r="AQ212">
            <v>64.891666666666666</v>
          </cell>
          <cell r="AR212">
            <v>1</v>
          </cell>
          <cell r="AS212">
            <v>0.96177542824672635</v>
          </cell>
          <cell r="AT212">
            <v>1</v>
          </cell>
          <cell r="AU212">
            <v>0.63829352538195827</v>
          </cell>
          <cell r="AV212">
            <v>0.99496040316774659</v>
          </cell>
          <cell r="AW212">
            <v>0.99653316478001874</v>
          </cell>
          <cell r="AX212">
            <v>0.99496040316774659</v>
          </cell>
          <cell r="AY212">
            <v>0.59660211840870347</v>
          </cell>
          <cell r="AZ212">
            <v>0.95972222222222237</v>
          </cell>
          <cell r="BA212">
            <v>0.52512290361547309</v>
          </cell>
          <cell r="BB212">
            <v>0.95972222222222237</v>
          </cell>
          <cell r="BC212">
            <v>0.52501053459561209</v>
          </cell>
          <cell r="BD212">
            <v>0.95972222222222237</v>
          </cell>
          <cell r="BE212">
            <v>0.50095963115852682</v>
          </cell>
          <cell r="BF212">
            <v>0.95972222222222237</v>
          </cell>
          <cell r="BG212">
            <v>0.50024090193685167</v>
          </cell>
          <cell r="BH212">
            <v>0.95972222222222237</v>
          </cell>
          <cell r="BI212">
            <v>0.4716535433070867</v>
          </cell>
          <cell r="BJ212">
            <v>128.78292329956585</v>
          </cell>
          <cell r="BK212">
            <v>135.14999486323362</v>
          </cell>
          <cell r="BL212">
            <v>2966.3</v>
          </cell>
          <cell r="BM212">
            <v>210482.60200000001</v>
          </cell>
          <cell r="BN212">
            <v>21.494927536231884</v>
          </cell>
          <cell r="BO212">
            <v>1525.2362463768118</v>
          </cell>
          <cell r="BP212">
            <v>1099.99125</v>
          </cell>
          <cell r="BQ212">
            <v>69953.576880000008</v>
          </cell>
          <cell r="BR212">
            <v>0.37082940026295386</v>
          </cell>
          <cell r="BS212">
            <v>0.33234849918854575</v>
          </cell>
          <cell r="BT212">
            <v>1.8310797842478674</v>
          </cell>
          <cell r="BU212">
            <v>1.8395891125253179</v>
          </cell>
          <cell r="BV212">
            <v>0.11365603125568031</v>
          </cell>
          <cell r="BW212">
            <v>0.12859349617028651</v>
          </cell>
          <cell r="BX212">
            <v>337.13788551372454</v>
          </cell>
          <cell r="BY212">
            <v>27066.693674198941</v>
          </cell>
          <cell r="BZ212">
            <v>0.20251952069651369</v>
          </cell>
          <cell r="CA212">
            <v>0.18066452825017562</v>
          </cell>
          <cell r="CB212">
            <v>600.73365424206861</v>
          </cell>
          <cell r="CC212">
            <v>38026.739995199474</v>
          </cell>
          <cell r="CD212">
            <v>2.8850000000000001E-2</v>
          </cell>
          <cell r="CE212">
            <v>2.9518510430818431E-2</v>
          </cell>
          <cell r="CF212">
            <v>0.74691416492588203</v>
          </cell>
          <cell r="CG212">
            <v>0.75526070046071547</v>
          </cell>
          <cell r="CH212">
            <v>48.640867007931455</v>
          </cell>
          <cell r="CI212">
            <v>3154.6078318737586</v>
          </cell>
          <cell r="CJ212">
            <v>0.48433333333333339</v>
          </cell>
          <cell r="CK212">
            <v>0.487900274600789</v>
          </cell>
          <cell r="CL212">
            <v>609.91672875000017</v>
          </cell>
          <cell r="CM212">
            <v>39380.288052926779</v>
          </cell>
          <cell r="CN212">
            <v>0.42453266695883768</v>
          </cell>
          <cell r="CO212">
            <v>0.3834702018744523</v>
          </cell>
          <cell r="CP212">
            <v>1259.2912500000002</v>
          </cell>
          <cell r="CQ212">
            <v>80713.80588</v>
          </cell>
          <cell r="CR212">
            <v>1.2247767441762467E-2</v>
          </cell>
          <cell r="CS212">
            <v>1.1319469153939068E-2</v>
          </cell>
          <cell r="CT212">
            <v>36.33055256250001</v>
          </cell>
          <cell r="CU212">
            <v>2382.551320779834</v>
          </cell>
          <cell r="CV212">
            <v>4.0960118666352019E-2</v>
          </cell>
          <cell r="CW212">
            <v>4.8370534682006631E-2</v>
          </cell>
          <cell r="CX212">
            <v>121.5</v>
          </cell>
          <cell r="CY212">
            <v>10181.155999999999</v>
          </cell>
          <cell r="CZ212">
            <v>2.2208333333333326E-2</v>
          </cell>
          <cell r="DA212">
            <v>2.0010513907616607E-2</v>
          </cell>
          <cell r="DB212">
            <v>9.096559687152341E-4</v>
          </cell>
          <cell r="DC212">
            <v>9.6791925697314526E-4</v>
          </cell>
          <cell r="DD212">
            <v>2.6983124999999992</v>
          </cell>
          <cell r="DE212">
            <v>203.73016373361426</v>
          </cell>
          <cell r="DF212">
            <v>0.67766666666666675</v>
          </cell>
          <cell r="DG212">
            <v>0.56432255707453194</v>
          </cell>
          <cell r="DH212">
            <v>82.336500000000015</v>
          </cell>
          <cell r="DI212">
            <v>5745.455987894713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0.82796560911934147</v>
          </cell>
          <cell r="DO212">
            <v>0.85122592964742594</v>
          </cell>
          <cell r="DP212">
            <v>300.80733295122451</v>
          </cell>
          <cell r="DQ212">
            <v>24684.142353419102</v>
          </cell>
          <cell r="DR212">
            <v>363.30897037037039</v>
          </cell>
          <cell r="DS212">
            <v>28998.344027939991</v>
          </cell>
          <cell r="DT212">
            <v>2807</v>
          </cell>
          <cell r="DU212">
            <v>199852.079</v>
          </cell>
          <cell r="DV212">
            <v>0.94629673330411623</v>
          </cell>
          <cell r="DW212">
            <v>0.94949452876870077</v>
          </cell>
          <cell r="DX212">
            <v>0</v>
          </cell>
          <cell r="DY212">
            <v>0.24665536055278761</v>
          </cell>
          <cell r="DZ212">
            <v>0.98603333333333343</v>
          </cell>
          <cell r="EA212">
            <v>0.9876488059784978</v>
          </cell>
          <cell r="EB212">
            <v>0.85526909626192182</v>
          </cell>
          <cell r="EC212">
            <v>0.87338242707046632</v>
          </cell>
          <cell r="EN212">
            <v>6.333333333333334E-4</v>
          </cell>
          <cell r="EO212">
            <v>2.6673284444629424E-5</v>
          </cell>
          <cell r="ER212">
            <v>0.98665821687068489</v>
          </cell>
          <cell r="ES212">
            <v>0.99053964817098972</v>
          </cell>
          <cell r="EV212">
            <v>2.508467216577219E-2</v>
          </cell>
          <cell r="EW212">
            <v>2.352210000591512E-2</v>
          </cell>
          <cell r="EX212">
            <v>0.8495625</v>
          </cell>
          <cell r="EY212">
            <v>0.84582670778067459</v>
          </cell>
          <cell r="EZ212">
            <v>0.36063821366309062</v>
          </cell>
          <cell r="FA212">
            <v>0.36545179413372114</v>
          </cell>
          <cell r="FB212">
            <v>0.42449874336860516</v>
          </cell>
          <cell r="FC212">
            <v>0.43206461887756314</v>
          </cell>
          <cell r="FJ212">
            <v>0.89223829737455873</v>
          </cell>
          <cell r="FK212">
            <v>0.91197479273018922</v>
          </cell>
          <cell r="FL212">
            <v>0.93937949151431666</v>
          </cell>
          <cell r="FM212">
            <v>0.94297072082967015</v>
          </cell>
          <cell r="FR212">
            <v>7.2104545950713028E-4</v>
          </cell>
          <cell r="FS212">
            <v>4.9657410689939452E-3</v>
          </cell>
          <cell r="FT212">
            <v>0.8286866545788486</v>
          </cell>
          <cell r="FU212">
            <v>0.85619167071641988</v>
          </cell>
          <cell r="FV212">
            <v>0.85605206354604102</v>
          </cell>
          <cell r="FW212">
            <v>0.87860380387236092</v>
          </cell>
          <cell r="FX212">
            <v>298.10902045122452</v>
          </cell>
          <cell r="FY212">
            <v>1358.2085717046712</v>
          </cell>
          <cell r="FZ212">
            <v>359.73672171989801</v>
          </cell>
          <cell r="GA212">
            <v>1611.1640519299685</v>
          </cell>
          <cell r="GB212">
            <v>42.912178332264823</v>
          </cell>
          <cell r="GC212">
            <v>177.20189266141682</v>
          </cell>
          <cell r="GD212">
            <v>1.4466567215812567E-2</v>
          </cell>
          <cell r="GE212">
            <v>8.4188379931476149E-4</v>
          </cell>
          <cell r="GF212">
            <v>4.0113794566782324E-2</v>
          </cell>
          <cell r="GG212">
            <v>2.3036794806559654E-3</v>
          </cell>
          <cell r="GH212">
            <v>118.98954882344641</v>
          </cell>
          <cell r="GI212">
            <v>489.76830936984226</v>
          </cell>
          <cell r="IV212">
            <v>208</v>
          </cell>
        </row>
        <row r="213">
          <cell r="B213" t="str">
            <v>from  20/11/2006  to  26/11/2006</v>
          </cell>
          <cell r="C213">
            <v>27</v>
          </cell>
          <cell r="F213">
            <v>7</v>
          </cell>
          <cell r="G213">
            <v>20</v>
          </cell>
          <cell r="H213">
            <v>0</v>
          </cell>
          <cell r="I213">
            <v>0</v>
          </cell>
          <cell r="J213">
            <v>0</v>
          </cell>
          <cell r="K213">
            <v>0.41666666666666669</v>
          </cell>
          <cell r="L213">
            <v>7</v>
          </cell>
          <cell r="M213">
            <v>137.58333333333331</v>
          </cell>
          <cell r="N213">
            <v>7</v>
          </cell>
          <cell r="O213">
            <v>138</v>
          </cell>
          <cell r="P213">
            <v>1.7847222222222223</v>
          </cell>
          <cell r="Q213">
            <v>7.8624999999999998</v>
          </cell>
          <cell r="R213">
            <v>0</v>
          </cell>
          <cell r="S213">
            <v>0.18611111111111117</v>
          </cell>
          <cell r="T213">
            <v>1.7847222222222223</v>
          </cell>
          <cell r="U213">
            <v>8.0486111111111107</v>
          </cell>
          <cell r="V213">
            <v>0</v>
          </cell>
          <cell r="W213">
            <v>5.9340277777777768</v>
          </cell>
          <cell r="X213">
            <v>0</v>
          </cell>
          <cell r="Y213">
            <v>1.3888888888888756E-2</v>
          </cell>
          <cell r="Z213">
            <v>0.49722222222222195</v>
          </cell>
          <cell r="AA213">
            <v>14.818055555555556</v>
          </cell>
          <cell r="AB213">
            <v>0.49722222222222195</v>
          </cell>
          <cell r="AC213">
            <v>14.827083333333334</v>
          </cell>
          <cell r="AD213">
            <v>0.24305555555555558</v>
          </cell>
          <cell r="AE213">
            <v>4.1576388888888882</v>
          </cell>
          <cell r="AF213">
            <v>0.50624999999999998</v>
          </cell>
          <cell r="AG213">
            <v>39.342361111111117</v>
          </cell>
          <cell r="AH213">
            <v>6.0416666666666861E-2</v>
          </cell>
          <cell r="AI213">
            <v>0.37708333333333333</v>
          </cell>
          <cell r="AJ213">
            <v>0.80972222222222257</v>
          </cell>
          <cell r="AK213">
            <v>43.877083333333324</v>
          </cell>
          <cell r="AL213">
            <v>1.3069444444444445</v>
          </cell>
          <cell r="AM213">
            <v>58.709027777777784</v>
          </cell>
          <cell r="AN213">
            <v>5.2152777777777786</v>
          </cell>
          <cell r="AO213">
            <v>123.60069444444443</v>
          </cell>
          <cell r="AP213">
            <v>3.9083333333333332</v>
          </cell>
          <cell r="AQ213">
            <v>64.891666666666666</v>
          </cell>
          <cell r="AR213">
            <v>0.94848395643214611</v>
          </cell>
          <cell r="AS213">
            <v>0.96177713650931473</v>
          </cell>
          <cell r="AT213">
            <v>0.8926994406829557</v>
          </cell>
          <cell r="AU213">
            <v>0.63830969010559635</v>
          </cell>
          <cell r="AV213">
            <v>0.98719458345599054</v>
          </cell>
          <cell r="AW213">
            <v>0.99653331971347214</v>
          </cell>
          <cell r="AX213">
            <v>0.82837798057109213</v>
          </cell>
          <cell r="AY213">
            <v>0.59662014632838345</v>
          </cell>
          <cell r="AZ213">
            <v>0.74940079893475364</v>
          </cell>
          <cell r="BA213">
            <v>0.52512290361547309</v>
          </cell>
          <cell r="BB213">
            <v>0.74940079893475353</v>
          </cell>
          <cell r="BC213">
            <v>0.52501053459561209</v>
          </cell>
          <cell r="BD213">
            <v>0.74940079893475353</v>
          </cell>
          <cell r="BE213">
            <v>0.50095963115852682</v>
          </cell>
          <cell r="BF213">
            <v>0.74940079893475353</v>
          </cell>
          <cell r="BG213">
            <v>0.50024090193685167</v>
          </cell>
          <cell r="BH213">
            <v>0.55833333333333324</v>
          </cell>
          <cell r="BI213">
            <v>0.4716535433070867</v>
          </cell>
          <cell r="BJ213">
            <v>135.97942430703623</v>
          </cell>
          <cell r="BK213">
            <v>135.14999486323362</v>
          </cell>
          <cell r="BL213">
            <v>12754.87</v>
          </cell>
          <cell r="BM213">
            <v>210482.60200000001</v>
          </cell>
          <cell r="BN213">
            <v>1822.1242857142856</v>
          </cell>
          <cell r="BO213">
            <v>1525.2362463768118</v>
          </cell>
          <cell r="BP213">
            <v>4291.43253</v>
          </cell>
          <cell r="BQ213">
            <v>69953.576880000022</v>
          </cell>
          <cell r="BR213">
            <v>0.33645443113101114</v>
          </cell>
          <cell r="BS213">
            <v>0.33234849918854587</v>
          </cell>
          <cell r="BT213">
            <v>1.8976299301629345</v>
          </cell>
          <cell r="BU213">
            <v>1.8395891125253181</v>
          </cell>
          <cell r="BV213">
            <v>0.11824916756916544</v>
          </cell>
          <cell r="BW213">
            <v>0.12859349617028648</v>
          </cell>
          <cell r="BX213">
            <v>1508.252759952921</v>
          </cell>
          <cell r="BY213">
            <v>27066.693674198938</v>
          </cell>
          <cell r="BZ213">
            <v>0.17730244753365715</v>
          </cell>
          <cell r="CA213">
            <v>0.18066452825017562</v>
          </cell>
          <cell r="CB213">
            <v>2261.4696689736174</v>
          </cell>
          <cell r="CC213">
            <v>38026.739995199474</v>
          </cell>
          <cell r="CD213">
            <v>2.8991384101414802E-2</v>
          </cell>
          <cell r="CE213">
            <v>2.951851043081842E-2</v>
          </cell>
          <cell r="CF213">
            <v>0.74790760277592194</v>
          </cell>
          <cell r="CG213">
            <v>0.75526070046071525</v>
          </cell>
          <cell r="CH213">
            <v>184.52514531733505</v>
          </cell>
          <cell r="CI213">
            <v>3154.6078318737591</v>
          </cell>
          <cell r="CJ213">
            <v>0.48616820068136446</v>
          </cell>
          <cell r="CK213">
            <v>0.48790027460078872</v>
          </cell>
          <cell r="CL213">
            <v>2314.3077157090474</v>
          </cell>
          <cell r="CM213">
            <v>39380.288052926764</v>
          </cell>
          <cell r="CN213">
            <v>0.37321450787032728</v>
          </cell>
          <cell r="CO213">
            <v>0.38347020187445235</v>
          </cell>
          <cell r="CP213">
            <v>4760.3025300000008</v>
          </cell>
          <cell r="CQ213">
            <v>80713.805880000014</v>
          </cell>
          <cell r="CR213">
            <v>1.0820005149889156E-2</v>
          </cell>
          <cell r="CS213">
            <v>1.1319469153939067E-2</v>
          </cell>
          <cell r="CT213">
            <v>138.00775908616669</v>
          </cell>
          <cell r="CU213">
            <v>2382.5513207798335</v>
          </cell>
          <cell r="CV213">
            <v>4.2250685424469248E-2</v>
          </cell>
          <cell r="CW213">
            <v>4.8370534682006631E-2</v>
          </cell>
          <cell r="CX213">
            <v>538.90200000000004</v>
          </cell>
          <cell r="CY213">
            <v>10181.155999999999</v>
          </cell>
          <cell r="CZ213">
            <v>2.2335098333432293E-2</v>
          </cell>
          <cell r="DA213">
            <v>2.0010513907616607E-2</v>
          </cell>
          <cell r="DB213">
            <v>9.4367321361043513E-4</v>
          </cell>
          <cell r="DC213">
            <v>9.6791925697314526E-4</v>
          </cell>
          <cell r="DD213">
            <v>12.03642916208333</v>
          </cell>
          <cell r="DE213">
            <v>203.73016373361426</v>
          </cell>
          <cell r="DF213">
            <v>0.67708986853515729</v>
          </cell>
          <cell r="DG213">
            <v>0.56432255707453194</v>
          </cell>
          <cell r="DH213">
            <v>364.88508433333334</v>
          </cell>
          <cell r="DI213">
            <v>5745.455987894713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0.84084664452924329</v>
          </cell>
          <cell r="DO213">
            <v>0.85122592964742594</v>
          </cell>
          <cell r="DP213">
            <v>1370.2450008667543</v>
          </cell>
          <cell r="DQ213">
            <v>24684.142353419102</v>
          </cell>
          <cell r="DR213">
            <v>1629.6015566951571</v>
          </cell>
          <cell r="DS213">
            <v>28998.344027939991</v>
          </cell>
          <cell r="DT213">
            <v>12286</v>
          </cell>
          <cell r="DU213">
            <v>199852.079</v>
          </cell>
          <cell r="DV213">
            <v>0.96323992326068408</v>
          </cell>
          <cell r="DW213">
            <v>0.94949452876870077</v>
          </cell>
          <cell r="DX213">
            <v>0.17382973185928197</v>
          </cell>
          <cell r="DY213">
            <v>0.24665536055278767</v>
          </cell>
          <cell r="DZ213">
            <v>0.98802828803830312</v>
          </cell>
          <cell r="EA213">
            <v>0.98764880597849747</v>
          </cell>
          <cell r="EB213">
            <v>0.86710046735554536</v>
          </cell>
          <cell r="EC213">
            <v>0.87507749120699629</v>
          </cell>
          <cell r="ED213">
            <v>0.8801821260583349</v>
          </cell>
          <cell r="EE213">
            <v>0.91354901074194594</v>
          </cell>
          <cell r="EF213">
            <v>8.1990617092578766E-2</v>
          </cell>
          <cell r="EG213">
            <v>9.3751927010432307E-2</v>
          </cell>
          <cell r="EH213">
            <v>1045.77966223562</v>
          </cell>
          <cell r="EI213">
            <v>19733.149539669874</v>
          </cell>
          <cell r="EJ213">
            <v>1058.4511343414877</v>
          </cell>
          <cell r="EK213">
            <v>19979.925475756099</v>
          </cell>
          <cell r="EL213">
            <v>8.298407857873015E-2</v>
          </cell>
          <cell r="EM213">
            <v>9.4924356150614758E-2</v>
          </cell>
          <cell r="EN213">
            <v>5.0350008432737065E-4</v>
          </cell>
          <cell r="EO213">
            <v>4.2198748864122402E-4</v>
          </cell>
          <cell r="EP213">
            <v>0.53293023539734019</v>
          </cell>
          <cell r="EQ213">
            <v>8.4312785747531294</v>
          </cell>
          <cell r="ER213">
            <v>0.98852601096818538</v>
          </cell>
          <cell r="ES213">
            <v>0.98806575736606073</v>
          </cell>
          <cell r="ET213">
            <v>1057.9182041060903</v>
          </cell>
          <cell r="EU213">
            <v>19971.494197181346</v>
          </cell>
          <cell r="EV213">
            <v>2.5438545326697523E-2</v>
          </cell>
          <cell r="EW213">
            <v>2.3522100005915106E-2</v>
          </cell>
          <cell r="EX213">
            <v>0.85004831617476717</v>
          </cell>
          <cell r="EY213">
            <v>0.84582670778067459</v>
          </cell>
          <cell r="EZ213">
            <v>0.36195615311274981</v>
          </cell>
          <cell r="FA213">
            <v>0.36545179413372114</v>
          </cell>
          <cell r="FB213">
            <v>0.42580656443337134</v>
          </cell>
          <cell r="FC213">
            <v>0.43206461887756314</v>
          </cell>
          <cell r="FD213">
            <v>455.34477588754777</v>
          </cell>
          <cell r="FE213">
            <v>8023.1706225636681</v>
          </cell>
          <cell r="FF213">
            <v>0.76320633286317974</v>
          </cell>
          <cell r="FG213">
            <v>0.79942617641469538</v>
          </cell>
          <cell r="FH213">
            <v>0.77924128027867345</v>
          </cell>
          <cell r="FI213">
            <v>0.79749365265312622</v>
          </cell>
          <cell r="FJ213">
            <v>0.90849825523244887</v>
          </cell>
          <cell r="FK213">
            <v>0.91197479273018933</v>
          </cell>
          <cell r="FL213">
            <v>0.93934636829906604</v>
          </cell>
          <cell r="FM213">
            <v>0.94297072082967026</v>
          </cell>
          <cell r="FN213">
            <v>0.69337162178855438</v>
          </cell>
          <cell r="FO213">
            <v>0.72905652153887957</v>
          </cell>
          <cell r="FP213">
            <v>0.73197746665848651</v>
          </cell>
          <cell r="FQ213">
            <v>0.75201316449940514</v>
          </cell>
          <cell r="FR213">
            <v>2.2151521442849154E-3</v>
          </cell>
          <cell r="FS213">
            <v>4.9657410689939452E-3</v>
          </cell>
          <cell r="FT213">
            <v>0.84306179667352821</v>
          </cell>
          <cell r="FU213">
            <v>0.85619167071641988</v>
          </cell>
          <cell r="FV213">
            <v>0.86943788267050459</v>
          </cell>
          <cell r="FW213">
            <v>0.88030900167804416</v>
          </cell>
          <cell r="FX213">
            <v>1358.2085717046712</v>
          </cell>
          <cell r="FY213">
            <v>19766.227614166004</v>
          </cell>
          <cell r="FZ213">
            <v>1611.0427219733588</v>
          </cell>
          <cell r="GA213">
            <v>23086.218063329885</v>
          </cell>
          <cell r="GB213">
            <v>177.20189266141682</v>
          </cell>
          <cell r="GC213" t="e">
            <v>#DIV/0!</v>
          </cell>
          <cell r="GD213">
            <v>1.3892881123948486E-2</v>
          </cell>
          <cell r="GE213" t="e">
            <v>#DIV/0!</v>
          </cell>
          <cell r="GF213">
            <v>3.8382773726796778E-2</v>
          </cell>
          <cell r="GG213" t="e">
            <v>#DIV/0!</v>
          </cell>
          <cell r="GH213">
            <v>489.76830936984226</v>
          </cell>
          <cell r="GI213" t="e">
            <v>#DIV/0!</v>
          </cell>
          <cell r="GJ213">
            <v>1.6567429030917274E-2</v>
          </cell>
          <cell r="GK213" t="e">
            <v>#DIV/0!</v>
          </cell>
          <cell r="GL213">
            <v>22.502024120900654</v>
          </cell>
          <cell r="GM213" t="e">
            <v>#DIV/0!</v>
          </cell>
          <cell r="GN213">
            <v>16.68690199194333</v>
          </cell>
          <cell r="GO213" t="e">
            <v>#DIV/0!</v>
          </cell>
          <cell r="GP213">
            <v>46.101998400743689</v>
          </cell>
          <cell r="GQ213" t="e">
            <v>#DIV/0!</v>
          </cell>
          <cell r="GR213">
            <v>3.6144624289188125E-3</v>
          </cell>
          <cell r="GS213" t="e">
            <v>#DIV/0!</v>
          </cell>
          <cell r="GT213">
            <v>535.66928752545209</v>
          </cell>
          <cell r="GU213">
            <v>9485.5962205488795</v>
          </cell>
          <cell r="GV213">
            <v>193.88879465336015</v>
          </cell>
          <cell r="GW213">
            <v>3466.5281572276326</v>
          </cell>
          <cell r="GX213">
            <v>1.5201158040290506E-2</v>
          </cell>
          <cell r="GY213">
            <v>1.6469428467192897E-2</v>
          </cell>
          <cell r="GZ213">
            <v>4.1999623386070696E-2</v>
          </cell>
          <cell r="HA213">
            <v>4.4844676814854316E-2</v>
          </cell>
          <cell r="HB213">
            <v>118.5401148156908</v>
          </cell>
          <cell r="HC213">
            <v>1280.7344927879813</v>
          </cell>
          <cell r="HD213">
            <v>9.2937140727965724E-3</v>
          </cell>
          <cell r="HE213">
            <v>6.0847522817490691E-3</v>
          </cell>
          <cell r="IV213">
            <v>209</v>
          </cell>
        </row>
        <row r="214">
          <cell r="B214">
            <v>39048</v>
          </cell>
          <cell r="C214">
            <v>28</v>
          </cell>
          <cell r="D214">
            <v>39052</v>
          </cell>
          <cell r="E214">
            <v>0</v>
          </cell>
          <cell r="F214">
            <v>139</v>
          </cell>
          <cell r="G214">
            <v>21</v>
          </cell>
          <cell r="H214">
            <v>0</v>
          </cell>
          <cell r="I214">
            <v>0</v>
          </cell>
          <cell r="J214">
            <v>0</v>
          </cell>
          <cell r="K214">
            <v>0.41666666666666669</v>
          </cell>
          <cell r="L214">
            <v>1</v>
          </cell>
          <cell r="M214">
            <v>138.58333333333331</v>
          </cell>
          <cell r="N214">
            <v>139</v>
          </cell>
          <cell r="O214">
            <v>139</v>
          </cell>
          <cell r="P214">
            <v>0</v>
          </cell>
          <cell r="Q214">
            <v>7.8624999999999998</v>
          </cell>
          <cell r="R214">
            <v>0</v>
          </cell>
          <cell r="S214">
            <v>0.18611111111111117</v>
          </cell>
          <cell r="T214">
            <v>0</v>
          </cell>
          <cell r="U214">
            <v>8.0486111111111107</v>
          </cell>
          <cell r="V214">
            <v>0</v>
          </cell>
          <cell r="W214">
            <v>5.9340277777777768</v>
          </cell>
          <cell r="X214">
            <v>0</v>
          </cell>
          <cell r="Y214">
            <v>1.3888888888888756E-2</v>
          </cell>
          <cell r="Z214">
            <v>3.1250000000000069E-2</v>
          </cell>
          <cell r="AA214">
            <v>14.849305555555556</v>
          </cell>
          <cell r="AB214">
            <v>3.1250000000000069E-2</v>
          </cell>
          <cell r="AC214">
            <v>14.863194444444446</v>
          </cell>
          <cell r="AD214">
            <v>0</v>
          </cell>
          <cell r="AE214">
            <v>4.1576388888888882</v>
          </cell>
          <cell r="AF214">
            <v>0</v>
          </cell>
          <cell r="AG214">
            <v>39.342361111111117</v>
          </cell>
          <cell r="AH214">
            <v>0</v>
          </cell>
          <cell r="AI214">
            <v>0.37708333333333333</v>
          </cell>
          <cell r="AJ214">
            <v>0</v>
          </cell>
          <cell r="AK214">
            <v>43.877083333333339</v>
          </cell>
          <cell r="AL214">
            <v>3.1250000000000069E-2</v>
          </cell>
          <cell r="AM214">
            <v>58.740277777777784</v>
          </cell>
          <cell r="AN214">
            <v>1</v>
          </cell>
          <cell r="AO214">
            <v>124.60069444444443</v>
          </cell>
          <cell r="AP214">
            <v>0.96875</v>
          </cell>
          <cell r="AQ214">
            <v>65.860416666666666</v>
          </cell>
          <cell r="AR214">
            <v>1</v>
          </cell>
          <cell r="AS214">
            <v>0.9621128703598234</v>
          </cell>
          <cell r="AT214">
            <v>1</v>
          </cell>
          <cell r="AU214">
            <v>0.64148662844414062</v>
          </cell>
          <cell r="AV214">
            <v>1</v>
          </cell>
          <cell r="AW214">
            <v>0.99656376960170101</v>
          </cell>
          <cell r="AX214">
            <v>1</v>
          </cell>
          <cell r="AY214">
            <v>0.60016326840566503</v>
          </cell>
          <cell r="AZ214">
            <v>0.96875</v>
          </cell>
          <cell r="BA214">
            <v>0.52868329385537127</v>
          </cell>
          <cell r="BB214">
            <v>0.96875</v>
          </cell>
          <cell r="BC214">
            <v>0.52857182666852454</v>
          </cell>
          <cell r="BD214">
            <v>0.96875</v>
          </cell>
          <cell r="BE214">
            <v>0.50454327818268885</v>
          </cell>
          <cell r="BF214">
            <v>0.96875</v>
          </cell>
          <cell r="BG214">
            <v>0.5038249450164155</v>
          </cell>
          <cell r="BH214">
            <v>0.96875</v>
          </cell>
          <cell r="BI214">
            <v>0.47524052916416121</v>
          </cell>
          <cell r="BJ214">
            <v>139.88903225806453</v>
          </cell>
          <cell r="BK214">
            <v>135.21970202132036</v>
          </cell>
          <cell r="BL214">
            <v>3252.42</v>
          </cell>
          <cell r="BM214">
            <v>213735.02200000003</v>
          </cell>
          <cell r="BN214">
            <v>23.398705035971222</v>
          </cell>
          <cell r="BO214">
            <v>1537.6620287769786</v>
          </cell>
          <cell r="BP214">
            <v>1113.68003</v>
          </cell>
          <cell r="BQ214">
            <v>71067.256910000026</v>
          </cell>
          <cell r="BR214">
            <v>0.34241581038119306</v>
          </cell>
          <cell r="BS214">
            <v>0.33250169413040798</v>
          </cell>
          <cell r="BT214">
            <v>1.8568419482547445</v>
          </cell>
          <cell r="BU214">
            <v>1.8398570049904623</v>
          </cell>
          <cell r="BV214">
            <v>0.11647271185268429</v>
          </cell>
          <cell r="BW214">
            <v>0.12840905339174055</v>
          </cell>
          <cell r="BX214">
            <v>378.81817748390745</v>
          </cell>
          <cell r="BY214">
            <v>27445.511851682844</v>
          </cell>
          <cell r="BZ214">
            <v>0.18440762322449225</v>
          </cell>
          <cell r="CA214">
            <v>0.18072148717455985</v>
          </cell>
          <cell r="CB214">
            <v>599.77104192780314</v>
          </cell>
          <cell r="CC214">
            <v>38626.511037127275</v>
          </cell>
          <cell r="CD214">
            <v>2.8224999999999997E-2</v>
          </cell>
          <cell r="CE214">
            <v>2.9498577227805526E-2</v>
          </cell>
          <cell r="CF214">
            <v>0.75145436456859671</v>
          </cell>
          <cell r="CG214">
            <v>0.75520429657983268</v>
          </cell>
          <cell r="CH214">
            <v>47.449426775529908</v>
          </cell>
          <cell r="CI214">
            <v>3202.057258649289</v>
          </cell>
          <cell r="CJ214">
            <v>0.48766666666666675</v>
          </cell>
          <cell r="CK214">
            <v>0.48789667466509024</v>
          </cell>
          <cell r="CL214">
            <v>616.05956129666652</v>
          </cell>
          <cell r="CM214">
            <v>39996.347614223429</v>
          </cell>
          <cell r="CN214">
            <v>0.38841232989589275</v>
          </cell>
          <cell r="CO214">
            <v>0.38354540656420827</v>
          </cell>
          <cell r="CP214">
            <v>1263.2800299999994</v>
          </cell>
          <cell r="CQ214">
            <v>81977.085910000009</v>
          </cell>
          <cell r="CR214">
            <v>1.0962938011311572E-2</v>
          </cell>
          <cell r="CS214">
            <v>1.1314043795904366E-2</v>
          </cell>
          <cell r="CT214">
            <v>35.656078846749985</v>
          </cell>
          <cell r="CU214">
            <v>2418.2073996265835</v>
          </cell>
          <cell r="CV214">
            <v>3.7356798937406607E-2</v>
          </cell>
          <cell r="CW214">
            <v>4.8202937934991287E-2</v>
          </cell>
          <cell r="CX214">
            <v>121.5</v>
          </cell>
          <cell r="CY214">
            <v>10302.655999999999</v>
          </cell>
          <cell r="CZ214">
            <v>2.2525E-2</v>
          </cell>
          <cell r="DA214">
            <v>2.00401674319335E-2</v>
          </cell>
          <cell r="DB214">
            <v>8.4146189606508384E-4</v>
          </cell>
          <cell r="DC214">
            <v>9.6599494692832435E-4</v>
          </cell>
          <cell r="DD214">
            <v>2.7367875000000002</v>
          </cell>
          <cell r="DE214">
            <v>206.46695123361425</v>
          </cell>
          <cell r="DF214">
            <v>0.65966666666666651</v>
          </cell>
          <cell r="DG214">
            <v>0.56544695735689054</v>
          </cell>
          <cell r="DH214">
            <v>80.149499999999975</v>
          </cell>
          <cell r="DI214">
            <v>5825.6054878947125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0.84475226470085529</v>
          </cell>
          <cell r="DO214">
            <v>0.85113649510190148</v>
          </cell>
          <cell r="DP214">
            <v>343.16209863715744</v>
          </cell>
          <cell r="DQ214">
            <v>25027.304452056258</v>
          </cell>
          <cell r="DR214">
            <v>406.22808955555558</v>
          </cell>
          <cell r="DS214">
            <v>29404.572117495547</v>
          </cell>
          <cell r="DT214">
            <v>3102.82</v>
          </cell>
          <cell r="DU214">
            <v>202954.899</v>
          </cell>
          <cell r="DV214">
            <v>0.95400348048530026</v>
          </cell>
          <cell r="DW214">
            <v>0.94956314178590717</v>
          </cell>
          <cell r="DX214">
            <v>0</v>
          </cell>
          <cell r="DY214">
            <v>0.24290198957847395</v>
          </cell>
          <cell r="DZ214">
            <v>0.9867999999999999</v>
          </cell>
          <cell r="EA214">
            <v>0.98763799727883417</v>
          </cell>
          <cell r="EB214">
            <v>0.87183762009796706</v>
          </cell>
          <cell r="EC214">
            <v>0.87503552489347225</v>
          </cell>
          <cell r="EN214">
            <v>3.3333333333333332E-4</v>
          </cell>
          <cell r="EO214">
            <v>4.2446683683185418E-6</v>
          </cell>
          <cell r="ER214">
            <v>0.98712904301433801</v>
          </cell>
          <cell r="ES214">
            <v>0.98805382819627241</v>
          </cell>
          <cell r="EV214">
            <v>2.7320492236876173E-2</v>
          </cell>
          <cell r="EW214">
            <v>2.3579900392319844E-2</v>
          </cell>
          <cell r="EX214">
            <v>0.85286249999999997</v>
          </cell>
          <cell r="EY214">
            <v>0.84593345911534312</v>
          </cell>
          <cell r="EZ214">
            <v>0.36365420653027114</v>
          </cell>
          <cell r="FA214">
            <v>0.36542452003723419</v>
          </cell>
          <cell r="FB214">
            <v>0.42639253869207655</v>
          </cell>
          <cell r="FC214">
            <v>0.43197785369476505</v>
          </cell>
          <cell r="FJ214">
            <v>0.90587548072910329</v>
          </cell>
          <cell r="FK214">
            <v>0.91189060664291044</v>
          </cell>
          <cell r="FL214">
            <v>0.94052985210335704</v>
          </cell>
          <cell r="FM214">
            <v>0.94293813734830934</v>
          </cell>
          <cell r="FR214">
            <v>-7.629834727924667E-4</v>
          </cell>
          <cell r="FS214">
            <v>4.8735047113813712E-3</v>
          </cell>
          <cell r="FT214">
            <v>0.84398928122806283</v>
          </cell>
          <cell r="FU214">
            <v>0.85600999981328285</v>
          </cell>
          <cell r="FV214">
            <v>0.8710343279325643</v>
          </cell>
          <cell r="FW214">
            <v>0.88016970731468547</v>
          </cell>
          <cell r="FX214">
            <v>340.42531113715745</v>
          </cell>
          <cell r="FY214">
            <v>340.42531113715745</v>
          </cell>
          <cell r="FZ214">
            <v>403.35264760923866</v>
          </cell>
          <cell r="GA214">
            <v>403.35264760923866</v>
          </cell>
          <cell r="GB214">
            <v>43.903179039569416</v>
          </cell>
          <cell r="GC214">
            <v>43.903179039569416</v>
          </cell>
          <cell r="GD214">
            <v>1.3498619194190608E-2</v>
          </cell>
          <cell r="GE214">
            <v>2.0540938321081235E-4</v>
          </cell>
          <cell r="GF214">
            <v>3.7119381411766954E-2</v>
          </cell>
          <cell r="GG214">
            <v>5.6211165903668038E-4</v>
          </cell>
          <cell r="GH214">
            <v>120.72781849125907</v>
          </cell>
          <cell r="GI214">
            <v>120.72781849125907</v>
          </cell>
          <cell r="IV214">
            <v>210</v>
          </cell>
        </row>
        <row r="215">
          <cell r="B215">
            <v>39049</v>
          </cell>
          <cell r="C215">
            <v>28</v>
          </cell>
          <cell r="D215">
            <v>39052</v>
          </cell>
          <cell r="E215">
            <v>0</v>
          </cell>
          <cell r="F215">
            <v>140</v>
          </cell>
          <cell r="G215">
            <v>21</v>
          </cell>
          <cell r="H215">
            <v>0</v>
          </cell>
          <cell r="I215">
            <v>0</v>
          </cell>
          <cell r="J215">
            <v>0</v>
          </cell>
          <cell r="K215">
            <v>0.41666666666666669</v>
          </cell>
          <cell r="L215">
            <v>1</v>
          </cell>
          <cell r="M215">
            <v>139.58333333333331</v>
          </cell>
          <cell r="N215">
            <v>140</v>
          </cell>
          <cell r="O215">
            <v>140</v>
          </cell>
          <cell r="P215">
            <v>0</v>
          </cell>
          <cell r="Q215">
            <v>7.8624999999999998</v>
          </cell>
          <cell r="R215">
            <v>0</v>
          </cell>
          <cell r="S215">
            <v>0.18611111111111117</v>
          </cell>
          <cell r="T215">
            <v>0</v>
          </cell>
          <cell r="U215">
            <v>8.0486111111111107</v>
          </cell>
          <cell r="V215">
            <v>0</v>
          </cell>
          <cell r="W215">
            <v>5.9340277777777768</v>
          </cell>
          <cell r="X215">
            <v>0</v>
          </cell>
          <cell r="Y215">
            <v>1.3888888888888756E-2</v>
          </cell>
          <cell r="Z215">
            <v>0.12777777777777757</v>
          </cell>
          <cell r="AA215">
            <v>14.977083333333335</v>
          </cell>
          <cell r="AB215">
            <v>0.12777777777777757</v>
          </cell>
          <cell r="AC215">
            <v>14.990972222222224</v>
          </cell>
          <cell r="AD215">
            <v>1.3888888888888951E-2</v>
          </cell>
          <cell r="AE215">
            <v>4.1715277777777775</v>
          </cell>
          <cell r="AF215">
            <v>1.388888888888884E-2</v>
          </cell>
          <cell r="AG215">
            <v>39.356250000000003</v>
          </cell>
          <cell r="AH215">
            <v>0</v>
          </cell>
          <cell r="AI215">
            <v>0.37708333333333333</v>
          </cell>
          <cell r="AJ215">
            <v>2.777777777777779E-2</v>
          </cell>
          <cell r="AK215">
            <v>43.90486111111111</v>
          </cell>
          <cell r="AL215">
            <v>0.15555555555555536</v>
          </cell>
          <cell r="AM215">
            <v>58.895833333333336</v>
          </cell>
          <cell r="AN215">
            <v>1</v>
          </cell>
          <cell r="AO215">
            <v>125.60069444444443</v>
          </cell>
          <cell r="AP215">
            <v>0.84444444444444466</v>
          </cell>
          <cell r="AQ215">
            <v>66.704861111111114</v>
          </cell>
          <cell r="AR215">
            <v>0.984076433121019</v>
          </cell>
          <cell r="AS215">
            <v>0.96228606587224852</v>
          </cell>
          <cell r="AT215">
            <v>0.98407643312101922</v>
          </cell>
          <cell r="AU215">
            <v>0.6441881490224638</v>
          </cell>
          <cell r="AV215">
            <v>1</v>
          </cell>
          <cell r="AW215">
            <v>0.99659086628410709</v>
          </cell>
          <cell r="AX215">
            <v>0.96815286624203822</v>
          </cell>
          <cell r="AY215">
            <v>0.6030650811788193</v>
          </cell>
          <cell r="AZ215">
            <v>0.84444444444444466</v>
          </cell>
          <cell r="BA215">
            <v>0.53119730185497449</v>
          </cell>
          <cell r="BB215">
            <v>0.84444444444444466</v>
          </cell>
          <cell r="BC215">
            <v>0.53108672214082331</v>
          </cell>
          <cell r="BD215">
            <v>0.84444444444444466</v>
          </cell>
          <cell r="BE215">
            <v>0.50712739559685349</v>
          </cell>
          <cell r="BF215">
            <v>0.84444444444444466</v>
          </cell>
          <cell r="BG215">
            <v>0.50641086472864549</v>
          </cell>
          <cell r="BH215">
            <v>0.84444444444444466</v>
          </cell>
          <cell r="BI215">
            <v>0.47788557213930355</v>
          </cell>
          <cell r="BJ215">
            <v>141.56792763157893</v>
          </cell>
          <cell r="BK215">
            <v>135.30006683670814</v>
          </cell>
          <cell r="BL215">
            <v>2869.11</v>
          </cell>
          <cell r="BM215">
            <v>216604.13200000001</v>
          </cell>
          <cell r="BN215">
            <v>20.493642857142859</v>
          </cell>
          <cell r="BO215">
            <v>1547.1723714285715</v>
          </cell>
          <cell r="BP215">
            <v>905.41502000000003</v>
          </cell>
          <cell r="BQ215">
            <v>71972.671930000026</v>
          </cell>
          <cell r="BR215">
            <v>0.31557347748953507</v>
          </cell>
          <cell r="BS215">
            <v>0.33227746518704465</v>
          </cell>
          <cell r="BT215">
            <v>1.8188457787834786</v>
          </cell>
          <cell r="BU215">
            <v>1.8395896695400031</v>
          </cell>
          <cell r="BV215">
            <v>0.10687689214504655</v>
          </cell>
          <cell r="BW215">
            <v>0.12812384120033832</v>
          </cell>
          <cell r="BX215">
            <v>306.64156002227452</v>
          </cell>
          <cell r="BY215">
            <v>27752.15341170512</v>
          </cell>
          <cell r="BZ215">
            <v>0.1735020534289631</v>
          </cell>
          <cell r="CA215">
            <v>0.18062585949948934</v>
          </cell>
          <cell r="CB215">
            <v>497.79647651357232</v>
          </cell>
          <cell r="CC215">
            <v>39124.307513640844</v>
          </cell>
          <cell r="CD215">
            <v>2.8199999999999992E-2</v>
          </cell>
          <cell r="CE215">
            <v>2.9482317202120349E-2</v>
          </cell>
          <cell r="CF215">
            <v>0.71733074382515527</v>
          </cell>
          <cell r="CG215">
            <v>0.7547270449139154</v>
          </cell>
          <cell r="CH215">
            <v>40.864660850427683</v>
          </cell>
          <cell r="CI215">
            <v>3242.9219194997168</v>
          </cell>
          <cell r="CJ215">
            <v>0.48180000000000001</v>
          </cell>
          <cell r="CK215">
            <v>0.48782033566535588</v>
          </cell>
          <cell r="CL215">
            <v>500.82388263600006</v>
          </cell>
          <cell r="CM215">
            <v>40497.171496859431</v>
          </cell>
          <cell r="CN215">
            <v>0.36230225400908295</v>
          </cell>
          <cell r="CO215">
            <v>0.38326402254413139</v>
          </cell>
          <cell r="CP215">
            <v>1039.4850200000001</v>
          </cell>
          <cell r="CQ215">
            <v>83016.570930000016</v>
          </cell>
          <cell r="CR215">
            <v>1.0216923563056136E-2</v>
          </cell>
          <cell r="CS215">
            <v>1.1299511484806686E-2</v>
          </cell>
          <cell r="CT215">
            <v>29.313477563999992</v>
          </cell>
          <cell r="CU215">
            <v>2447.5208771905836</v>
          </cell>
          <cell r="CV215">
            <v>0</v>
          </cell>
          <cell r="CW215">
            <v>4.7564448124193671E-2</v>
          </cell>
          <cell r="CX215">
            <v>0</v>
          </cell>
          <cell r="CY215">
            <v>10302.655999999999</v>
          </cell>
          <cell r="CZ215">
            <v>2.1172727272727277E-2</v>
          </cell>
          <cell r="DA215">
            <v>2.00401674319335E-2</v>
          </cell>
          <cell r="DB215">
            <v>0</v>
          </cell>
          <cell r="DC215">
            <v>9.5319950421635655E-4</v>
          </cell>
          <cell r="DD215">
            <v>0</v>
          </cell>
          <cell r="DE215">
            <v>206.46695123361425</v>
          </cell>
          <cell r="DF215">
            <v>0.6785000000000001</v>
          </cell>
          <cell r="DG215">
            <v>0.56544695735689054</v>
          </cell>
          <cell r="DH215">
            <v>0</v>
          </cell>
          <cell r="DI215">
            <v>5825.6054878947125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0.81351753597904553</v>
          </cell>
          <cell r="DO215">
            <v>0.85070536054025103</v>
          </cell>
          <cell r="DP215">
            <v>277.32808245827454</v>
          </cell>
          <cell r="DQ215">
            <v>25304.632534514534</v>
          </cell>
          <cell r="DR215">
            <v>340.89994399999995</v>
          </cell>
          <cell r="DS215">
            <v>29745.472061495548</v>
          </cell>
          <cell r="DT215">
            <v>2735.04</v>
          </cell>
          <cell r="DU215">
            <v>205689.93900000001</v>
          </cell>
          <cell r="DV215">
            <v>0.95327122348045212</v>
          </cell>
          <cell r="DW215">
            <v>0.94961225855100495</v>
          </cell>
          <cell r="DX215">
            <v>0</v>
          </cell>
          <cell r="DY215">
            <v>0.23968454159682839</v>
          </cell>
          <cell r="DZ215">
            <v>0.98820000000000008</v>
          </cell>
          <cell r="EA215">
            <v>0.98764348650771772</v>
          </cell>
          <cell r="EB215">
            <v>0.83681104232809533</v>
          </cell>
          <cell r="EC215">
            <v>0.8746125312686196</v>
          </cell>
          <cell r="EN215">
            <v>4.0000000000000002E-4</v>
          </cell>
          <cell r="EO215">
            <v>8.110115127682324E-6</v>
          </cell>
          <cell r="ER215">
            <v>0.98859543817527018</v>
          </cell>
          <cell r="ES215">
            <v>0.98805911835317306</v>
          </cell>
          <cell r="EV215">
            <v>2.7906758880568525E-2</v>
          </cell>
          <cell r="EW215">
            <v>2.3637213393889106E-2</v>
          </cell>
          <cell r="EX215">
            <v>0.85471428571428576</v>
          </cell>
          <cell r="EY215">
            <v>0.8460460923062304</v>
          </cell>
          <cell r="EZ215">
            <v>0.36440076733500282</v>
          </cell>
          <cell r="FA215">
            <v>0.36541138818316188</v>
          </cell>
          <cell r="FB215">
            <v>0.42634219811884</v>
          </cell>
          <cell r="FC215">
            <v>0.43190482351509935</v>
          </cell>
          <cell r="FJ215">
            <v>0.90440474682599892</v>
          </cell>
          <cell r="FK215">
            <v>0.91180789321529598</v>
          </cell>
          <cell r="FL215">
            <v>0.93494578397631056</v>
          </cell>
          <cell r="FM215">
            <v>0.94284766162032108</v>
          </cell>
          <cell r="FR215">
            <v>6.2709444690557392E-3</v>
          </cell>
          <cell r="FS215">
            <v>4.8629776892548104E-3</v>
          </cell>
          <cell r="FT215">
            <v>0.81978848044810126</v>
          </cell>
          <cell r="FU215">
            <v>0.85556833822950584</v>
          </cell>
          <cell r="FV215">
            <v>0.84385974481225146</v>
          </cell>
          <cell r="FW215">
            <v>0.87973930431771163</v>
          </cell>
          <cell r="FX215">
            <v>277.32808245827454</v>
          </cell>
          <cell r="FY215">
            <v>617.75339359543204</v>
          </cell>
          <cell r="FZ215">
            <v>338.29224131898678</v>
          </cell>
          <cell r="GA215">
            <v>741.64488892822544</v>
          </cell>
          <cell r="GB215">
            <v>43.302077565763959</v>
          </cell>
          <cell r="GC215">
            <v>87.205256605333375</v>
          </cell>
          <cell r="GD215">
            <v>1.5092512160831741E-2</v>
          </cell>
          <cell r="GE215">
            <v>4.0260199932535623E-4</v>
          </cell>
          <cell r="GF215">
            <v>4.1417344620893221E-2</v>
          </cell>
          <cell r="GG215">
            <v>1.1017773729688812E-3</v>
          </cell>
          <cell r="GH215">
            <v>118.83091762525095</v>
          </cell>
          <cell r="GI215">
            <v>239.55873611651003</v>
          </cell>
          <cell r="IV215">
            <v>211</v>
          </cell>
        </row>
        <row r="216">
          <cell r="B216">
            <v>39050</v>
          </cell>
          <cell r="C216">
            <v>28</v>
          </cell>
          <cell r="D216">
            <v>39052</v>
          </cell>
          <cell r="E216">
            <v>0</v>
          </cell>
          <cell r="F216">
            <v>141</v>
          </cell>
          <cell r="G216">
            <v>21</v>
          </cell>
          <cell r="H216">
            <v>0</v>
          </cell>
          <cell r="I216">
            <v>0</v>
          </cell>
          <cell r="J216">
            <v>0</v>
          </cell>
          <cell r="K216">
            <v>0.41666666666666669</v>
          </cell>
          <cell r="L216">
            <v>1</v>
          </cell>
          <cell r="M216">
            <v>140.58333333333331</v>
          </cell>
          <cell r="N216">
            <v>141</v>
          </cell>
          <cell r="O216">
            <v>141</v>
          </cell>
          <cell r="P216">
            <v>0.17847222222222225</v>
          </cell>
          <cell r="Q216">
            <v>8.0409722222222229</v>
          </cell>
          <cell r="R216">
            <v>0</v>
          </cell>
          <cell r="S216">
            <v>0.18611111111111117</v>
          </cell>
          <cell r="T216">
            <v>0.17847222222222225</v>
          </cell>
          <cell r="U216">
            <v>8.2270833333333346</v>
          </cell>
          <cell r="V216">
            <v>0</v>
          </cell>
          <cell r="W216">
            <v>5.9340277777777768</v>
          </cell>
          <cell r="X216">
            <v>0</v>
          </cell>
          <cell r="Y216">
            <v>1.3888888888888756E-2</v>
          </cell>
          <cell r="Z216">
            <v>5.1388888888888512E-2</v>
          </cell>
          <cell r="AA216">
            <v>15.028472222222224</v>
          </cell>
          <cell r="AB216">
            <v>5.1388888888888512E-2</v>
          </cell>
          <cell r="AC216">
            <v>15.042361111111113</v>
          </cell>
          <cell r="AD216">
            <v>6.25E-2</v>
          </cell>
          <cell r="AE216">
            <v>4.2340277777777775</v>
          </cell>
          <cell r="AF216">
            <v>0</v>
          </cell>
          <cell r="AG216">
            <v>39.356250000000003</v>
          </cell>
          <cell r="AH216">
            <v>0</v>
          </cell>
          <cell r="AI216">
            <v>0.37708333333333333</v>
          </cell>
          <cell r="AJ216">
            <v>6.25E-2</v>
          </cell>
          <cell r="AK216">
            <v>43.96736111111111</v>
          </cell>
          <cell r="AL216">
            <v>0.11388888888888851</v>
          </cell>
          <cell r="AM216">
            <v>59.009722222222223</v>
          </cell>
          <cell r="AN216">
            <v>0.82152777777777775</v>
          </cell>
          <cell r="AO216">
            <v>126.4222222222222</v>
          </cell>
          <cell r="AP216">
            <v>0.70763888888888926</v>
          </cell>
          <cell r="AQ216">
            <v>67.412499999999994</v>
          </cell>
          <cell r="AR216">
            <v>0.91884580703336338</v>
          </cell>
          <cell r="AS216">
            <v>0.96198569709515103</v>
          </cell>
          <cell r="AT216">
            <v>1</v>
          </cell>
          <cell r="AU216">
            <v>0.64664841913621418</v>
          </cell>
          <cell r="AV216">
            <v>1</v>
          </cell>
          <cell r="AW216">
            <v>0.99661443882608947</v>
          </cell>
          <cell r="AX216">
            <v>0.91884580703336338</v>
          </cell>
          <cell r="AY216">
            <v>0.60524855505745478</v>
          </cell>
          <cell r="AZ216">
            <v>0.86136939983093874</v>
          </cell>
          <cell r="BA216">
            <v>0.53334285463174536</v>
          </cell>
          <cell r="BB216">
            <v>0.86136939983093874</v>
          </cell>
          <cell r="BC216">
            <v>0.53323299349622089</v>
          </cell>
          <cell r="BD216">
            <v>0.86136939983093874</v>
          </cell>
          <cell r="BE216">
            <v>0.50932615573499562</v>
          </cell>
          <cell r="BF216">
            <v>0.86136939983093874</v>
          </cell>
          <cell r="BG216">
            <v>0.50861097867034133</v>
          </cell>
          <cell r="BH216">
            <v>0.70763888888888926</v>
          </cell>
          <cell r="BI216">
            <v>0.4795198577356255</v>
          </cell>
          <cell r="BJ216">
            <v>135.95858684985274</v>
          </cell>
          <cell r="BK216">
            <v>135.30697941776376</v>
          </cell>
          <cell r="BL216">
            <v>2309.0300000000002</v>
          </cell>
          <cell r="BM216">
            <v>218913.16200000001</v>
          </cell>
          <cell r="BN216">
            <v>16.376099290780143</v>
          </cell>
          <cell r="BO216">
            <v>1552.5756170212767</v>
          </cell>
          <cell r="BP216">
            <v>770.48275999999998</v>
          </cell>
          <cell r="BQ216">
            <v>72743.154690000025</v>
          </cell>
          <cell r="BR216">
            <v>0.33368243808005954</v>
          </cell>
          <cell r="BS216">
            <v>0.33229228441732533</v>
          </cell>
          <cell r="BT216">
            <v>1.9423200116295034</v>
          </cell>
          <cell r="BU216">
            <v>1.840620798700493</v>
          </cell>
          <cell r="BV216">
            <v>0.11065856217306974</v>
          </cell>
          <cell r="BW216">
            <v>0.12793962270537027</v>
          </cell>
          <cell r="BX216">
            <v>255.51393981448325</v>
          </cell>
          <cell r="BY216">
            <v>28007.667351519602</v>
          </cell>
          <cell r="BZ216">
            <v>0.17179580917776657</v>
          </cell>
          <cell r="CA216">
            <v>0.18053272279218452</v>
          </cell>
          <cell r="CB216">
            <v>396.68167726573841</v>
          </cell>
          <cell r="CC216">
            <v>39520.989190906585</v>
          </cell>
          <cell r="CD216">
            <v>2.7299999999999994E-2</v>
          </cell>
          <cell r="CE216">
            <v>2.9460811972458298E-2</v>
          </cell>
          <cell r="CF216">
            <v>0.7185984598193812</v>
          </cell>
          <cell r="CG216">
            <v>0.75438070751700181</v>
          </cell>
          <cell r="CH216">
            <v>31.388333832039269</v>
          </cell>
          <cell r="CI216">
            <v>3274.310253331756</v>
          </cell>
          <cell r="CJ216">
            <v>0.48188888888888892</v>
          </cell>
          <cell r="CK216">
            <v>0.48776188535161041</v>
          </cell>
          <cell r="CL216">
            <v>398.14274890222219</v>
          </cell>
          <cell r="CM216">
            <v>40895.314245761656</v>
          </cell>
          <cell r="CN216">
            <v>0.35781811409986003</v>
          </cell>
          <cell r="CO216">
            <v>0.38299562677734289</v>
          </cell>
          <cell r="CP216">
            <v>826.21275999999989</v>
          </cell>
          <cell r="CQ216">
            <v>83842.783690000011</v>
          </cell>
          <cell r="CR216">
            <v>9.7684345149261775E-3</v>
          </cell>
          <cell r="CS216">
            <v>1.1283362146761114E-2</v>
          </cell>
          <cell r="CT216">
            <v>22.555608347999993</v>
          </cell>
          <cell r="CU216">
            <v>2470.0764855385837</v>
          </cell>
          <cell r="CV216">
            <v>4.1627869711523886E-2</v>
          </cell>
          <cell r="CW216">
            <v>4.7501830885801191E-2</v>
          </cell>
          <cell r="CX216">
            <v>96.12</v>
          </cell>
          <cell r="CY216">
            <v>10398.776</v>
          </cell>
          <cell r="CZ216">
            <v>2.1600000000000001E-2</v>
          </cell>
          <cell r="DA216">
            <v>2.0054585581381332E-2</v>
          </cell>
          <cell r="DB216">
            <v>8.9916198576891603E-4</v>
          </cell>
          <cell r="DC216">
            <v>9.5262953277160296E-4</v>
          </cell>
          <cell r="DD216">
            <v>2.0761920000000003</v>
          </cell>
          <cell r="DE216">
            <v>208.54314323361424</v>
          </cell>
          <cell r="DF216">
            <v>0.66883333333333339</v>
          </cell>
          <cell r="DG216">
            <v>0.56640259852647201</v>
          </cell>
          <cell r="DH216">
            <v>64.288260000000008</v>
          </cell>
          <cell r="DI216">
            <v>5889.8937478947128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0.82781170855190178</v>
          </cell>
          <cell r="DO216">
            <v>0.85049079920964754</v>
          </cell>
          <cell r="DP216">
            <v>232.95833146648326</v>
          </cell>
          <cell r="DQ216">
            <v>25537.590865981016</v>
          </cell>
          <cell r="DR216">
            <v>281.41463700000003</v>
          </cell>
          <cell r="DS216">
            <v>30026.886698495549</v>
          </cell>
          <cell r="DT216">
            <v>2253.3000000000002</v>
          </cell>
          <cell r="DU216">
            <v>207943.239</v>
          </cell>
          <cell r="DV216">
            <v>0.97586432398019951</v>
          </cell>
          <cell r="DW216">
            <v>0.94988915741850177</v>
          </cell>
          <cell r="DX216">
            <v>0.76700000000000002</v>
          </cell>
          <cell r="DY216">
            <v>0.24524650599308828</v>
          </cell>
          <cell r="DZ216">
            <v>0.98746666666666671</v>
          </cell>
          <cell r="EA216">
            <v>0.98764201050982348</v>
          </cell>
          <cell r="EB216">
            <v>0.85791229950840908</v>
          </cell>
          <cell r="EC216">
            <v>0.87449357320312215</v>
          </cell>
          <cell r="EN216">
            <v>2.9999999999999997E-4</v>
          </cell>
          <cell r="EO216">
            <v>1.0546656484370254E-5</v>
          </cell>
          <cell r="ER216">
            <v>0.98776299556533631</v>
          </cell>
          <cell r="ES216">
            <v>0.98805664618191769</v>
          </cell>
          <cell r="EV216">
            <v>2.7318478453782921E-2</v>
          </cell>
          <cell r="EW216">
            <v>2.3676042267327252E-2</v>
          </cell>
          <cell r="EX216">
            <v>0.84321250000000003</v>
          </cell>
          <cell r="EY216">
            <v>0.84600198473745869</v>
          </cell>
          <cell r="EZ216">
            <v>0.3529395976053501</v>
          </cell>
          <cell r="FA216">
            <v>0.36521725285910439</v>
          </cell>
          <cell r="FB216">
            <v>0.41856542402460839</v>
          </cell>
          <cell r="FC216">
            <v>0.4316978676739664</v>
          </cell>
          <cell r="FJ216">
            <v>0.91172454871003683</v>
          </cell>
          <cell r="FK216">
            <v>0.91180713286340254</v>
          </cell>
          <cell r="FL216">
            <v>0.93920515369380797</v>
          </cell>
          <cell r="FM216">
            <v>0.94281118396724817</v>
          </cell>
          <cell r="FR216">
            <v>7.5329172292137869E-4</v>
          </cell>
          <cell r="FS216">
            <v>4.8093651032741214E-3</v>
          </cell>
          <cell r="FT216">
            <v>0.82856500027482316</v>
          </cell>
          <cell r="FU216">
            <v>0.85530016431292166</v>
          </cell>
          <cell r="FV216">
            <v>0.85871003352323694</v>
          </cell>
          <cell r="FW216">
            <v>0.87956238743579729</v>
          </cell>
          <cell r="FX216">
            <v>230.88213946648327</v>
          </cell>
          <cell r="FY216">
            <v>848.63553306191534</v>
          </cell>
          <cell r="FZ216">
            <v>278.65301984745065</v>
          </cell>
          <cell r="GA216">
            <v>1020.2979087756761</v>
          </cell>
          <cell r="GB216">
            <v>32.621329745302752</v>
          </cell>
          <cell r="GC216">
            <v>119.82658635063612</v>
          </cell>
          <cell r="GD216">
            <v>1.412772018782898E-2</v>
          </cell>
          <cell r="GE216">
            <v>5.4737040594496605E-4</v>
          </cell>
          <cell r="GF216">
            <v>4.0028719598718163E-2</v>
          </cell>
          <cell r="GG216">
            <v>1.4987528701338043E-3</v>
          </cell>
          <cell r="GH216">
            <v>92.427514415028213</v>
          </cell>
          <cell r="GI216">
            <v>331.98625053153825</v>
          </cell>
          <cell r="IV216">
            <v>212</v>
          </cell>
        </row>
        <row r="217">
          <cell r="B217">
            <v>39051</v>
          </cell>
          <cell r="C217">
            <v>28</v>
          </cell>
          <cell r="D217">
            <v>39052</v>
          </cell>
          <cell r="E217">
            <v>0</v>
          </cell>
          <cell r="F217">
            <v>142</v>
          </cell>
          <cell r="G217">
            <v>21</v>
          </cell>
          <cell r="H217">
            <v>0</v>
          </cell>
          <cell r="I217">
            <v>0</v>
          </cell>
          <cell r="J217">
            <v>0</v>
          </cell>
          <cell r="K217">
            <v>0.41666666666666669</v>
          </cell>
          <cell r="L217">
            <v>1</v>
          </cell>
          <cell r="M217">
            <v>141.58333333333331</v>
          </cell>
          <cell r="N217">
            <v>142</v>
          </cell>
          <cell r="O217">
            <v>142</v>
          </cell>
          <cell r="P217">
            <v>1</v>
          </cell>
          <cell r="Q217">
            <v>9.0409722222222229</v>
          </cell>
          <cell r="R217">
            <v>0</v>
          </cell>
          <cell r="S217">
            <v>0.18611111111111117</v>
          </cell>
          <cell r="T217">
            <v>1</v>
          </cell>
          <cell r="U217">
            <v>9.2270833333333346</v>
          </cell>
          <cell r="V217">
            <v>0</v>
          </cell>
          <cell r="W217">
            <v>5.9340277777777768</v>
          </cell>
          <cell r="X217">
            <v>0</v>
          </cell>
          <cell r="Y217">
            <v>1.3888888888888756E-2</v>
          </cell>
          <cell r="Z217">
            <v>0</v>
          </cell>
          <cell r="AA217">
            <v>15.028472222222224</v>
          </cell>
          <cell r="AB217">
            <v>0</v>
          </cell>
          <cell r="AC217">
            <v>15.042361111111113</v>
          </cell>
          <cell r="AD217">
            <v>0</v>
          </cell>
          <cell r="AE217">
            <v>4.2340277777777775</v>
          </cell>
          <cell r="AF217">
            <v>0</v>
          </cell>
          <cell r="AG217">
            <v>39.356250000000003</v>
          </cell>
          <cell r="AH217">
            <v>0</v>
          </cell>
          <cell r="AI217">
            <v>0.37708333333333333</v>
          </cell>
          <cell r="AJ217">
            <v>0</v>
          </cell>
          <cell r="AK217">
            <v>43.96736111111111</v>
          </cell>
          <cell r="AL217">
            <v>0</v>
          </cell>
          <cell r="AM217">
            <v>59.009722222222223</v>
          </cell>
          <cell r="AN217">
            <v>0</v>
          </cell>
          <cell r="AO217">
            <v>126.4222222222222</v>
          </cell>
          <cell r="AP217">
            <v>0</v>
          </cell>
          <cell r="AQ217">
            <v>67.412499999999994</v>
          </cell>
          <cell r="AR217">
            <v>0</v>
          </cell>
          <cell r="AS217">
            <v>0.96198569709515103</v>
          </cell>
          <cell r="AT217">
            <v>0</v>
          </cell>
          <cell r="AU217">
            <v>0.64664841913621418</v>
          </cell>
          <cell r="AV217">
            <v>0</v>
          </cell>
          <cell r="AW217">
            <v>0.99661443882608947</v>
          </cell>
          <cell r="AX217">
            <v>0</v>
          </cell>
          <cell r="AY217">
            <v>0.60524855505745478</v>
          </cell>
          <cell r="AZ217">
            <v>0</v>
          </cell>
          <cell r="BA217">
            <v>0.53334285463174536</v>
          </cell>
          <cell r="BB217">
            <v>0</v>
          </cell>
          <cell r="BC217">
            <v>0.53323299349622089</v>
          </cell>
          <cell r="BD217">
            <v>0</v>
          </cell>
          <cell r="BE217">
            <v>0.50932615573499562</v>
          </cell>
          <cell r="BF217">
            <v>0</v>
          </cell>
          <cell r="BG217">
            <v>0.50861097867034133</v>
          </cell>
          <cell r="BH217">
            <v>0</v>
          </cell>
          <cell r="BI217">
            <v>0.47613301942319025</v>
          </cell>
          <cell r="BJ217">
            <v>0</v>
          </cell>
          <cell r="BK217">
            <v>135.30697941776376</v>
          </cell>
          <cell r="BL217">
            <v>0</v>
          </cell>
          <cell r="BM217">
            <v>218913.16200000001</v>
          </cell>
          <cell r="BN217">
            <v>0</v>
          </cell>
          <cell r="BO217">
            <v>1541.641985915493</v>
          </cell>
          <cell r="BP217">
            <v>0</v>
          </cell>
          <cell r="BQ217">
            <v>72743.154690000025</v>
          </cell>
          <cell r="BR217">
            <v>0</v>
          </cell>
          <cell r="BS217">
            <v>0.33229228441732533</v>
          </cell>
          <cell r="BT217">
            <v>0</v>
          </cell>
          <cell r="BU217">
            <v>1.840620798700493</v>
          </cell>
          <cell r="BV217">
            <v>0</v>
          </cell>
          <cell r="BW217">
            <v>0.12793962270537027</v>
          </cell>
          <cell r="BX217">
            <v>0</v>
          </cell>
          <cell r="BY217">
            <v>28007.667351519602</v>
          </cell>
          <cell r="BZ217">
            <v>0</v>
          </cell>
          <cell r="CA217">
            <v>0.18053272279218452</v>
          </cell>
          <cell r="CB217">
            <v>0</v>
          </cell>
          <cell r="CC217">
            <v>39520.989190906585</v>
          </cell>
          <cell r="CD217">
            <v>0</v>
          </cell>
          <cell r="CE217">
            <v>2.9460811972458298E-2</v>
          </cell>
          <cell r="CF217">
            <v>0</v>
          </cell>
          <cell r="CG217">
            <v>0.75438070751700181</v>
          </cell>
          <cell r="CH217">
            <v>0</v>
          </cell>
          <cell r="CI217">
            <v>3274.310253331756</v>
          </cell>
          <cell r="CJ217">
            <v>0</v>
          </cell>
          <cell r="CK217">
            <v>0.48776188535161041</v>
          </cell>
          <cell r="CL217">
            <v>0</v>
          </cell>
          <cell r="CM217">
            <v>40895.314245761656</v>
          </cell>
          <cell r="CN217">
            <v>0</v>
          </cell>
          <cell r="CO217">
            <v>0.38299562677734289</v>
          </cell>
          <cell r="CP217">
            <v>0</v>
          </cell>
          <cell r="CQ217">
            <v>83842.783690000011</v>
          </cell>
          <cell r="CR217">
            <v>0</v>
          </cell>
          <cell r="CS217">
            <v>1.1283362146761114E-2</v>
          </cell>
          <cell r="CT217">
            <v>0</v>
          </cell>
          <cell r="CU217">
            <v>2470.0764855385837</v>
          </cell>
          <cell r="CV217">
            <v>0</v>
          </cell>
          <cell r="CW217">
            <v>4.7501830885801191E-2</v>
          </cell>
          <cell r="CX217">
            <v>0</v>
          </cell>
          <cell r="CY217">
            <v>10398.776</v>
          </cell>
          <cell r="CZ217">
            <v>0</v>
          </cell>
          <cell r="DA217">
            <v>2.0054585581381332E-2</v>
          </cell>
          <cell r="DB217">
            <v>0</v>
          </cell>
          <cell r="DC217">
            <v>9.5262953277160296E-4</v>
          </cell>
          <cell r="DD217">
            <v>0</v>
          </cell>
          <cell r="DE217">
            <v>208.54314323361424</v>
          </cell>
          <cell r="DF217">
            <v>0</v>
          </cell>
          <cell r="DG217">
            <v>0.56640259852647201</v>
          </cell>
          <cell r="DH217">
            <v>0</v>
          </cell>
          <cell r="DI217">
            <v>5889.8937478947128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0.85049079920964754</v>
          </cell>
          <cell r="DP217">
            <v>0</v>
          </cell>
          <cell r="DQ217">
            <v>25537.590865981016</v>
          </cell>
          <cell r="DR217">
            <v>0</v>
          </cell>
          <cell r="DS217">
            <v>30026.886698495549</v>
          </cell>
          <cell r="DT217">
            <v>0</v>
          </cell>
          <cell r="DU217">
            <v>207943.239</v>
          </cell>
          <cell r="DV217">
            <v>0</v>
          </cell>
          <cell r="DW217">
            <v>0.94988915741850177</v>
          </cell>
          <cell r="DX217">
            <v>0</v>
          </cell>
          <cell r="DY217">
            <v>0.24524650599308828</v>
          </cell>
          <cell r="DZ217">
            <v>0.98746666666666671</v>
          </cell>
          <cell r="EA217">
            <v>0.98764201050982348</v>
          </cell>
          <cell r="EB217">
            <v>0</v>
          </cell>
          <cell r="EC217">
            <v>0.87449357320312215</v>
          </cell>
          <cell r="EN217">
            <v>2.9999999999999997E-4</v>
          </cell>
          <cell r="EO217">
            <v>1.0546656484370254E-5</v>
          </cell>
          <cell r="ER217">
            <v>0.98776299556533631</v>
          </cell>
          <cell r="ES217">
            <v>0.98805664618191769</v>
          </cell>
          <cell r="EV217">
            <v>0</v>
          </cell>
          <cell r="EW217">
            <v>2.3676042267327252E-2</v>
          </cell>
          <cell r="EX217">
            <v>0.84323333333333328</v>
          </cell>
          <cell r="EY217">
            <v>0.84600198473745869</v>
          </cell>
          <cell r="EZ217">
            <v>0.36171093368080021</v>
          </cell>
          <cell r="FA217">
            <v>0.36521725285910439</v>
          </cell>
          <cell r="FB217">
            <v>0.42895710995074543</v>
          </cell>
          <cell r="FC217">
            <v>0.4316978676739664</v>
          </cell>
          <cell r="FJ217">
            <v>0</v>
          </cell>
          <cell r="FK217">
            <v>0.91180713286340254</v>
          </cell>
          <cell r="FL217">
            <v>0</v>
          </cell>
          <cell r="FM217">
            <v>0.94281118396724817</v>
          </cell>
          <cell r="FR217">
            <v>0</v>
          </cell>
          <cell r="FS217">
            <v>4.8093651032741214E-3</v>
          </cell>
          <cell r="FT217">
            <v>0</v>
          </cell>
          <cell r="FU217">
            <v>0.85530016431292166</v>
          </cell>
          <cell r="FV217">
            <v>0</v>
          </cell>
          <cell r="FW217">
            <v>0</v>
          </cell>
          <cell r="FX217">
            <v>0</v>
          </cell>
          <cell r="FY217">
            <v>848.63553306191534</v>
          </cell>
          <cell r="FZ217">
            <v>0</v>
          </cell>
          <cell r="GA217">
            <v>1020.2979087756761</v>
          </cell>
          <cell r="GB217">
            <v>0</v>
          </cell>
          <cell r="GC217">
            <v>119.82658635063612</v>
          </cell>
          <cell r="GD217">
            <v>0</v>
          </cell>
          <cell r="GE217">
            <v>5.4737040594496605E-4</v>
          </cell>
          <cell r="GF217">
            <v>0</v>
          </cell>
          <cell r="GG217">
            <v>1.4987528701338043E-3</v>
          </cell>
          <cell r="GH217">
            <v>0</v>
          </cell>
          <cell r="GI217">
            <v>331.98625053153825</v>
          </cell>
          <cell r="IV217">
            <v>213</v>
          </cell>
        </row>
        <row r="218">
          <cell r="B218">
            <v>39052</v>
          </cell>
          <cell r="C218">
            <v>28</v>
          </cell>
          <cell r="D218">
            <v>39052</v>
          </cell>
          <cell r="E218">
            <v>0</v>
          </cell>
          <cell r="F218">
            <v>143</v>
          </cell>
          <cell r="G218">
            <v>21</v>
          </cell>
          <cell r="H218">
            <v>0</v>
          </cell>
          <cell r="I218">
            <v>0</v>
          </cell>
          <cell r="J218">
            <v>0</v>
          </cell>
          <cell r="K218">
            <v>0.41666666666666669</v>
          </cell>
          <cell r="L218">
            <v>1</v>
          </cell>
          <cell r="M218">
            <v>142.58333333333331</v>
          </cell>
          <cell r="N218">
            <v>143</v>
          </cell>
          <cell r="O218">
            <v>143</v>
          </cell>
          <cell r="P218">
            <v>1</v>
          </cell>
          <cell r="Q218">
            <v>10.040972222222223</v>
          </cell>
          <cell r="R218">
            <v>0</v>
          </cell>
          <cell r="S218">
            <v>0.18611111111111117</v>
          </cell>
          <cell r="T218">
            <v>1</v>
          </cell>
          <cell r="U218">
            <v>10.227083333333335</v>
          </cell>
          <cell r="V218">
            <v>0</v>
          </cell>
          <cell r="W218">
            <v>5.9340277777777768</v>
          </cell>
          <cell r="X218">
            <v>0</v>
          </cell>
          <cell r="Y218">
            <v>1.3888888888888756E-2</v>
          </cell>
          <cell r="Z218">
            <v>0</v>
          </cell>
          <cell r="AA218">
            <v>15.028472222222224</v>
          </cell>
          <cell r="AB218">
            <v>0</v>
          </cell>
          <cell r="AC218">
            <v>15.042361111111113</v>
          </cell>
          <cell r="AD218">
            <v>0</v>
          </cell>
          <cell r="AE218">
            <v>4.2340277777777775</v>
          </cell>
          <cell r="AF218">
            <v>0</v>
          </cell>
          <cell r="AG218">
            <v>39.356250000000003</v>
          </cell>
          <cell r="AH218">
            <v>0</v>
          </cell>
          <cell r="AI218">
            <v>0.37708333333333333</v>
          </cell>
          <cell r="AJ218">
            <v>0</v>
          </cell>
          <cell r="AK218">
            <v>43.96736111111111</v>
          </cell>
          <cell r="AL218">
            <v>0</v>
          </cell>
          <cell r="AM218">
            <v>59.009722222222223</v>
          </cell>
          <cell r="AN218">
            <v>0</v>
          </cell>
          <cell r="AO218">
            <v>126.4222222222222</v>
          </cell>
          <cell r="AP218">
            <v>0</v>
          </cell>
          <cell r="AQ218">
            <v>67.412499999999994</v>
          </cell>
          <cell r="AR218">
            <v>0</v>
          </cell>
          <cell r="AS218">
            <v>0.96198569709515103</v>
          </cell>
          <cell r="AT218">
            <v>0</v>
          </cell>
          <cell r="AU218">
            <v>0.64664841913621418</v>
          </cell>
          <cell r="AV218">
            <v>0</v>
          </cell>
          <cell r="AW218">
            <v>0.99661443882608947</v>
          </cell>
          <cell r="AX218">
            <v>0</v>
          </cell>
          <cell r="AY218">
            <v>0.60524855505745478</v>
          </cell>
          <cell r="AZ218">
            <v>0</v>
          </cell>
          <cell r="BA218">
            <v>0.53334285463174536</v>
          </cell>
          <cell r="BB218">
            <v>0</v>
          </cell>
          <cell r="BC218">
            <v>0.53323299349622089</v>
          </cell>
          <cell r="BD218">
            <v>0</v>
          </cell>
          <cell r="BE218">
            <v>0.50932615573499562</v>
          </cell>
          <cell r="BF218">
            <v>0</v>
          </cell>
          <cell r="BG218">
            <v>0.50861097867034133</v>
          </cell>
          <cell r="BH218">
            <v>0</v>
          </cell>
          <cell r="BI218">
            <v>0.47279368790181192</v>
          </cell>
          <cell r="BJ218">
            <v>0</v>
          </cell>
          <cell r="BK218">
            <v>135.30697941776376</v>
          </cell>
          <cell r="BL218">
            <v>0</v>
          </cell>
          <cell r="BM218">
            <v>218913.16200000001</v>
          </cell>
          <cell r="BN218">
            <v>0</v>
          </cell>
          <cell r="BO218">
            <v>1530.8612727272728</v>
          </cell>
          <cell r="BP218">
            <v>0</v>
          </cell>
          <cell r="BQ218">
            <v>72743.154690000025</v>
          </cell>
          <cell r="BR218">
            <v>0</v>
          </cell>
          <cell r="BS218">
            <v>0.33229228441732533</v>
          </cell>
          <cell r="BT218">
            <v>0</v>
          </cell>
          <cell r="BU218">
            <v>1.840620798700493</v>
          </cell>
          <cell r="BV218">
            <v>0</v>
          </cell>
          <cell r="BW218">
            <v>0.12793962270537027</v>
          </cell>
          <cell r="BX218">
            <v>0</v>
          </cell>
          <cell r="BY218">
            <v>28007.667351519602</v>
          </cell>
          <cell r="BZ218">
            <v>0</v>
          </cell>
          <cell r="CA218">
            <v>0.18053272279218452</v>
          </cell>
          <cell r="CB218">
            <v>0</v>
          </cell>
          <cell r="CC218">
            <v>39520.989190906585</v>
          </cell>
          <cell r="CD218">
            <v>0</v>
          </cell>
          <cell r="CE218">
            <v>2.9460811972458298E-2</v>
          </cell>
          <cell r="CF218">
            <v>0</v>
          </cell>
          <cell r="CG218">
            <v>0.75438070751700181</v>
          </cell>
          <cell r="CH218">
            <v>0</v>
          </cell>
          <cell r="CI218">
            <v>3274.310253331756</v>
          </cell>
          <cell r="CJ218">
            <v>0</v>
          </cell>
          <cell r="CK218">
            <v>0.48776188535161041</v>
          </cell>
          <cell r="CL218">
            <v>0</v>
          </cell>
          <cell r="CM218">
            <v>40895.314245761656</v>
          </cell>
          <cell r="CN218">
            <v>0</v>
          </cell>
          <cell r="CO218">
            <v>0.38299562677734289</v>
          </cell>
          <cell r="CP218">
            <v>0</v>
          </cell>
          <cell r="CQ218">
            <v>83842.783690000011</v>
          </cell>
          <cell r="CR218">
            <v>0</v>
          </cell>
          <cell r="CS218">
            <v>1.1283362146761114E-2</v>
          </cell>
          <cell r="CT218">
            <v>0</v>
          </cell>
          <cell r="CU218">
            <v>2470.0764855385837</v>
          </cell>
          <cell r="CV218">
            <v>0</v>
          </cell>
          <cell r="CW218">
            <v>4.7501830885801191E-2</v>
          </cell>
          <cell r="CX218">
            <v>0</v>
          </cell>
          <cell r="CY218">
            <v>10398.776</v>
          </cell>
          <cell r="CZ218">
            <v>0</v>
          </cell>
          <cell r="DA218">
            <v>2.0054585581381332E-2</v>
          </cell>
          <cell r="DB218">
            <v>0</v>
          </cell>
          <cell r="DC218">
            <v>9.5262953277160296E-4</v>
          </cell>
          <cell r="DD218">
            <v>0</v>
          </cell>
          <cell r="DE218">
            <v>208.54314323361424</v>
          </cell>
          <cell r="DF218">
            <v>0</v>
          </cell>
          <cell r="DG218">
            <v>0.56640259852647201</v>
          </cell>
          <cell r="DH218">
            <v>0</v>
          </cell>
          <cell r="DI218">
            <v>5889.8937478947128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0.85049079920964754</v>
          </cell>
          <cell r="DP218">
            <v>0</v>
          </cell>
          <cell r="DQ218">
            <v>25537.590865981016</v>
          </cell>
          <cell r="DR218">
            <v>0</v>
          </cell>
          <cell r="DS218">
            <v>30026.886698495549</v>
          </cell>
          <cell r="DT218">
            <v>0</v>
          </cell>
          <cell r="DU218">
            <v>207943.239</v>
          </cell>
          <cell r="DV218">
            <v>0</v>
          </cell>
          <cell r="DW218">
            <v>0.94988915741850177</v>
          </cell>
          <cell r="DX218">
            <v>0</v>
          </cell>
          <cell r="DY218">
            <v>0.24524650599308828</v>
          </cell>
          <cell r="DZ218">
            <v>0</v>
          </cell>
          <cell r="EA218">
            <v>0.98764201050982348</v>
          </cell>
          <cell r="EB218">
            <v>0</v>
          </cell>
          <cell r="EC218">
            <v>0.87449357320312215</v>
          </cell>
          <cell r="EN218">
            <v>0</v>
          </cell>
          <cell r="EO218">
            <v>1.0546656484370254E-5</v>
          </cell>
          <cell r="ER218">
            <v>0</v>
          </cell>
          <cell r="ES218">
            <v>0.98805664618191769</v>
          </cell>
          <cell r="EV218">
            <v>0</v>
          </cell>
          <cell r="EW218">
            <v>2.3676042267327252E-2</v>
          </cell>
          <cell r="EX218">
            <v>0</v>
          </cell>
          <cell r="EY218">
            <v>0.84600198473745869</v>
          </cell>
          <cell r="EZ218">
            <v>0</v>
          </cell>
          <cell r="FA218">
            <v>0.36521725285910439</v>
          </cell>
          <cell r="FB218">
            <v>0</v>
          </cell>
          <cell r="FC218">
            <v>0.4316978676739664</v>
          </cell>
          <cell r="FJ218">
            <v>0</v>
          </cell>
          <cell r="FK218">
            <v>0.91180713286340254</v>
          </cell>
          <cell r="FL218">
            <v>0</v>
          </cell>
          <cell r="FM218">
            <v>0.94281118396724817</v>
          </cell>
          <cell r="FR218">
            <v>0</v>
          </cell>
          <cell r="FS218">
            <v>4.8093651032741214E-3</v>
          </cell>
          <cell r="FT218">
            <v>0</v>
          </cell>
          <cell r="FU218">
            <v>0.85530016431292166</v>
          </cell>
          <cell r="FV218">
            <v>0</v>
          </cell>
          <cell r="FW218">
            <v>0</v>
          </cell>
          <cell r="FX218">
            <v>0</v>
          </cell>
          <cell r="FY218">
            <v>848.63553306191534</v>
          </cell>
          <cell r="FZ218">
            <v>0</v>
          </cell>
          <cell r="GA218">
            <v>1020.2979087756761</v>
          </cell>
          <cell r="GB218">
            <v>0</v>
          </cell>
          <cell r="GC218">
            <v>119.82658635063612</v>
          </cell>
          <cell r="GD218">
            <v>0</v>
          </cell>
          <cell r="GE218">
            <v>5.4737040594496605E-4</v>
          </cell>
          <cell r="GF218">
            <v>0</v>
          </cell>
          <cell r="GG218">
            <v>1.4987528701338043E-3</v>
          </cell>
          <cell r="GH218">
            <v>0</v>
          </cell>
          <cell r="GI218">
            <v>331.98625053153825</v>
          </cell>
          <cell r="IV218">
            <v>214</v>
          </cell>
        </row>
        <row r="219">
          <cell r="B219">
            <v>39053</v>
          </cell>
          <cell r="C219">
            <v>28</v>
          </cell>
          <cell r="D219">
            <v>39052</v>
          </cell>
          <cell r="E219">
            <v>0</v>
          </cell>
          <cell r="F219">
            <v>144</v>
          </cell>
          <cell r="G219">
            <v>21</v>
          </cell>
          <cell r="H219">
            <v>0</v>
          </cell>
          <cell r="I219">
            <v>0</v>
          </cell>
          <cell r="J219">
            <v>0</v>
          </cell>
          <cell r="K219">
            <v>0.41666666666666669</v>
          </cell>
          <cell r="L219">
            <v>1</v>
          </cell>
          <cell r="M219">
            <v>143.58333333333331</v>
          </cell>
          <cell r="N219">
            <v>144</v>
          </cell>
          <cell r="O219">
            <v>144</v>
          </cell>
          <cell r="P219">
            <v>4.1666666666666685E-2</v>
          </cell>
          <cell r="Q219">
            <v>10.082638888888889</v>
          </cell>
          <cell r="R219">
            <v>0</v>
          </cell>
          <cell r="S219">
            <v>0.18611111111111117</v>
          </cell>
          <cell r="T219">
            <v>4.1666666666666685E-2</v>
          </cell>
          <cell r="U219">
            <v>10.268750000000001</v>
          </cell>
          <cell r="V219">
            <v>0</v>
          </cell>
          <cell r="W219">
            <v>5.9340277777777768</v>
          </cell>
          <cell r="X219">
            <v>0</v>
          </cell>
          <cell r="Y219">
            <v>1.3888888888888756E-2</v>
          </cell>
          <cell r="Z219">
            <v>0.2430555555555555</v>
          </cell>
          <cell r="AA219">
            <v>15.271527777777779</v>
          </cell>
          <cell r="AB219">
            <v>0.2430555555555555</v>
          </cell>
          <cell r="AC219">
            <v>15.285416666666668</v>
          </cell>
          <cell r="AD219">
            <v>2.777777777777779E-2</v>
          </cell>
          <cell r="AE219">
            <v>4.2618055555555552</v>
          </cell>
          <cell r="AF219">
            <v>4.8611111111111049E-2</v>
          </cell>
          <cell r="AG219">
            <v>39.404861111111117</v>
          </cell>
          <cell r="AH219">
            <v>1.388888888888884E-2</v>
          </cell>
          <cell r="AI219">
            <v>0.39097222222222217</v>
          </cell>
          <cell r="AJ219">
            <v>9.0277777777777679E-2</v>
          </cell>
          <cell r="AK219">
            <v>44.057638888888896</v>
          </cell>
          <cell r="AL219">
            <v>0.33333333333333315</v>
          </cell>
          <cell r="AM219">
            <v>59.343055555555566</v>
          </cell>
          <cell r="AN219">
            <v>0.95833333333333326</v>
          </cell>
          <cell r="AO219">
            <v>127.38055555555553</v>
          </cell>
          <cell r="AP219">
            <v>0.625</v>
          </cell>
          <cell r="AQ219">
            <v>68.037499999999994</v>
          </cell>
          <cell r="AR219">
            <v>0.96116504854368934</v>
          </cell>
          <cell r="AS219">
            <v>0.96198046054628694</v>
          </cell>
          <cell r="AT219">
            <v>0.93203883495145645</v>
          </cell>
          <cell r="AU219">
            <v>0.64846949206093518</v>
          </cell>
          <cell r="AV219">
            <v>0.98058252427184478</v>
          </cell>
          <cell r="AW219">
            <v>0.99651213936574223</v>
          </cell>
          <cell r="AX219">
            <v>0.87378640776699046</v>
          </cell>
          <cell r="AY219">
            <v>0.60696209197296425</v>
          </cell>
          <cell r="AZ219">
            <v>0.65217391304347838</v>
          </cell>
          <cell r="BA219">
            <v>0.53423686678151627</v>
          </cell>
          <cell r="BB219">
            <v>0.65217391304347838</v>
          </cell>
          <cell r="BC219">
            <v>0.53412783217393223</v>
          </cell>
          <cell r="BD219">
            <v>0.65217391304347838</v>
          </cell>
          <cell r="BE219">
            <v>0.51035301839321168</v>
          </cell>
          <cell r="BF219">
            <v>0.65217391304347838</v>
          </cell>
          <cell r="BG219">
            <v>0.50964154368735104</v>
          </cell>
          <cell r="BH219">
            <v>0.625</v>
          </cell>
          <cell r="BI219">
            <v>0.47385374347069076</v>
          </cell>
          <cell r="BJ219">
            <v>144.50466666666665</v>
          </cell>
          <cell r="BK219">
            <v>135.39147039010348</v>
          </cell>
          <cell r="BL219">
            <v>2167.5700000000002</v>
          </cell>
          <cell r="BM219">
            <v>221080.73200000002</v>
          </cell>
          <cell r="BN219">
            <v>15.052569444444446</v>
          </cell>
          <cell r="BO219">
            <v>1535.2828611111113</v>
          </cell>
          <cell r="BP219">
            <v>732.34973000000002</v>
          </cell>
          <cell r="BQ219">
            <v>73475.504420000027</v>
          </cell>
          <cell r="BR219">
            <v>0.33786670326679186</v>
          </cell>
          <cell r="BS219">
            <v>0.33234693840257423</v>
          </cell>
          <cell r="BT219">
            <v>1.9479072172934149</v>
          </cell>
          <cell r="BU219">
            <v>1.8416318082045311</v>
          </cell>
          <cell r="BV219">
            <v>0.11468799884854992</v>
          </cell>
          <cell r="BW219">
            <v>0.12780969812052076</v>
          </cell>
          <cell r="BX219">
            <v>248.59426566415138</v>
          </cell>
          <cell r="BY219">
            <v>28256.261617183754</v>
          </cell>
          <cell r="BZ219">
            <v>0.17345112758309508</v>
          </cell>
          <cell r="CA219">
            <v>0.18046329180564624</v>
          </cell>
          <cell r="CB219">
            <v>375.96746061528944</v>
          </cell>
          <cell r="CC219">
            <v>39896.956651521876</v>
          </cell>
          <cell r="CD219">
            <v>2.7266666666666661E-2</v>
          </cell>
          <cell r="CE219">
            <v>2.9440155191598438E-2</v>
          </cell>
          <cell r="CF219">
            <v>0.72263330977839446</v>
          </cell>
          <cell r="CG219">
            <v>0.75409183674167513</v>
          </cell>
          <cell r="CH219">
            <v>30.066650693599502</v>
          </cell>
          <cell r="CI219">
            <v>3304.3769040253555</v>
          </cell>
          <cell r="CJ219">
            <v>0.49044444444444452</v>
          </cell>
          <cell r="CK219">
            <v>0.4877871403040413</v>
          </cell>
          <cell r="CL219">
            <v>390.80561869111125</v>
          </cell>
          <cell r="CM219">
            <v>41286.119864452769</v>
          </cell>
          <cell r="CN219">
            <v>0.36761891426805138</v>
          </cell>
          <cell r="CO219">
            <v>0.38284486691495129</v>
          </cell>
          <cell r="CP219">
            <v>796.83973000000015</v>
          </cell>
          <cell r="CQ219">
            <v>84639.623420000018</v>
          </cell>
          <cell r="CR219">
            <v>1.0023742395708865E-2</v>
          </cell>
          <cell r="CS219">
            <v>1.1271012296283016E-2</v>
          </cell>
          <cell r="CT219">
            <v>21.727163304666668</v>
          </cell>
          <cell r="CU219">
            <v>2491.8036488432504</v>
          </cell>
          <cell r="CV219">
            <v>3.3258441480551952E-2</v>
          </cell>
          <cell r="CW219">
            <v>4.7362182607573411E-2</v>
          </cell>
          <cell r="CX219">
            <v>72.09</v>
          </cell>
          <cell r="CY219">
            <v>10470.866</v>
          </cell>
          <cell r="CZ219">
            <v>2.3300000000000005E-2</v>
          </cell>
          <cell r="DA219">
            <v>2.0076929666907613E-2</v>
          </cell>
          <cell r="DB219">
            <v>7.7492168649686069E-4</v>
          </cell>
          <cell r="DC219">
            <v>9.508872090834864E-4</v>
          </cell>
          <cell r="DD219">
            <v>1.6796970000000004</v>
          </cell>
          <cell r="DE219">
            <v>210.22284023361425</v>
          </cell>
          <cell r="DF219">
            <v>0.66974999999999996</v>
          </cell>
          <cell r="DG219">
            <v>0.56711412651013904</v>
          </cell>
          <cell r="DH219">
            <v>48.282277499999999</v>
          </cell>
          <cell r="DI219">
            <v>5938.1760253947132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0.81504947558583263</v>
          </cell>
          <cell r="DO219">
            <v>0.85016527758964411</v>
          </cell>
          <cell r="DP219">
            <v>226.8671023594847</v>
          </cell>
          <cell r="DQ219">
            <v>25764.457968340499</v>
          </cell>
          <cell r="DR219">
            <v>278.34764533333339</v>
          </cell>
          <cell r="DS219">
            <v>30305.234343828884</v>
          </cell>
          <cell r="DT219">
            <v>2103.08</v>
          </cell>
          <cell r="DU219">
            <v>210046.31899999999</v>
          </cell>
          <cell r="DV219">
            <v>0.97024778899874042</v>
          </cell>
          <cell r="DW219">
            <v>0.9500887621450429</v>
          </cell>
          <cell r="DX219">
            <v>0</v>
          </cell>
          <cell r="DY219">
            <v>0.24284200441492523</v>
          </cell>
          <cell r="DZ219">
            <v>0.9859</v>
          </cell>
          <cell r="EA219">
            <v>0.98762820373083504</v>
          </cell>
          <cell r="EB219">
            <v>0.84178800301288648</v>
          </cell>
          <cell r="EC219">
            <v>0.87420654440886481</v>
          </cell>
          <cell r="EN219">
            <v>4.4999999999999999E-4</v>
          </cell>
          <cell r="EO219">
            <v>1.4029663708174619E-5</v>
          </cell>
          <cell r="ER219">
            <v>0.98634385473463049</v>
          </cell>
          <cell r="ES219">
            <v>0.98804307139551628</v>
          </cell>
          <cell r="EV219">
            <v>2.9774908340515216E-2</v>
          </cell>
          <cell r="EW219">
            <v>2.3735838157338429E-2</v>
          </cell>
          <cell r="EX219">
            <v>0.84340000000000004</v>
          </cell>
          <cell r="EY219">
            <v>0.84597152123797481</v>
          </cell>
          <cell r="EZ219">
            <v>0.35728070552037755</v>
          </cell>
          <cell r="FA219">
            <v>0.36512433340332279</v>
          </cell>
          <cell r="FB219">
            <v>0.42361952278915999</v>
          </cell>
          <cell r="FC219">
            <v>0.43160357557782614</v>
          </cell>
          <cell r="FJ219">
            <v>0.91259990150368198</v>
          </cell>
          <cell r="FK219">
            <v>0.91181410752058256</v>
          </cell>
          <cell r="FL219">
            <v>0.94050159927890109</v>
          </cell>
          <cell r="FM219">
            <v>0.94278885884005914</v>
          </cell>
          <cell r="FR219">
            <v>-3.5676794926275956E-3</v>
          </cell>
          <cell r="FS219">
            <v>4.7211845521009099E-3</v>
          </cell>
          <cell r="FT219">
            <v>0.81148179609320503</v>
          </cell>
          <cell r="FU219">
            <v>0.85488646214174502</v>
          </cell>
          <cell r="FV219">
            <v>0.83778273397470659</v>
          </cell>
          <cell r="FW219">
            <v>0.87918485670110136</v>
          </cell>
          <cell r="FX219">
            <v>225.1874053594847</v>
          </cell>
          <cell r="FY219">
            <v>1073.8229384214001</v>
          </cell>
          <cell r="FZ219">
            <v>277.50148733295822</v>
          </cell>
          <cell r="GA219">
            <v>1297.7993961086343</v>
          </cell>
          <cell r="GB219">
            <v>36.529285240745111</v>
          </cell>
          <cell r="GC219">
            <v>156.35587159138123</v>
          </cell>
          <cell r="GD219">
            <v>1.6852643854982818E-2</v>
          </cell>
          <cell r="GE219">
            <v>7.0723427671381695E-4</v>
          </cell>
          <cell r="GF219">
            <v>4.7169196641719084E-2</v>
          </cell>
          <cell r="GG219">
            <v>1.9369683475261381E-3</v>
          </cell>
          <cell r="GH219">
            <v>102.24253556469104</v>
          </cell>
          <cell r="GI219">
            <v>434.22878609622927</v>
          </cell>
          <cell r="IV219">
            <v>215</v>
          </cell>
        </row>
        <row r="220">
          <cell r="B220">
            <v>39054</v>
          </cell>
          <cell r="C220">
            <v>28</v>
          </cell>
          <cell r="D220">
            <v>39052</v>
          </cell>
          <cell r="E220">
            <v>0</v>
          </cell>
          <cell r="F220">
            <v>145</v>
          </cell>
          <cell r="G220">
            <v>21</v>
          </cell>
          <cell r="H220">
            <v>0</v>
          </cell>
          <cell r="I220">
            <v>0</v>
          </cell>
          <cell r="J220">
            <v>0</v>
          </cell>
          <cell r="K220">
            <v>0.41666666666666669</v>
          </cell>
          <cell r="L220">
            <v>1</v>
          </cell>
          <cell r="M220">
            <v>144.58333333333331</v>
          </cell>
          <cell r="N220">
            <v>145</v>
          </cell>
          <cell r="O220">
            <v>145</v>
          </cell>
          <cell r="P220">
            <v>0</v>
          </cell>
          <cell r="Q220">
            <v>10.082638888888889</v>
          </cell>
          <cell r="R220">
            <v>0</v>
          </cell>
          <cell r="S220">
            <v>0.18611111111111117</v>
          </cell>
          <cell r="T220">
            <v>0</v>
          </cell>
          <cell r="U220">
            <v>10.268750000000001</v>
          </cell>
          <cell r="V220">
            <v>0</v>
          </cell>
          <cell r="W220">
            <v>5.9340277777777768</v>
          </cell>
          <cell r="X220">
            <v>0</v>
          </cell>
          <cell r="Y220">
            <v>1.3888888888888756E-2</v>
          </cell>
          <cell r="Z220">
            <v>0.55000000000000004</v>
          </cell>
          <cell r="AA220">
            <v>15.82152777777778</v>
          </cell>
          <cell r="AB220">
            <v>0.55000000000000004</v>
          </cell>
          <cell r="AC220">
            <v>15.835416666666669</v>
          </cell>
          <cell r="AD220">
            <v>4.8611111111111112E-2</v>
          </cell>
          <cell r="AE220">
            <v>4.3104166666666659</v>
          </cell>
          <cell r="AF220">
            <v>7.291666666666663E-2</v>
          </cell>
          <cell r="AG220">
            <v>39.477777777777781</v>
          </cell>
          <cell r="AH220">
            <v>0</v>
          </cell>
          <cell r="AI220">
            <v>0.39097222222222217</v>
          </cell>
          <cell r="AJ220">
            <v>0.12152777777777773</v>
          </cell>
          <cell r="AK220">
            <v>44.179166666666674</v>
          </cell>
          <cell r="AL220">
            <v>0.67152777777777772</v>
          </cell>
          <cell r="AM220">
            <v>60.014583333333341</v>
          </cell>
          <cell r="AN220">
            <v>1</v>
          </cell>
          <cell r="AO220">
            <v>128.38055555555553</v>
          </cell>
          <cell r="AP220">
            <v>0.32847222222222228</v>
          </cell>
          <cell r="AQ220">
            <v>68.365972222222226</v>
          </cell>
          <cell r="AR220">
            <v>0.89197530864197527</v>
          </cell>
          <cell r="AS220">
            <v>0.96170055224755502</v>
          </cell>
          <cell r="AT220">
            <v>0.83796296296296302</v>
          </cell>
          <cell r="AU220">
            <v>0.64922716194119623</v>
          </cell>
          <cell r="AV220">
            <v>1</v>
          </cell>
          <cell r="AW220">
            <v>0.99652608521272334</v>
          </cell>
          <cell r="AX220">
            <v>0.72993827160493829</v>
          </cell>
          <cell r="AY220">
            <v>0.60745379940147459</v>
          </cell>
          <cell r="AZ220">
            <v>0.32847222222222228</v>
          </cell>
          <cell r="BA220">
            <v>0.53263409567907893</v>
          </cell>
          <cell r="BB220">
            <v>0.32847222222222228</v>
          </cell>
          <cell r="BC220">
            <v>0.53252591037929775</v>
          </cell>
          <cell r="BD220">
            <v>0.32847222222222228</v>
          </cell>
          <cell r="BE220">
            <v>0.50899887804852839</v>
          </cell>
          <cell r="BF220">
            <v>0.32847222222222228</v>
          </cell>
          <cell r="BG220">
            <v>0.50829456683928742</v>
          </cell>
          <cell r="BH220">
            <v>0.32847222222222228</v>
          </cell>
          <cell r="BI220">
            <v>0.47284822286263217</v>
          </cell>
          <cell r="BJ220">
            <v>142.08202959830865</v>
          </cell>
          <cell r="BK220">
            <v>135.42361595579345</v>
          </cell>
          <cell r="BL220">
            <v>1120.08</v>
          </cell>
          <cell r="BM220">
            <v>222200.81200000001</v>
          </cell>
          <cell r="BN220">
            <v>7.7246896551724129</v>
          </cell>
          <cell r="BO220">
            <v>1532.4193931034483</v>
          </cell>
          <cell r="BP220">
            <v>374.48590999999999</v>
          </cell>
          <cell r="BQ220">
            <v>73849.99033000003</v>
          </cell>
          <cell r="BR220">
            <v>0.33433853831869154</v>
          </cell>
          <cell r="BS220">
            <v>0.33235697775037848</v>
          </cell>
          <cell r="BT220">
            <v>1.9027569840740848</v>
          </cell>
          <cell r="BU220">
            <v>1.8419318594239502</v>
          </cell>
          <cell r="BV220">
            <v>0.11994737919495695</v>
          </cell>
          <cell r="BW220">
            <v>0.12777006538424548</v>
          </cell>
          <cell r="BX220">
            <v>134.35066048868737</v>
          </cell>
          <cell r="BY220">
            <v>28390.612277672441</v>
          </cell>
          <cell r="BZ220">
            <v>0.17571268486573791</v>
          </cell>
          <cell r="CA220">
            <v>0.18043934472924558</v>
          </cell>
          <cell r="CB220">
            <v>196.8122640644157</v>
          </cell>
          <cell r="CC220">
            <v>40093.76891558629</v>
          </cell>
          <cell r="CD220">
            <v>2.7625E-2</v>
          </cell>
          <cell r="CE220">
            <v>2.9431363516581922E-2</v>
          </cell>
          <cell r="CF220">
            <v>0.71313131313131306</v>
          </cell>
          <cell r="CG220">
            <v>0.75389497713601039</v>
          </cell>
          <cell r="CH220">
            <v>15.957798450584276</v>
          </cell>
          <cell r="CI220">
            <v>3320.3347024759396</v>
          </cell>
          <cell r="CJ220">
            <v>0.48349999999999993</v>
          </cell>
          <cell r="CK220">
            <v>0.48776637560883629</v>
          </cell>
          <cell r="CL220">
            <v>199.17584748499993</v>
          </cell>
          <cell r="CM220">
            <v>41485.295711937768</v>
          </cell>
          <cell r="CN220">
            <v>0.36778257803014064</v>
          </cell>
          <cell r="CO220">
            <v>0.38276894024131652</v>
          </cell>
          <cell r="CP220">
            <v>411.94590999999991</v>
          </cell>
          <cell r="CQ220">
            <v>85051.569330000013</v>
          </cell>
          <cell r="CR220">
            <v>1.0159993718082636E-2</v>
          </cell>
          <cell r="CS220">
            <v>1.126541182309901E-2</v>
          </cell>
          <cell r="CT220">
            <v>11.380005763749997</v>
          </cell>
          <cell r="CU220">
            <v>2503.1836546070003</v>
          </cell>
          <cell r="CV220">
            <v>4.3050496393114777E-2</v>
          </cell>
          <cell r="CW220">
            <v>4.7340448062809057E-2</v>
          </cell>
          <cell r="CX220">
            <v>48.22</v>
          </cell>
          <cell r="CY220">
            <v>10519.085999999999</v>
          </cell>
          <cell r="CZ220">
            <v>2.4424999999999999E-2</v>
          </cell>
          <cell r="DA220">
            <v>2.0096861432030717E-2</v>
          </cell>
          <cell r="DB220">
            <v>1.0515083744018284E-3</v>
          </cell>
          <cell r="DC220">
            <v>9.5139442484852056E-4</v>
          </cell>
          <cell r="DD220">
            <v>1.1777734999999998</v>
          </cell>
          <cell r="DE220">
            <v>211.40061373361425</v>
          </cell>
          <cell r="DF220">
            <v>0.67200000000000004</v>
          </cell>
          <cell r="DG220">
            <v>0.56759492843719628</v>
          </cell>
          <cell r="DH220">
            <v>32.403840000000002</v>
          </cell>
          <cell r="DI220">
            <v>5970.5798653947131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0.7676469861253008</v>
          </cell>
          <cell r="DO220">
            <v>0.84973138432558426</v>
          </cell>
          <cell r="DP220">
            <v>122.97065472493738</v>
          </cell>
          <cell r="DQ220">
            <v>25887.428623065436</v>
          </cell>
          <cell r="DR220">
            <v>160.19167266666665</v>
          </cell>
          <cell r="DS220">
            <v>30465.426016495552</v>
          </cell>
          <cell r="DT220">
            <v>1082.6199999999999</v>
          </cell>
          <cell r="DU220">
            <v>211128.93899999998</v>
          </cell>
          <cell r="DV220">
            <v>0.96655596028855073</v>
          </cell>
          <cell r="DW220">
            <v>0.95017177074942449</v>
          </cell>
          <cell r="DX220">
            <v>0</v>
          </cell>
          <cell r="DY220">
            <v>0.24161787534961351</v>
          </cell>
          <cell r="DZ220">
            <v>0.98534999999999995</v>
          </cell>
          <cell r="EA220">
            <v>0.98761908466418058</v>
          </cell>
          <cell r="EB220">
            <v>0.7870249718181197</v>
          </cell>
          <cell r="EC220">
            <v>0.87378332469329778</v>
          </cell>
          <cell r="EN220">
            <v>5.9999999999999995E-4</v>
          </cell>
          <cell r="EO220">
            <v>1.6375153043390018E-5</v>
          </cell>
          <cell r="ER220">
            <v>0.98594156493896334</v>
          </cell>
          <cell r="ES220">
            <v>0.98803466111247606</v>
          </cell>
          <cell r="EV220">
            <v>3.6342783610090565E-2</v>
          </cell>
          <cell r="EW220">
            <v>2.3799387823676812E-2</v>
          </cell>
          <cell r="EX220">
            <v>0.84722500000000001</v>
          </cell>
          <cell r="EY220">
            <v>0.8459795503242703</v>
          </cell>
          <cell r="EZ220">
            <v>0.35770268563814178</v>
          </cell>
          <cell r="FA220">
            <v>0.36507679446435748</v>
          </cell>
          <cell r="FB220">
            <v>0.42220506434316951</v>
          </cell>
          <cell r="FC220">
            <v>0.43154328532459302</v>
          </cell>
          <cell r="FJ220">
            <v>0.91529624251673691</v>
          </cell>
          <cell r="FK220">
            <v>0.91183058575402365</v>
          </cell>
          <cell r="FL220">
            <v>0.94323506590073269</v>
          </cell>
          <cell r="FM220">
            <v>0.94279028618200167</v>
          </cell>
          <cell r="FR220">
            <v>1.5160148975079224E-2</v>
          </cell>
          <cell r="FS220">
            <v>4.7626250640950829E-3</v>
          </cell>
          <cell r="FT220">
            <v>0.78280713510038002</v>
          </cell>
          <cell r="FU220">
            <v>0.85449400938967934</v>
          </cell>
          <cell r="FV220">
            <v>0.80565380283751542</v>
          </cell>
          <cell r="FW220">
            <v>0.87880899294881842</v>
          </cell>
          <cell r="FX220">
            <v>121.79288122493737</v>
          </cell>
          <cell r="FY220">
            <v>1195.6158196463375</v>
          </cell>
          <cell r="FZ220">
            <v>155.58478680616494</v>
          </cell>
          <cell r="GA220">
            <v>1453.3841829147991</v>
          </cell>
          <cell r="GB220">
            <v>23.669983307528746</v>
          </cell>
          <cell r="GC220">
            <v>180.02585489890998</v>
          </cell>
          <cell r="GD220">
            <v>2.1132404209992812E-2</v>
          </cell>
          <cell r="GE220">
            <v>8.1019440603533879E-4</v>
          </cell>
          <cell r="GF220">
            <v>5.9078125657045573E-2</v>
          </cell>
          <cell r="GG220">
            <v>2.2192437819118578E-3</v>
          </cell>
          <cell r="GH220">
            <v>66.172226985943595</v>
          </cell>
          <cell r="GI220">
            <v>500.40101308217288</v>
          </cell>
          <cell r="IV220">
            <v>216</v>
          </cell>
        </row>
        <row r="221">
          <cell r="B221" t="str">
            <v>from  27/11/2006  to  3/12/2006</v>
          </cell>
          <cell r="C221">
            <v>28</v>
          </cell>
          <cell r="F221">
            <v>7</v>
          </cell>
          <cell r="G221">
            <v>21</v>
          </cell>
          <cell r="H221">
            <v>0</v>
          </cell>
          <cell r="I221">
            <v>0</v>
          </cell>
          <cell r="J221">
            <v>0</v>
          </cell>
          <cell r="K221">
            <v>0.41666666666666669</v>
          </cell>
          <cell r="L221">
            <v>7</v>
          </cell>
          <cell r="M221">
            <v>144.58333333333331</v>
          </cell>
          <cell r="N221">
            <v>7</v>
          </cell>
          <cell r="O221">
            <v>145</v>
          </cell>
          <cell r="P221">
            <v>2.2201388888888887</v>
          </cell>
          <cell r="Q221">
            <v>10.082638888888889</v>
          </cell>
          <cell r="R221">
            <v>0</v>
          </cell>
          <cell r="S221">
            <v>0.18611111111111117</v>
          </cell>
          <cell r="T221">
            <v>2.2201388888888887</v>
          </cell>
          <cell r="U221">
            <v>10.268750000000001</v>
          </cell>
          <cell r="V221">
            <v>0</v>
          </cell>
          <cell r="W221">
            <v>5.9340277777777768</v>
          </cell>
          <cell r="X221">
            <v>0</v>
          </cell>
          <cell r="Y221">
            <v>1.3888888888888756E-2</v>
          </cell>
          <cell r="Z221">
            <v>1.0034722222222217</v>
          </cell>
          <cell r="AA221">
            <v>15.821527777777778</v>
          </cell>
          <cell r="AB221">
            <v>1.0034722222222217</v>
          </cell>
          <cell r="AC221">
            <v>15.830555555555556</v>
          </cell>
          <cell r="AD221">
            <v>0.15277777777777785</v>
          </cell>
          <cell r="AE221">
            <v>4.3104166666666659</v>
          </cell>
          <cell r="AF221">
            <v>0.13541666666666652</v>
          </cell>
          <cell r="AG221">
            <v>39.477777777777781</v>
          </cell>
          <cell r="AH221">
            <v>1.388888888888884E-2</v>
          </cell>
          <cell r="AI221">
            <v>0.39097222222222217</v>
          </cell>
          <cell r="AJ221">
            <v>0.3020833333333332</v>
          </cell>
          <cell r="AK221">
            <v>44.17916666666666</v>
          </cell>
          <cell r="AL221">
            <v>1.3055555555555549</v>
          </cell>
          <cell r="AM221">
            <v>60.014583333333341</v>
          </cell>
          <cell r="AN221">
            <v>4.7798611111111109</v>
          </cell>
          <cell r="AO221">
            <v>128.38055555555553</v>
          </cell>
          <cell r="AP221">
            <v>3.4743055555555564</v>
          </cell>
          <cell r="AQ221">
            <v>68.365972222222226</v>
          </cell>
          <cell r="AR221">
            <v>0.95954394998161097</v>
          </cell>
          <cell r="AS221">
            <v>0.96170220642677329</v>
          </cell>
          <cell r="AT221">
            <v>0.96414122839279148</v>
          </cell>
          <cell r="AU221">
            <v>0.64924231205883787</v>
          </cell>
          <cell r="AV221">
            <v>0.99632217727105554</v>
          </cell>
          <cell r="AW221">
            <v>0.99652623525346762</v>
          </cell>
          <cell r="AX221">
            <v>0.92000735564545799</v>
          </cell>
          <cell r="AY221">
            <v>0.60747075373907888</v>
          </cell>
          <cell r="AZ221">
            <v>0.72686328635769304</v>
          </cell>
          <cell r="BA221">
            <v>0.53263409567907893</v>
          </cell>
          <cell r="BB221">
            <v>0.72686328635769304</v>
          </cell>
          <cell r="BC221">
            <v>0.53252591037929775</v>
          </cell>
          <cell r="BD221">
            <v>0.72686328635769304</v>
          </cell>
          <cell r="BE221">
            <v>0.50899887804852839</v>
          </cell>
          <cell r="BF221">
            <v>0.72686328635769304</v>
          </cell>
          <cell r="BG221">
            <v>0.50829456683928742</v>
          </cell>
          <cell r="BH221">
            <v>0.4963293650793652</v>
          </cell>
          <cell r="BI221">
            <v>0.47284822286263217</v>
          </cell>
          <cell r="BJ221">
            <v>140.5341994803118</v>
          </cell>
          <cell r="BK221">
            <v>135.42361595579345</v>
          </cell>
          <cell r="BL221">
            <v>11718.21</v>
          </cell>
          <cell r="BM221">
            <v>222200.81200000001</v>
          </cell>
          <cell r="BN221">
            <v>1674.03</v>
          </cell>
          <cell r="BO221">
            <v>1532.4193931034483</v>
          </cell>
          <cell r="BP221">
            <v>3896.4134499999996</v>
          </cell>
          <cell r="BQ221">
            <v>73849.990330000015</v>
          </cell>
          <cell r="BR221">
            <v>0.33250926976048384</v>
          </cell>
          <cell r="BS221">
            <v>0.33235697775037842</v>
          </cell>
          <cell r="BT221">
            <v>1.8850309309029087</v>
          </cell>
          <cell r="BU221">
            <v>1.8419318594239498</v>
          </cell>
          <cell r="BV221">
            <v>0.11297959359607856</v>
          </cell>
          <cell r="BW221">
            <v>0.12777006538424548</v>
          </cell>
          <cell r="BX221">
            <v>1323.9186034735039</v>
          </cell>
          <cell r="BY221">
            <v>28390.612277672441</v>
          </cell>
          <cell r="BZ221">
            <v>0.17639459613599848</v>
          </cell>
          <cell r="CA221">
            <v>0.18043934472924558</v>
          </cell>
          <cell r="CB221">
            <v>2067.0289203868188</v>
          </cell>
          <cell r="CC221">
            <v>40093.76891558629</v>
          </cell>
          <cell r="CD221">
            <v>2.780979996204418E-2</v>
          </cell>
          <cell r="CE221">
            <v>2.9431363516581922E-2</v>
          </cell>
          <cell r="CF221">
            <v>0.72789845960911626</v>
          </cell>
          <cell r="CG221">
            <v>0.75389497713601039</v>
          </cell>
          <cell r="CH221">
            <v>165.72687060218064</v>
          </cell>
          <cell r="CI221">
            <v>3320.3347024759396</v>
          </cell>
          <cell r="CJ221">
            <v>0.48527488492047671</v>
          </cell>
          <cell r="CK221">
            <v>0.48776637560883623</v>
          </cell>
          <cell r="CL221">
            <v>2105.0076590109998</v>
          </cell>
          <cell r="CM221">
            <v>41485.295711937761</v>
          </cell>
          <cell r="CN221">
            <v>0.37017287196594012</v>
          </cell>
          <cell r="CO221">
            <v>0.38276894024131652</v>
          </cell>
          <cell r="CP221">
            <v>4337.7634499999995</v>
          </cell>
          <cell r="CQ221">
            <v>85051.569330000013</v>
          </cell>
          <cell r="CR221">
            <v>1.0294433520748186E-2</v>
          </cell>
          <cell r="CS221">
            <v>1.126541182309901E-2</v>
          </cell>
          <cell r="CT221">
            <v>120.63233382716662</v>
          </cell>
          <cell r="CU221">
            <v>2503.1836546070003</v>
          </cell>
          <cell r="CV221">
            <v>2.8838022189395823E-2</v>
          </cell>
          <cell r="CW221">
            <v>4.7340448062809057E-2</v>
          </cell>
          <cell r="CX221">
            <v>337.93</v>
          </cell>
          <cell r="CY221">
            <v>10519.085999999999</v>
          </cell>
          <cell r="CZ221">
            <v>2.2698339892877225E-2</v>
          </cell>
          <cell r="DA221">
            <v>2.0096861432030717E-2</v>
          </cell>
          <cell r="DB221">
            <v>6.5457522949324181E-4</v>
          </cell>
          <cell r="DC221">
            <v>9.5139442484852056E-4</v>
          </cell>
          <cell r="DD221">
            <v>7.6704500000000015</v>
          </cell>
          <cell r="DE221">
            <v>211.40061373361425</v>
          </cell>
          <cell r="DF221">
            <v>0.6661849421477819</v>
          </cell>
          <cell r="DG221">
            <v>0.56759492843719628</v>
          </cell>
          <cell r="DH221">
            <v>225.12387749999996</v>
          </cell>
          <cell r="DI221">
            <v>5970.5798653947131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0.82019020002491927</v>
          </cell>
          <cell r="DO221">
            <v>0.84973138432558459</v>
          </cell>
          <cell r="DP221">
            <v>1203.2862696463374</v>
          </cell>
          <cell r="DQ221">
            <v>25887.42862306544</v>
          </cell>
          <cell r="DR221">
            <v>1467.0819885555554</v>
          </cell>
          <cell r="DS221">
            <v>30465.426016495545</v>
          </cell>
          <cell r="DT221">
            <v>11276.86</v>
          </cell>
          <cell r="DU221">
            <v>211128.93900000001</v>
          </cell>
          <cell r="DV221">
            <v>0.96233639779454372</v>
          </cell>
          <cell r="DW221">
            <v>0.9501717707494246</v>
          </cell>
          <cell r="DX221">
            <v>0.15113451713188278</v>
          </cell>
          <cell r="DY221">
            <v>0.24161787534961351</v>
          </cell>
          <cell r="DZ221">
            <v>0.98694235093459259</v>
          </cell>
          <cell r="EA221">
            <v>0.9876190846641808</v>
          </cell>
          <cell r="EB221">
            <v>0.84698382968626929</v>
          </cell>
          <cell r="EC221">
            <v>0.87378332469329834</v>
          </cell>
          <cell r="ED221">
            <v>0.84975114204584101</v>
          </cell>
          <cell r="EE221">
            <v>0.91066234225180831</v>
          </cell>
          <cell r="EF221">
            <v>7.3905125771911342E-2</v>
          </cell>
          <cell r="EG221">
            <v>9.2705265737469691E-2</v>
          </cell>
          <cell r="EH221">
            <v>866.03578387166942</v>
          </cell>
          <cell r="EI221">
            <v>20599.185323541544</v>
          </cell>
          <cell r="EJ221">
            <v>877.49378983642782</v>
          </cell>
          <cell r="EK221">
            <v>20857.419265592529</v>
          </cell>
          <cell r="EL221">
            <v>7.4882920671026351E-2</v>
          </cell>
          <cell r="EM221">
            <v>9.3867430446620187E-2</v>
          </cell>
          <cell r="EN221">
            <v>3.8922603956877648E-4</v>
          </cell>
          <cell r="EO221">
            <v>4.2060917966919604E-4</v>
          </cell>
          <cell r="EP221">
            <v>0.34154343256422909</v>
          </cell>
          <cell r="EQ221">
            <v>8.7728220073173588</v>
          </cell>
          <cell r="ER221">
            <v>0.98732664417406535</v>
          </cell>
          <cell r="ES221">
            <v>0.98803466111247606</v>
          </cell>
          <cell r="ET221">
            <v>877.15224640386361</v>
          </cell>
          <cell r="EU221">
            <v>20848.64644358521</v>
          </cell>
          <cell r="EV221">
            <v>2.8780034303419036E-2</v>
          </cell>
          <cell r="EW221">
            <v>2.3799387823676785E-2</v>
          </cell>
          <cell r="EX221">
            <v>0.84836553552202965</v>
          </cell>
          <cell r="EY221">
            <v>0.84597955032427063</v>
          </cell>
          <cell r="EZ221">
            <v>0.35922277215344778</v>
          </cell>
          <cell r="FA221">
            <v>0.36507679446435748</v>
          </cell>
          <cell r="FB221">
            <v>0.42342923788435743</v>
          </cell>
          <cell r="FC221">
            <v>0.43154328532459285</v>
          </cell>
          <cell r="FD221">
            <v>483.02009635231087</v>
          </cell>
          <cell r="FE221">
            <v>8506.2820519575671</v>
          </cell>
          <cell r="FF221">
            <v>0.71972547657026742</v>
          </cell>
          <cell r="FG221">
            <v>0.79572156908577141</v>
          </cell>
          <cell r="FH221">
            <v>0.77440387892116913</v>
          </cell>
          <cell r="FI221">
            <v>0.79616316184292724</v>
          </cell>
          <cell r="FJ221">
            <v>0.90888236368106834</v>
          </cell>
          <cell r="FK221">
            <v>0.91183058575402376</v>
          </cell>
          <cell r="FL221">
            <v>0.93922313194922857</v>
          </cell>
          <cell r="FM221">
            <v>0.94279028618200178</v>
          </cell>
          <cell r="FN221">
            <v>0.65414579234666803</v>
          </cell>
          <cell r="FO221">
            <v>0.72556326443658981</v>
          </cell>
          <cell r="FP221">
            <v>0.72733803655397167</v>
          </cell>
          <cell r="FQ221">
            <v>0.75061489520146074</v>
          </cell>
          <cell r="FR221">
            <v>2.6198426520183116E-3</v>
          </cell>
          <cell r="FS221">
            <v>4.7626250640947498E-3</v>
          </cell>
          <cell r="FT221">
            <v>0.82281004267693758</v>
          </cell>
          <cell r="FU221">
            <v>0.85449400938967934</v>
          </cell>
          <cell r="FV221">
            <v>0.8498619082954828</v>
          </cell>
          <cell r="FW221">
            <v>0.87880899294881853</v>
          </cell>
          <cell r="FX221">
            <v>1195.6158196463375</v>
          </cell>
          <cell r="FY221">
            <v>20961.843433812341</v>
          </cell>
          <cell r="FZ221">
            <v>1453.0885108748919</v>
          </cell>
          <cell r="GA221">
            <v>24531.293611741403</v>
          </cell>
          <cell r="GB221">
            <v>180.02585489890998</v>
          </cell>
          <cell r="GC221" t="e">
            <v>#DIV/0!</v>
          </cell>
          <cell r="GD221">
            <v>1.536291420779368E-2</v>
          </cell>
          <cell r="GE221" t="e">
            <v>#DIV/0!</v>
          </cell>
          <cell r="GF221">
            <v>4.2767094401329225E-2</v>
          </cell>
          <cell r="GG221" t="e">
            <v>#DIV/0!</v>
          </cell>
          <cell r="GH221">
            <v>500.40101308217288</v>
          </cell>
          <cell r="GI221" t="e">
            <v>#DIV/0!</v>
          </cell>
          <cell r="GJ221">
            <v>2.790153258511947E-2</v>
          </cell>
          <cell r="GK221" t="e">
            <v>#DIV/0!</v>
          </cell>
          <cell r="GL221">
            <v>33.359513751146608</v>
          </cell>
          <cell r="GM221" t="e">
            <v>#DIV/0!</v>
          </cell>
          <cell r="GN221">
            <v>24.49897638237789</v>
          </cell>
          <cell r="GO221" t="e">
            <v>#DIV/0!</v>
          </cell>
          <cell r="GP221">
            <v>68.199953570629305</v>
          </cell>
          <cell r="GQ221" t="e">
            <v>#DIV/0!</v>
          </cell>
          <cell r="GR221">
            <v>5.8199975568477861E-3</v>
          </cell>
          <cell r="GS221" t="e">
            <v>#DIV/0!</v>
          </cell>
          <cell r="GT221">
            <v>569.35374685522947</v>
          </cell>
          <cell r="GU221">
            <v>10054.949967404109</v>
          </cell>
          <cell r="GV221">
            <v>204.52483128128787</v>
          </cell>
          <cell r="GW221">
            <v>3670.8289025993877</v>
          </cell>
          <cell r="GX221">
            <v>1.7453589864090836E-2</v>
          </cell>
          <cell r="GY221">
            <v>1.652032172861451E-2</v>
          </cell>
          <cell r="GZ221">
            <v>4.8493663868890521E-2</v>
          </cell>
          <cell r="HA221">
            <v>4.5037597114459885E-2</v>
          </cell>
          <cell r="HB221">
            <v>125.05520449338005</v>
          </cell>
          <cell r="HC221">
            <v>1406.0137831908937</v>
          </cell>
          <cell r="HD221">
            <v>1.0671869209834952E-2</v>
          </cell>
          <cell r="HE221">
            <v>6.3276716702137603E-3</v>
          </cell>
          <cell r="IV221">
            <v>217</v>
          </cell>
        </row>
        <row r="222">
          <cell r="B222">
            <v>39055</v>
          </cell>
          <cell r="C222">
            <v>29</v>
          </cell>
          <cell r="D222">
            <v>39052</v>
          </cell>
          <cell r="E222">
            <v>0</v>
          </cell>
          <cell r="F222">
            <v>146</v>
          </cell>
          <cell r="G222">
            <v>22</v>
          </cell>
          <cell r="H222">
            <v>0</v>
          </cell>
          <cell r="I222">
            <v>0</v>
          </cell>
          <cell r="J222">
            <v>0</v>
          </cell>
          <cell r="K222">
            <v>0.41666666666666669</v>
          </cell>
          <cell r="L222">
            <v>1</v>
          </cell>
          <cell r="M222">
            <v>145.58333333333331</v>
          </cell>
          <cell r="N222">
            <v>146</v>
          </cell>
          <cell r="O222">
            <v>146</v>
          </cell>
          <cell r="P222">
            <v>0</v>
          </cell>
          <cell r="Q222">
            <v>10.082638888888889</v>
          </cell>
          <cell r="R222">
            <v>0</v>
          </cell>
          <cell r="S222">
            <v>0.18611111111111117</v>
          </cell>
          <cell r="T222">
            <v>0</v>
          </cell>
          <cell r="U222">
            <v>10.268750000000001</v>
          </cell>
          <cell r="V222">
            <v>0</v>
          </cell>
          <cell r="W222">
            <v>5.9340277777777768</v>
          </cell>
          <cell r="X222">
            <v>0</v>
          </cell>
          <cell r="Y222">
            <v>1.3888888888888756E-2</v>
          </cell>
          <cell r="Z222">
            <v>0.16180555555555576</v>
          </cell>
          <cell r="AA222">
            <v>15.983333333333334</v>
          </cell>
          <cell r="AB222">
            <v>0.16180555555555576</v>
          </cell>
          <cell r="AC222">
            <v>15.997222222222224</v>
          </cell>
          <cell r="AD222">
            <v>4.1666666666666741E-2</v>
          </cell>
          <cell r="AE222">
            <v>4.3520833333333329</v>
          </cell>
          <cell r="AF222">
            <v>3.3333333333333437E-2</v>
          </cell>
          <cell r="AG222">
            <v>39.511111111111113</v>
          </cell>
          <cell r="AH222">
            <v>0</v>
          </cell>
          <cell r="AI222">
            <v>0.39097222222222217</v>
          </cell>
          <cell r="AJ222">
            <v>7.5000000000000178E-2</v>
          </cell>
          <cell r="AK222">
            <v>44.25416666666667</v>
          </cell>
          <cell r="AL222">
            <v>0.23680555555555594</v>
          </cell>
          <cell r="AM222">
            <v>60.251388888888897</v>
          </cell>
          <cell r="AN222">
            <v>1</v>
          </cell>
          <cell r="AO222">
            <v>129.38055555555553</v>
          </cell>
          <cell r="AP222">
            <v>0.76319444444444406</v>
          </cell>
          <cell r="AQ222">
            <v>69.129166666666663</v>
          </cell>
          <cell r="AR222">
            <v>0.95028997514498748</v>
          </cell>
          <cell r="AS222">
            <v>0.9616161987358518</v>
          </cell>
          <cell r="AT222">
            <v>0.96023198011598987</v>
          </cell>
          <cell r="AU222">
            <v>0.65152628742221563</v>
          </cell>
          <cell r="AV222">
            <v>1</v>
          </cell>
          <cell r="AW222">
            <v>0.99655176637757859</v>
          </cell>
          <cell r="AX222">
            <v>0.91052195526097734</v>
          </cell>
          <cell r="AY222">
            <v>0.60969425253564591</v>
          </cell>
          <cell r="AZ222">
            <v>0.76319444444444406</v>
          </cell>
          <cell r="BA222">
            <v>0.53441612813191042</v>
          </cell>
          <cell r="BB222">
            <v>0.76319444444444406</v>
          </cell>
          <cell r="BC222">
            <v>0.53430877901109997</v>
          </cell>
          <cell r="BD222">
            <v>0.76319444444444406</v>
          </cell>
          <cell r="BE222">
            <v>0.51087743067851155</v>
          </cell>
          <cell r="BF222">
            <v>0.76319444444444406</v>
          </cell>
          <cell r="BG222">
            <v>0.51017573710671849</v>
          </cell>
          <cell r="BH222">
            <v>0.76319444444444406</v>
          </cell>
          <cell r="BI222">
            <v>0.47484258729250145</v>
          </cell>
          <cell r="BJ222">
            <v>128.5435850773431</v>
          </cell>
          <cell r="BK222">
            <v>135.34765957446808</v>
          </cell>
          <cell r="BL222">
            <v>2354.4899999999998</v>
          </cell>
          <cell r="BM222">
            <v>224555.302</v>
          </cell>
          <cell r="BN222">
            <v>16.126643835616438</v>
          </cell>
          <cell r="BO222">
            <v>1538.0500136986302</v>
          </cell>
          <cell r="BP222">
            <v>895.63732000000005</v>
          </cell>
          <cell r="BQ222">
            <v>74745.627650000009</v>
          </cell>
          <cell r="BR222">
            <v>0.38039546568471311</v>
          </cell>
          <cell r="BS222">
            <v>0.33286066721328189</v>
          </cell>
          <cell r="BT222">
            <v>2.1719928793255385</v>
          </cell>
          <cell r="BU222">
            <v>1.8452919215651706</v>
          </cell>
          <cell r="BV222">
            <v>0.12221154696494173</v>
          </cell>
          <cell r="BW222">
            <v>0.12771178363397506</v>
          </cell>
          <cell r="BX222">
            <v>287.74586521348562</v>
          </cell>
          <cell r="BY222">
            <v>28678.358142885925</v>
          </cell>
          <cell r="BZ222">
            <v>0.1751366080918442</v>
          </cell>
          <cell r="CA222">
            <v>0.18038374488246312</v>
          </cell>
          <cell r="CB222">
            <v>412.35739238616623</v>
          </cell>
          <cell r="CC222">
            <v>40506.126307972459</v>
          </cell>
          <cell r="CD222">
            <v>2.7E-2</v>
          </cell>
          <cell r="CE222">
            <v>2.9407254975373533E-2</v>
          </cell>
          <cell r="CF222">
            <v>0.66434384211200803</v>
          </cell>
          <cell r="CG222">
            <v>0.75297094577028545</v>
          </cell>
          <cell r="CH222">
            <v>34.618003783833508</v>
          </cell>
          <cell r="CI222">
            <v>3354.9527062597731</v>
          </cell>
          <cell r="CJ222">
            <v>0.47525000000000001</v>
          </cell>
          <cell r="CK222">
            <v>0.48764226765250335</v>
          </cell>
          <cell r="CL222">
            <v>404.81192382999973</v>
          </cell>
          <cell r="CM222">
            <v>41890.107635767759</v>
          </cell>
          <cell r="CN222">
            <v>0.36177147492662937</v>
          </cell>
          <cell r="CO222">
            <v>0.38254877923122926</v>
          </cell>
          <cell r="CP222">
            <v>851.78731999999945</v>
          </cell>
          <cell r="CQ222">
            <v>85903.356650000016</v>
          </cell>
          <cell r="CR222">
            <v>9.7678298230189919E-3</v>
          </cell>
          <cell r="CS222">
            <v>1.1249709491370639E-2</v>
          </cell>
          <cell r="CT222">
            <v>22.998257639999984</v>
          </cell>
          <cell r="CU222">
            <v>2526.1819122470001</v>
          </cell>
          <cell r="CV222">
            <v>6.1873271918759486E-2</v>
          </cell>
          <cell r="CW222">
            <v>4.7492826510950076E-2</v>
          </cell>
          <cell r="CX222">
            <v>145.68</v>
          </cell>
          <cell r="CY222">
            <v>10664.766</v>
          </cell>
          <cell r="CZ222">
            <v>2.1574999999999997E-2</v>
          </cell>
          <cell r="DA222">
            <v>2.0117052707355629E-2</v>
          </cell>
          <cell r="DB222">
            <v>1.3349158416472357E-3</v>
          </cell>
          <cell r="DC222">
            <v>9.5541569414207936E-4</v>
          </cell>
          <cell r="DD222">
            <v>3.1430459999999996</v>
          </cell>
          <cell r="DE222">
            <v>214.54365973361425</v>
          </cell>
          <cell r="DF222">
            <v>0.66699999999999993</v>
          </cell>
          <cell r="DG222">
            <v>0.56895279515694142</v>
          </cell>
          <cell r="DH222">
            <v>97.168559999999999</v>
          </cell>
          <cell r="DI222">
            <v>6067.7484253947132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0.80308034338082779</v>
          </cell>
          <cell r="DO222">
            <v>0.84923197931795691</v>
          </cell>
          <cell r="DP222">
            <v>264.74760757348565</v>
          </cell>
          <cell r="DQ222">
            <v>26152.176230638925</v>
          </cell>
          <cell r="DR222">
            <v>329.66515711111111</v>
          </cell>
          <cell r="DS222">
            <v>30795.091173606656</v>
          </cell>
          <cell r="DT222">
            <v>2398.34</v>
          </cell>
          <cell r="DU222">
            <v>213527.27900000001</v>
          </cell>
          <cell r="DV222">
            <v>1.0186239907580836</v>
          </cell>
          <cell r="DW222">
            <v>0.95088950070749167</v>
          </cell>
          <cell r="DX222">
            <v>0</v>
          </cell>
          <cell r="DY222">
            <v>0.23908448216644163</v>
          </cell>
          <cell r="DZ222">
            <v>0.98529999999999995</v>
          </cell>
          <cell r="EA222">
            <v>0.98759820879774463</v>
          </cell>
          <cell r="EB222">
            <v>0.82953193652641599</v>
          </cell>
          <cell r="EC222">
            <v>0.87330946517854668</v>
          </cell>
          <cell r="EN222">
            <v>4.0000000000000002E-4</v>
          </cell>
          <cell r="EO222">
            <v>3.6007079445848776E-6</v>
          </cell>
          <cell r="ER222">
            <v>0.98569427771108431</v>
          </cell>
          <cell r="ES222">
            <v>0.98801359308925096</v>
          </cell>
          <cell r="EV222">
            <v>3.3159410875600162E-2</v>
          </cell>
          <cell r="EW222">
            <v>2.3897528818252481E-2</v>
          </cell>
          <cell r="EX222">
            <v>0.85056666666666669</v>
          </cell>
          <cell r="EY222">
            <v>0.84601941453128804</v>
          </cell>
          <cell r="EZ222">
            <v>0.35922241253315951</v>
          </cell>
          <cell r="FA222">
            <v>0.36502591712098009</v>
          </cell>
          <cell r="FB222">
            <v>0.42233304761511092</v>
          </cell>
          <cell r="FC222">
            <v>0.43146281379749646</v>
          </cell>
          <cell r="FJ222">
            <v>0.92007441141530566</v>
          </cell>
          <cell r="FK222">
            <v>0.91191330062688214</v>
          </cell>
          <cell r="FL222">
            <v>0.94622345475787251</v>
          </cell>
          <cell r="FM222">
            <v>0.94282246067531317</v>
          </cell>
          <cell r="FR222">
            <v>-2.7233262993291762E-2</v>
          </cell>
          <cell r="FS222">
            <v>4.3731445613587328E-3</v>
          </cell>
          <cell r="FT222">
            <v>0.77584708038753603</v>
          </cell>
          <cell r="FU222">
            <v>0.85360512387931564</v>
          </cell>
          <cell r="FV222">
            <v>0.79723399086105695</v>
          </cell>
          <cell r="FW222">
            <v>0.87793020990461712</v>
          </cell>
          <cell r="FX222">
            <v>261.60456157348563</v>
          </cell>
          <cell r="FY222">
            <v>261.60456157348563</v>
          </cell>
          <cell r="FZ222">
            <v>337.18572665481196</v>
          </cell>
          <cell r="GA222">
            <v>337.18572665481196</v>
          </cell>
          <cell r="GB222">
            <v>53.044512922798575</v>
          </cell>
          <cell r="GC222">
            <v>53.044512922798575</v>
          </cell>
          <cell r="GD222">
            <v>2.2529088219868668E-2</v>
          </cell>
          <cell r="GE222">
            <v>2.3622026489848177E-4</v>
          </cell>
          <cell r="GF222">
            <v>6.2716265560933029E-2</v>
          </cell>
          <cell r="GG222">
            <v>6.4713285774771869E-4</v>
          </cell>
          <cell r="GH222">
            <v>147.6648201005612</v>
          </cell>
          <cell r="GI222">
            <v>147.6648201005612</v>
          </cell>
          <cell r="IV222">
            <v>218</v>
          </cell>
        </row>
        <row r="223">
          <cell r="B223">
            <v>39056</v>
          </cell>
          <cell r="C223">
            <v>29</v>
          </cell>
          <cell r="D223">
            <v>39052</v>
          </cell>
          <cell r="E223">
            <v>0</v>
          </cell>
          <cell r="F223">
            <v>147</v>
          </cell>
          <cell r="G223">
            <v>22</v>
          </cell>
          <cell r="H223">
            <v>0</v>
          </cell>
          <cell r="I223">
            <v>0</v>
          </cell>
          <cell r="J223">
            <v>0</v>
          </cell>
          <cell r="K223">
            <v>0.41666666666666669</v>
          </cell>
          <cell r="L223">
            <v>1</v>
          </cell>
          <cell r="M223">
            <v>146.58333333333331</v>
          </cell>
          <cell r="N223">
            <v>147</v>
          </cell>
          <cell r="O223">
            <v>147</v>
          </cell>
          <cell r="P223">
            <v>0</v>
          </cell>
          <cell r="Q223">
            <v>10.082638888888889</v>
          </cell>
          <cell r="R223">
            <v>0</v>
          </cell>
          <cell r="S223">
            <v>0.18611111111111117</v>
          </cell>
          <cell r="T223">
            <v>0</v>
          </cell>
          <cell r="U223">
            <v>10.268750000000001</v>
          </cell>
          <cell r="V223">
            <v>0</v>
          </cell>
          <cell r="W223">
            <v>5.9340277777777768</v>
          </cell>
          <cell r="X223">
            <v>0</v>
          </cell>
          <cell r="Y223">
            <v>1.3888888888888756E-2</v>
          </cell>
          <cell r="Z223">
            <v>0.18333333333333282</v>
          </cell>
          <cell r="AA223">
            <v>16.166666666666668</v>
          </cell>
          <cell r="AB223">
            <v>0.18333333333333282</v>
          </cell>
          <cell r="AC223">
            <v>16.180555555555557</v>
          </cell>
          <cell r="AD223">
            <v>0</v>
          </cell>
          <cell r="AE223">
            <v>4.3520833333333329</v>
          </cell>
          <cell r="AF223">
            <v>0</v>
          </cell>
          <cell r="AG223">
            <v>39.511111111111113</v>
          </cell>
          <cell r="AH223">
            <v>0</v>
          </cell>
          <cell r="AI223">
            <v>0.39097222222222217</v>
          </cell>
          <cell r="AJ223">
            <v>0</v>
          </cell>
          <cell r="AK223">
            <v>44.25416666666667</v>
          </cell>
          <cell r="AL223">
            <v>0.18333333333333282</v>
          </cell>
          <cell r="AM223">
            <v>60.434722222222227</v>
          </cell>
          <cell r="AN223">
            <v>1</v>
          </cell>
          <cell r="AO223">
            <v>130.38055555555553</v>
          </cell>
          <cell r="AP223">
            <v>0.81666666666666721</v>
          </cell>
          <cell r="AQ223">
            <v>69.945833333333326</v>
          </cell>
          <cell r="AR223">
            <v>1</v>
          </cell>
          <cell r="AS223">
            <v>0.96189068884997075</v>
          </cell>
          <cell r="AT223">
            <v>1</v>
          </cell>
          <cell r="AU223">
            <v>0.65401829149640001</v>
          </cell>
          <cell r="AV223">
            <v>1</v>
          </cell>
          <cell r="AW223">
            <v>0.99657642537458657</v>
          </cell>
          <cell r="AX223">
            <v>1</v>
          </cell>
          <cell r="AY223">
            <v>0.61248540572095722</v>
          </cell>
          <cell r="AZ223">
            <v>0.81666666666666721</v>
          </cell>
          <cell r="BA223">
            <v>0.53658094893154629</v>
          </cell>
          <cell r="BB223">
            <v>0.81666666666666721</v>
          </cell>
          <cell r="BC223">
            <v>0.53647442316296312</v>
          </cell>
          <cell r="BD223">
            <v>0.81666666666666721</v>
          </cell>
          <cell r="BE223">
            <v>0.51312069202671517</v>
          </cell>
          <cell r="BF223">
            <v>0.81666666666666721</v>
          </cell>
          <cell r="BG223">
            <v>0.51242108047883361</v>
          </cell>
          <cell r="BH223">
            <v>0.81666666666666721</v>
          </cell>
          <cell r="BI223">
            <v>0.47717453098351337</v>
          </cell>
          <cell r="BJ223">
            <v>145.54285714285703</v>
          </cell>
          <cell r="BK223">
            <v>135.46669565735394</v>
          </cell>
          <cell r="BL223">
            <v>2852.64</v>
          </cell>
          <cell r="BM223">
            <v>227407.94200000001</v>
          </cell>
          <cell r="BN223">
            <v>19.405714285714286</v>
          </cell>
          <cell r="BO223">
            <v>1546.9928027210885</v>
          </cell>
          <cell r="BP223">
            <v>971.90338000000008</v>
          </cell>
          <cell r="BQ223">
            <v>75717.531030000013</v>
          </cell>
          <cell r="BR223">
            <v>0.34070313113466827</v>
          </cell>
          <cell r="BS223">
            <v>0.33295904427999268</v>
          </cell>
          <cell r="BT223">
            <v>2.0333541602407381</v>
          </cell>
          <cell r="BU223">
            <v>1.8474852122398555</v>
          </cell>
          <cell r="BV223">
            <v>0.11921447255564314</v>
          </cell>
          <cell r="BW223">
            <v>0.12760519206438733</v>
          </cell>
          <cell r="BX223">
            <v>340.07597299112985</v>
          </cell>
          <cell r="BY223">
            <v>29018.434115877055</v>
          </cell>
          <cell r="BZ223">
            <v>0.16755720070640862</v>
          </cell>
          <cell r="CA223">
            <v>0.18022284675086495</v>
          </cell>
          <cell r="CB223">
            <v>477.98037302312946</v>
          </cell>
          <cell r="CC223">
            <v>40984.106680995588</v>
          </cell>
          <cell r="CD223">
            <v>2.8079999999999997E-2</v>
          </cell>
          <cell r="CE223">
            <v>2.939188221969034E-2</v>
          </cell>
          <cell r="CF223">
            <v>0.75759533863215989</v>
          </cell>
          <cell r="CG223">
            <v>0.75302180760822457</v>
          </cell>
          <cell r="CH223">
            <v>37.310135198870533</v>
          </cell>
          <cell r="CI223">
            <v>3392.2628414586438</v>
          </cell>
          <cell r="CJ223">
            <v>0.48810000000000003</v>
          </cell>
          <cell r="CK223">
            <v>0.48764756927704189</v>
          </cell>
          <cell r="CL223">
            <v>491.33287177800003</v>
          </cell>
          <cell r="CM223">
            <v>42381.440507545762</v>
          </cell>
          <cell r="CN223">
            <v>0.35287431291715743</v>
          </cell>
          <cell r="CO223">
            <v>0.38217653818792319</v>
          </cell>
          <cell r="CP223">
            <v>1006.62338</v>
          </cell>
          <cell r="CQ223">
            <v>86909.980030000021</v>
          </cell>
          <cell r="CR223">
            <v>9.9087107067137789E-3</v>
          </cell>
          <cell r="CS223">
            <v>1.1232887797548425E-2</v>
          </cell>
          <cell r="CT223">
            <v>28.265984510399992</v>
          </cell>
          <cell r="CU223">
            <v>2554.4478967574</v>
          </cell>
          <cell r="CV223">
            <v>4.6099402658589937E-2</v>
          </cell>
          <cell r="CW223">
            <v>4.7475347189061663E-2</v>
          </cell>
          <cell r="CX223">
            <v>131.505</v>
          </cell>
          <cell r="CY223">
            <v>10796.270999999999</v>
          </cell>
          <cell r="CZ223">
            <v>2.1610000000000001E-2</v>
          </cell>
          <cell r="DA223">
            <v>2.0135237693052931E-2</v>
          </cell>
          <cell r="DB223">
            <v>9.9620809145212859E-4</v>
          </cell>
          <cell r="DC223">
            <v>9.55927400211969E-4</v>
          </cell>
          <cell r="DD223">
            <v>2.8418230499999999</v>
          </cell>
          <cell r="DE223">
            <v>217.38548278361424</v>
          </cell>
          <cell r="DF223">
            <v>0.67059999999999997</v>
          </cell>
          <cell r="DG223">
            <v>0.57019091854907256</v>
          </cell>
          <cell r="DH223">
            <v>88.187252999999998</v>
          </cell>
          <cell r="DI223">
            <v>6155.9356783947132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0.83553385820071358</v>
          </cell>
          <cell r="DO223">
            <v>0.84906796786845784</v>
          </cell>
          <cell r="DP223">
            <v>311.80998848072983</v>
          </cell>
          <cell r="DQ223">
            <v>26463.986219119655</v>
          </cell>
          <cell r="DR223">
            <v>373.18653866666671</v>
          </cell>
          <cell r="DS223">
            <v>31168.277712273321</v>
          </cell>
          <cell r="DT223">
            <v>2817.92</v>
          </cell>
          <cell r="DU223">
            <v>216345.19900000002</v>
          </cell>
          <cell r="DV223">
            <v>0.9878288182175109</v>
          </cell>
          <cell r="DW223">
            <v>0.95135287315515138</v>
          </cell>
          <cell r="DX223">
            <v>0</v>
          </cell>
          <cell r="DY223">
            <v>0.23608536986100032</v>
          </cell>
          <cell r="DZ223">
            <v>0.98416666666666675</v>
          </cell>
          <cell r="EA223">
            <v>0.98756067743276477</v>
          </cell>
          <cell r="EB223">
            <v>0.86422841014379748</v>
          </cell>
          <cell r="EC223">
            <v>0.87320490635816528</v>
          </cell>
          <cell r="EN223">
            <v>5.3333333333333336E-4</v>
          </cell>
          <cell r="EO223">
            <v>9.3944845458393772E-6</v>
          </cell>
          <cell r="ER223">
            <v>0.98469183564567786</v>
          </cell>
          <cell r="ES223">
            <v>0.98797726651715823</v>
          </cell>
          <cell r="EV223">
            <v>2.9010388784011104E-2</v>
          </cell>
          <cell r="EW223">
            <v>2.3961665315528902E-2</v>
          </cell>
          <cell r="EX223">
            <v>0.83929999999999993</v>
          </cell>
          <cell r="EY223">
            <v>0.84592384885557126</v>
          </cell>
          <cell r="EZ223">
            <v>0.35702302806567637</v>
          </cell>
          <cell r="FA223">
            <v>0.36491209745757119</v>
          </cell>
          <cell r="FB223">
            <v>0.42538189927996711</v>
          </cell>
          <cell r="FC223">
            <v>0.43137700627692604</v>
          </cell>
          <cell r="FJ223">
            <v>0.9168833238591152</v>
          </cell>
          <cell r="FK223">
            <v>0.91197154586091989</v>
          </cell>
          <cell r="FL223">
            <v>0.94100958763165432</v>
          </cell>
          <cell r="FM223">
            <v>0.94279802807622759</v>
          </cell>
          <cell r="FR223">
            <v>9.5050493111870082E-5</v>
          </cell>
          <cell r="FS223">
            <v>4.3122458273859854E-3</v>
          </cell>
          <cell r="FT223">
            <v>0.83562890869382545</v>
          </cell>
          <cell r="FU223">
            <v>0.85338021369584383</v>
          </cell>
          <cell r="FV223">
            <v>0.86433036400382979</v>
          </cell>
          <cell r="FW223">
            <v>0.87776190630151696</v>
          </cell>
          <cell r="FX223">
            <v>308.96816543072981</v>
          </cell>
          <cell r="FY223">
            <v>570.57272700421549</v>
          </cell>
          <cell r="FZ223">
            <v>369.74327026775444</v>
          </cell>
          <cell r="GA223">
            <v>706.9289969225664</v>
          </cell>
          <cell r="GB223">
            <v>41.917598538391616</v>
          </cell>
          <cell r="GC223">
            <v>94.96211146119019</v>
          </cell>
          <cell r="GD223">
            <v>1.4694317733184565E-2</v>
          </cell>
          <cell r="GE223">
            <v>4.1758485049387669E-4</v>
          </cell>
          <cell r="GF223">
            <v>4.1157899009476397E-2</v>
          </cell>
          <cell r="GG223">
            <v>1.144343674554198E-3</v>
          </cell>
          <cell r="GH223">
            <v>117.40866903039274</v>
          </cell>
          <cell r="GI223">
            <v>265.07348913095393</v>
          </cell>
          <cell r="IV223">
            <v>219</v>
          </cell>
        </row>
        <row r="224">
          <cell r="B224">
            <v>39057</v>
          </cell>
          <cell r="C224">
            <v>29</v>
          </cell>
          <cell r="D224">
            <v>39052</v>
          </cell>
          <cell r="E224">
            <v>0</v>
          </cell>
          <cell r="F224">
            <v>148</v>
          </cell>
          <cell r="G224">
            <v>22</v>
          </cell>
          <cell r="H224">
            <v>0</v>
          </cell>
          <cell r="I224">
            <v>0</v>
          </cell>
          <cell r="J224">
            <v>0</v>
          </cell>
          <cell r="K224">
            <v>0.41666666666666669</v>
          </cell>
          <cell r="L224">
            <v>1</v>
          </cell>
          <cell r="M224">
            <v>147.58333333333331</v>
          </cell>
          <cell r="N224">
            <v>148</v>
          </cell>
          <cell r="O224">
            <v>148</v>
          </cell>
          <cell r="P224">
            <v>0</v>
          </cell>
          <cell r="Q224">
            <v>10.082638888888889</v>
          </cell>
          <cell r="R224">
            <v>0</v>
          </cell>
          <cell r="S224">
            <v>0.18611111111111117</v>
          </cell>
          <cell r="T224">
            <v>0</v>
          </cell>
          <cell r="U224">
            <v>10.268750000000001</v>
          </cell>
          <cell r="V224">
            <v>0</v>
          </cell>
          <cell r="W224">
            <v>5.9340277777777768</v>
          </cell>
          <cell r="X224">
            <v>0</v>
          </cell>
          <cell r="Y224">
            <v>1.3888888888888756E-2</v>
          </cell>
          <cell r="Z224">
            <v>0.23472222222222242</v>
          </cell>
          <cell r="AA224">
            <v>16.401388888888889</v>
          </cell>
          <cell r="AB224">
            <v>0.23472222222222242</v>
          </cell>
          <cell r="AC224">
            <v>16.415277777777778</v>
          </cell>
          <cell r="AD224">
            <v>0</v>
          </cell>
          <cell r="AE224">
            <v>4.3520833333333329</v>
          </cell>
          <cell r="AF224">
            <v>0</v>
          </cell>
          <cell r="AG224">
            <v>39.511111111111113</v>
          </cell>
          <cell r="AH224">
            <v>0</v>
          </cell>
          <cell r="AI224">
            <v>0.39097222222222217</v>
          </cell>
          <cell r="AJ224">
            <v>0</v>
          </cell>
          <cell r="AK224">
            <v>44.25416666666667</v>
          </cell>
          <cell r="AL224">
            <v>0.23472222222222242</v>
          </cell>
          <cell r="AM224">
            <v>60.669444444444451</v>
          </cell>
          <cell r="AN224">
            <v>1</v>
          </cell>
          <cell r="AO224">
            <v>131.38055555555553</v>
          </cell>
          <cell r="AP224">
            <v>0.76527777777777761</v>
          </cell>
          <cell r="AQ224">
            <v>70.711111111111109</v>
          </cell>
          <cell r="AR224">
            <v>1</v>
          </cell>
          <cell r="AS224">
            <v>0.96214436726064623</v>
          </cell>
          <cell r="AT224">
            <v>1</v>
          </cell>
          <cell r="AU224">
            <v>0.65632135306553907</v>
          </cell>
          <cell r="AV224">
            <v>1</v>
          </cell>
          <cell r="AW224">
            <v>0.99659921473874968</v>
          </cell>
          <cell r="AX224">
            <v>1</v>
          </cell>
          <cell r="AY224">
            <v>0.61506493506493487</v>
          </cell>
          <cell r="AZ224">
            <v>0.76527777777777761</v>
          </cell>
          <cell r="BA224">
            <v>0.53832166945049353</v>
          </cell>
          <cell r="BB224">
            <v>0.76527777777777761</v>
          </cell>
          <cell r="BC224">
            <v>0.53821595450028548</v>
          </cell>
          <cell r="BD224">
            <v>0.76527777777777761</v>
          </cell>
          <cell r="BE224">
            <v>0.5149570380260251</v>
          </cell>
          <cell r="BF224">
            <v>0.76527777777777761</v>
          </cell>
          <cell r="BG224">
            <v>0.51426002898975265</v>
          </cell>
          <cell r="BH224">
            <v>0.76527777777777761</v>
          </cell>
          <cell r="BI224">
            <v>0.47912667043101831</v>
          </cell>
          <cell r="BJ224">
            <v>143.82740471869332</v>
          </cell>
          <cell r="BK224">
            <v>135.55718023255815</v>
          </cell>
          <cell r="BL224">
            <v>2641.63</v>
          </cell>
          <cell r="BM224">
            <v>230049.57200000001</v>
          </cell>
          <cell r="BN224">
            <v>17.848851351351353</v>
          </cell>
          <cell r="BO224">
            <v>1554.3890000000001</v>
          </cell>
          <cell r="BP224">
            <v>869.23752999999999</v>
          </cell>
          <cell r="BQ224">
            <v>76586.768560000011</v>
          </cell>
          <cell r="BR224">
            <v>0.32905347455926831</v>
          </cell>
          <cell r="BS224">
            <v>0.33291419711921916</v>
          </cell>
          <cell r="BT224">
            <v>1.9223643956174787</v>
          </cell>
          <cell r="BU224">
            <v>1.8483023271191599</v>
          </cell>
          <cell r="BV224">
            <v>0.11487924647976049</v>
          </cell>
          <cell r="BW224">
            <v>0.12745906164848411</v>
          </cell>
          <cell r="BX224">
            <v>303.46846387832971</v>
          </cell>
          <cell r="BY224">
            <v>29321.902579755384</v>
          </cell>
          <cell r="BZ224">
            <v>0.1711712281549897</v>
          </cell>
          <cell r="CA224">
            <v>0.18011890816483089</v>
          </cell>
          <cell r="CB224">
            <v>452.17105143106545</v>
          </cell>
          <cell r="CC224">
            <v>41436.277732426657</v>
          </cell>
          <cell r="CD224">
            <v>2.879166666666667E-2</v>
          </cell>
          <cell r="CE224">
            <v>2.9385414138269325E-2</v>
          </cell>
          <cell r="CF224">
            <v>0.71999430627029137</v>
          </cell>
          <cell r="CG224">
            <v>0.75265726597192295</v>
          </cell>
          <cell r="CH224">
            <v>37.86004263810122</v>
          </cell>
          <cell r="CI224">
            <v>3430.1228840967451</v>
          </cell>
          <cell r="CJ224">
            <v>0.48241666666666666</v>
          </cell>
          <cell r="CK224">
            <v>0.48759119968811859</v>
          </cell>
          <cell r="CL224">
            <v>456.73643593083335</v>
          </cell>
          <cell r="CM224">
            <v>42838.176943476596</v>
          </cell>
          <cell r="CN224">
            <v>0.35840277783035474</v>
          </cell>
          <cell r="CO224">
            <v>0.38190354711896624</v>
          </cell>
          <cell r="CP224">
            <v>946.76753000000008</v>
          </cell>
          <cell r="CQ224">
            <v>87856.747560000018</v>
          </cell>
          <cell r="CR224">
            <v>1.0319013311698965E-2</v>
          </cell>
          <cell r="CS224">
            <v>1.1222393892964875E-2</v>
          </cell>
          <cell r="CT224">
            <v>27.25901513458334</v>
          </cell>
          <cell r="CU224">
            <v>2581.7069118919835</v>
          </cell>
          <cell r="CV224">
            <v>5.0031609271548247E-2</v>
          </cell>
          <cell r="CW224">
            <v>4.7504700421698673E-2</v>
          </cell>
          <cell r="CX224">
            <v>132.16499999999999</v>
          </cell>
          <cell r="CY224">
            <v>10928.436</v>
          </cell>
          <cell r="CZ224">
            <v>2.3491666666666668E-2</v>
          </cell>
          <cell r="DA224">
            <v>2.0175829268580997E-2</v>
          </cell>
          <cell r="DB224">
            <v>1.1753258878041209E-3</v>
          </cell>
          <cell r="DC224">
            <v>9.5844672516328018E-4</v>
          </cell>
          <cell r="DD224">
            <v>3.1047761249999999</v>
          </cell>
          <cell r="DE224">
            <v>220.49025890861424</v>
          </cell>
          <cell r="DF224">
            <v>0.68116666666666659</v>
          </cell>
          <cell r="DG224">
            <v>0.5715330236545022</v>
          </cell>
          <cell r="DH224">
            <v>90.026392499999986</v>
          </cell>
          <cell r="DI224">
            <v>6245.9620708947132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0.84195599309430302</v>
          </cell>
          <cell r="DO224">
            <v>0.8489938915601194</v>
          </cell>
          <cell r="DP224">
            <v>276.20944874374635</v>
          </cell>
          <cell r="DQ224">
            <v>26740.195667863401</v>
          </cell>
          <cell r="DR224">
            <v>328.05687115384615</v>
          </cell>
          <cell r="DS224">
            <v>31496.334583427168</v>
          </cell>
          <cell r="DT224">
            <v>2564.1</v>
          </cell>
          <cell r="DU224">
            <v>218909.29900000003</v>
          </cell>
          <cell r="DV224">
            <v>0.97065069672891346</v>
          </cell>
          <cell r="DW224">
            <v>0.95157446761083309</v>
          </cell>
          <cell r="DX224">
            <v>0</v>
          </cell>
          <cell r="DY224">
            <v>0.23337443156120677</v>
          </cell>
          <cell r="DZ224">
            <v>0.98375000000000001</v>
          </cell>
          <cell r="EA224">
            <v>0.98752373478746203</v>
          </cell>
          <cell r="EB224">
            <v>0.87286627805495309</v>
          </cell>
          <cell r="EC224">
            <v>0.87319533973113084</v>
          </cell>
          <cell r="EN224">
            <v>1.0500000000000002E-3</v>
          </cell>
          <cell r="EO224">
            <v>1.9482643708036616E-5</v>
          </cell>
          <cell r="ER224">
            <v>0.98478402322438563</v>
          </cell>
          <cell r="ES224">
            <v>0.98794632886364986</v>
          </cell>
          <cell r="EV224">
            <v>2.6983196843792204E-2</v>
          </cell>
          <cell r="EW224">
            <v>2.3996361178084152E-2</v>
          </cell>
          <cell r="EX224">
            <v>0.8429875</v>
          </cell>
          <cell r="EY224">
            <v>0.84589538711654599</v>
          </cell>
          <cell r="EZ224">
            <v>0.35563119867230947</v>
          </cell>
          <cell r="FA224">
            <v>0.36482213862361124</v>
          </cell>
          <cell r="FB224">
            <v>0.42187007360406825</v>
          </cell>
          <cell r="FC224">
            <v>0.43128517329690402</v>
          </cell>
          <cell r="FJ224">
            <v>0.91017513060100907</v>
          </cell>
          <cell r="FK224">
            <v>0.91195295377338637</v>
          </cell>
          <cell r="FL224">
            <v>0.93786552883117158</v>
          </cell>
          <cell r="FM224">
            <v>0.94274567274265242</v>
          </cell>
          <cell r="FR224">
            <v>-1.9571886583423792E-3</v>
          </cell>
          <cell r="FS224">
            <v>4.2360736862709913E-3</v>
          </cell>
          <cell r="FT224">
            <v>0.83999880443596064</v>
          </cell>
          <cell r="FU224">
            <v>0.85322996524639039</v>
          </cell>
          <cell r="FV224">
            <v>0.87082387086037383</v>
          </cell>
          <cell r="FW224">
            <v>0.87767143997670272</v>
          </cell>
          <cell r="FX224">
            <v>273.10467261874635</v>
          </cell>
          <cell r="FY224">
            <v>843.67739962296184</v>
          </cell>
          <cell r="FZ224">
            <v>325.12507300784756</v>
          </cell>
          <cell r="GA224">
            <v>1032.054069930414</v>
          </cell>
          <cell r="GB224">
            <v>35.278604458834508</v>
          </cell>
          <cell r="GC224">
            <v>130.24071592002468</v>
          </cell>
          <cell r="GD224">
            <v>1.3354862133922807E-2</v>
          </cell>
          <cell r="GE224">
            <v>5.6614196143787944E-4</v>
          </cell>
          <cell r="GF224">
            <v>3.7552560584619643E-2</v>
          </cell>
          <cell r="GG224">
            <v>1.5518300604612453E-3</v>
          </cell>
          <cell r="GH224">
            <v>99.199970617148793</v>
          </cell>
          <cell r="GI224">
            <v>364.27345974810271</v>
          </cell>
          <cell r="IV224">
            <v>220</v>
          </cell>
        </row>
        <row r="225">
          <cell r="B225">
            <v>39058</v>
          </cell>
          <cell r="C225">
            <v>29</v>
          </cell>
          <cell r="D225">
            <v>39052</v>
          </cell>
          <cell r="E225">
            <v>0</v>
          </cell>
          <cell r="F225">
            <v>149</v>
          </cell>
          <cell r="G225">
            <v>22</v>
          </cell>
          <cell r="H225">
            <v>0</v>
          </cell>
          <cell r="I225">
            <v>0</v>
          </cell>
          <cell r="J225">
            <v>0</v>
          </cell>
          <cell r="K225">
            <v>0.41666666666666669</v>
          </cell>
          <cell r="L225">
            <v>1</v>
          </cell>
          <cell r="M225">
            <v>148.58333333333331</v>
          </cell>
          <cell r="N225">
            <v>149</v>
          </cell>
          <cell r="O225">
            <v>149</v>
          </cell>
          <cell r="P225">
            <v>0</v>
          </cell>
          <cell r="Q225">
            <v>10.082638888888889</v>
          </cell>
          <cell r="R225">
            <v>0</v>
          </cell>
          <cell r="S225">
            <v>0.18611111111111117</v>
          </cell>
          <cell r="T225">
            <v>0</v>
          </cell>
          <cell r="U225">
            <v>10.268750000000001</v>
          </cell>
          <cell r="V225">
            <v>0</v>
          </cell>
          <cell r="W225">
            <v>5.9340277777777768</v>
          </cell>
          <cell r="X225">
            <v>0</v>
          </cell>
          <cell r="Y225">
            <v>1.3888888888888756E-2</v>
          </cell>
          <cell r="Z225">
            <v>0.40625</v>
          </cell>
          <cell r="AA225">
            <v>16.807638888888889</v>
          </cell>
          <cell r="AB225">
            <v>0.40625</v>
          </cell>
          <cell r="AC225">
            <v>16.821527777777778</v>
          </cell>
          <cell r="AD225">
            <v>0</v>
          </cell>
          <cell r="AE225">
            <v>4.3520833333333329</v>
          </cell>
          <cell r="AF225">
            <v>1.0416666666666741E-2</v>
          </cell>
          <cell r="AG225">
            <v>39.521527777777777</v>
          </cell>
          <cell r="AH225">
            <v>1.7361111111111133E-2</v>
          </cell>
          <cell r="AI225">
            <v>0.40833333333333333</v>
          </cell>
          <cell r="AJ225">
            <v>2.7777777777777873E-2</v>
          </cell>
          <cell r="AK225">
            <v>44.281944444444441</v>
          </cell>
          <cell r="AL225">
            <v>0.4340277777777779</v>
          </cell>
          <cell r="AM225">
            <v>61.103472222222223</v>
          </cell>
          <cell r="AN225">
            <v>1</v>
          </cell>
          <cell r="AO225">
            <v>132.38055555555553</v>
          </cell>
          <cell r="AP225">
            <v>0.5659722222222221</v>
          </cell>
          <cell r="AQ225">
            <v>71.277083333333337</v>
          </cell>
          <cell r="AR225">
            <v>1</v>
          </cell>
          <cell r="AS225">
            <v>0.96233887202908563</v>
          </cell>
          <cell r="AT225">
            <v>0.98245614035087703</v>
          </cell>
          <cell r="AU225">
            <v>0.65799705537694175</v>
          </cell>
          <cell r="AV225">
            <v>0.9707602339181286</v>
          </cell>
          <cell r="AW225">
            <v>0.9964664523301584</v>
          </cell>
          <cell r="AX225">
            <v>0.95321637426900563</v>
          </cell>
          <cell r="AY225">
            <v>0.61680237973618568</v>
          </cell>
          <cell r="AZ225">
            <v>0.5659722222222221</v>
          </cell>
          <cell r="BA225">
            <v>0.53853054115869636</v>
          </cell>
          <cell r="BB225">
            <v>0.5659722222222221</v>
          </cell>
          <cell r="BC225">
            <v>0.5384256247770528</v>
          </cell>
          <cell r="BD225">
            <v>0.5659722222222221</v>
          </cell>
          <cell r="BE225">
            <v>0.51532587248271622</v>
          </cell>
          <cell r="BF225">
            <v>0.5659722222222221</v>
          </cell>
          <cell r="BG225">
            <v>0.51463340035398952</v>
          </cell>
          <cell r="BH225">
            <v>0.5659722222222221</v>
          </cell>
          <cell r="BI225">
            <v>0.47971116096466637</v>
          </cell>
          <cell r="BJ225">
            <v>124.80809815950921</v>
          </cell>
          <cell r="BK225">
            <v>135.47182766784556</v>
          </cell>
          <cell r="BL225">
            <v>1695.31</v>
          </cell>
          <cell r="BM225">
            <v>231744.88200000001</v>
          </cell>
          <cell r="BN225">
            <v>11.377919463087247</v>
          </cell>
          <cell r="BO225">
            <v>1555.3347785234901</v>
          </cell>
          <cell r="BP225">
            <v>560.26220999999998</v>
          </cell>
          <cell r="BQ225">
            <v>77147.030770000012</v>
          </cell>
          <cell r="BR225">
            <v>0.33047773563537053</v>
          </cell>
          <cell r="BS225">
            <v>0.3328963733921857</v>
          </cell>
          <cell r="BT225">
            <v>1.9001231640010106</v>
          </cell>
          <cell r="BU225">
            <v>1.8486684727188676</v>
          </cell>
          <cell r="BV225">
            <v>0.11578918785628572</v>
          </cell>
          <cell r="BW225">
            <v>0.12737369167798934</v>
          </cell>
          <cell r="BX225">
            <v>196.29856806463974</v>
          </cell>
          <cell r="BY225">
            <v>29518.201147820022</v>
          </cell>
          <cell r="BZ225">
            <v>0.17392437600702537</v>
          </cell>
          <cell r="CA225">
            <v>0.18007359259099032</v>
          </cell>
          <cell r="CB225">
            <v>294.85573388847018</v>
          </cell>
          <cell r="CC225">
            <v>41731.133466315128</v>
          </cell>
          <cell r="CD225">
            <v>2.753333333333334E-2</v>
          </cell>
          <cell r="CE225">
            <v>2.9372570565856529E-2</v>
          </cell>
          <cell r="CF225">
            <v>0.75647006994078569</v>
          </cell>
          <cell r="CG225">
            <v>0.75268192676051004</v>
          </cell>
          <cell r="CH225">
            <v>22.330078681529677</v>
          </cell>
          <cell r="CI225">
            <v>3452.4529627782749</v>
          </cell>
          <cell r="CJ225">
            <v>0.48300000000000004</v>
          </cell>
          <cell r="CK225">
            <v>0.48755936122540205</v>
          </cell>
          <cell r="CL225">
            <v>296.32639742999999</v>
          </cell>
          <cell r="CM225">
            <v>43134.503340906595</v>
          </cell>
          <cell r="CN225">
            <v>0.36188792020338456</v>
          </cell>
          <cell r="CO225">
            <v>0.38175712450038063</v>
          </cell>
          <cell r="CP225">
            <v>613.51220999999987</v>
          </cell>
          <cell r="CQ225">
            <v>88470.259770000019</v>
          </cell>
          <cell r="CR225">
            <v>9.9639807362665242E-3</v>
          </cell>
          <cell r="CS225">
            <v>1.1213188078405906E-2</v>
          </cell>
          <cell r="CT225">
            <v>16.892036182000002</v>
          </cell>
          <cell r="CU225">
            <v>2598.5989480739836</v>
          </cell>
          <cell r="CV225">
            <v>5.6697595130094203E-2</v>
          </cell>
          <cell r="CW225">
            <v>4.757195026209899E-2</v>
          </cell>
          <cell r="CX225">
            <v>96.12</v>
          </cell>
          <cell r="CY225">
            <v>11024.556</v>
          </cell>
          <cell r="CZ225">
            <v>2.0700000000000003E-2</v>
          </cell>
          <cell r="DA225">
            <v>2.0180399365617468E-2</v>
          </cell>
          <cell r="DB225">
            <v>1.1736402191929501E-3</v>
          </cell>
          <cell r="DC225">
            <v>9.6002095489044819E-4</v>
          </cell>
          <cell r="DD225">
            <v>1.9896840000000005</v>
          </cell>
          <cell r="DE225">
            <v>222.47994290861425</v>
          </cell>
          <cell r="DF225">
            <v>0.66920000000000002</v>
          </cell>
          <cell r="DG225">
            <v>0.5723845545248909</v>
          </cell>
          <cell r="DH225">
            <v>64.323504</v>
          </cell>
          <cell r="DI225">
            <v>6310.2855748947131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0.83257013415993919</v>
          </cell>
          <cell r="DO225">
            <v>0.84888229038186613</v>
          </cell>
          <cell r="DP225">
            <v>179.40653188263974</v>
          </cell>
          <cell r="DQ225">
            <v>26919.602199746041</v>
          </cell>
          <cell r="DR225">
            <v>215.48518800000002</v>
          </cell>
          <cell r="DS225">
            <v>31711.819771427166</v>
          </cell>
          <cell r="DT225">
            <v>1642.06</v>
          </cell>
          <cell r="DU225">
            <v>220551.35900000003</v>
          </cell>
          <cell r="DV225">
            <v>0.96858981543198586</v>
          </cell>
          <cell r="DW225">
            <v>0.95169894194254534</v>
          </cell>
          <cell r="DX225">
            <v>0</v>
          </cell>
          <cell r="DY225">
            <v>0.23166720072980471</v>
          </cell>
          <cell r="DZ225">
            <v>0.98599999999999999</v>
          </cell>
          <cell r="EA225">
            <v>0.98751434649266767</v>
          </cell>
          <cell r="EB225">
            <v>0.8613423981593471</v>
          </cell>
          <cell r="EC225">
            <v>0.87312686650340099</v>
          </cell>
          <cell r="EN225">
            <v>4.4999999999999999E-4</v>
          </cell>
          <cell r="EO225">
            <v>2.2135220710404235E-5</v>
          </cell>
          <cell r="ER225">
            <v>0.98644389975488966</v>
          </cell>
          <cell r="ES225">
            <v>0.98793707204582604</v>
          </cell>
          <cell r="EV225">
            <v>2.8346230086522289E-2</v>
          </cell>
          <cell r="EW225">
            <v>2.4028182274608581E-2</v>
          </cell>
          <cell r="EX225">
            <v>0.84945000000000004</v>
          </cell>
          <cell r="EY225">
            <v>0.84593047348323869</v>
          </cell>
          <cell r="EZ225">
            <v>0.35918042479773371</v>
          </cell>
          <cell r="FA225">
            <v>0.36476645119812762</v>
          </cell>
          <cell r="FB225">
            <v>0.42283880722553852</v>
          </cell>
          <cell r="FC225">
            <v>0.4312014552403462</v>
          </cell>
          <cell r="FJ225">
            <v>0.91394722667341333</v>
          </cell>
          <cell r="FK225">
            <v>0.91196621585912963</v>
          </cell>
          <cell r="FL225">
            <v>0.94161165242857814</v>
          </cell>
          <cell r="FM225">
            <v>0.94273672595848657</v>
          </cell>
          <cell r="FR225">
            <v>-4.1166656176238048E-3</v>
          </cell>
          <cell r="FS225">
            <v>4.1693041763978256E-3</v>
          </cell>
          <cell r="FT225">
            <v>0.82845346854231539</v>
          </cell>
          <cell r="FU225">
            <v>0.85305159455826396</v>
          </cell>
          <cell r="FV225">
            <v>0.8569253822279701</v>
          </cell>
          <cell r="FW225">
            <v>0.87753242835413336</v>
          </cell>
          <cell r="FX225">
            <v>177.41684788263973</v>
          </cell>
          <cell r="FY225">
            <v>1021.0942475056015</v>
          </cell>
          <cell r="FZ225">
            <v>214.15427011828331</v>
          </cell>
          <cell r="GA225">
            <v>1246.2083400486972</v>
          </cell>
          <cell r="GB225">
            <v>25.383847697127052</v>
          </cell>
          <cell r="GC225">
            <v>155.62456361715175</v>
          </cell>
          <cell r="GD225">
            <v>1.497298293357973E-2</v>
          </cell>
          <cell r="GE225">
            <v>6.715339828611695E-4</v>
          </cell>
          <cell r="GF225">
            <v>4.1686522705159969E-2</v>
          </cell>
          <cell r="GG225">
            <v>1.8409971110430249E-3</v>
          </cell>
          <cell r="GH225">
            <v>70.671578807284746</v>
          </cell>
          <cell r="GI225">
            <v>434.94503855538744</v>
          </cell>
          <cell r="IV225">
            <v>221</v>
          </cell>
        </row>
        <row r="226">
          <cell r="B226">
            <v>39059</v>
          </cell>
          <cell r="C226">
            <v>29</v>
          </cell>
          <cell r="D226">
            <v>39052</v>
          </cell>
          <cell r="E226">
            <v>0</v>
          </cell>
          <cell r="F226">
            <v>150</v>
          </cell>
          <cell r="G226">
            <v>22</v>
          </cell>
          <cell r="H226">
            <v>0</v>
          </cell>
          <cell r="I226">
            <v>0</v>
          </cell>
          <cell r="J226">
            <v>0</v>
          </cell>
          <cell r="K226">
            <v>0.41666666666666669</v>
          </cell>
          <cell r="L226">
            <v>1</v>
          </cell>
          <cell r="M226">
            <v>149.58333333333331</v>
          </cell>
          <cell r="N226">
            <v>150</v>
          </cell>
          <cell r="O226">
            <v>150</v>
          </cell>
          <cell r="P226">
            <v>0</v>
          </cell>
          <cell r="Q226">
            <v>10.082638888888889</v>
          </cell>
          <cell r="R226">
            <v>0</v>
          </cell>
          <cell r="S226">
            <v>0.18611111111111117</v>
          </cell>
          <cell r="T226">
            <v>0</v>
          </cell>
          <cell r="U226">
            <v>10.268750000000001</v>
          </cell>
          <cell r="V226">
            <v>0</v>
          </cell>
          <cell r="W226">
            <v>5.9340277777777768</v>
          </cell>
          <cell r="X226">
            <v>0</v>
          </cell>
          <cell r="Y226">
            <v>1.3888888888888756E-2</v>
          </cell>
          <cell r="Z226">
            <v>0.31666666666666654</v>
          </cell>
          <cell r="AA226">
            <v>17.124305555555555</v>
          </cell>
          <cell r="AB226">
            <v>0.31666666666666654</v>
          </cell>
          <cell r="AC226">
            <v>17.138194444444444</v>
          </cell>
          <cell r="AD226">
            <v>0</v>
          </cell>
          <cell r="AE226">
            <v>4.3520833333333329</v>
          </cell>
          <cell r="AF226">
            <v>0</v>
          </cell>
          <cell r="AG226">
            <v>39.521527777777777</v>
          </cell>
          <cell r="AH226">
            <v>0</v>
          </cell>
          <cell r="AI226">
            <v>0.40833333333333333</v>
          </cell>
          <cell r="AJ226">
            <v>0</v>
          </cell>
          <cell r="AK226">
            <v>44.281944444444441</v>
          </cell>
          <cell r="AL226">
            <v>0.31666666666666654</v>
          </cell>
          <cell r="AM226">
            <v>61.420138888888886</v>
          </cell>
          <cell r="AN226">
            <v>1</v>
          </cell>
          <cell r="AO226">
            <v>133.38055555555553</v>
          </cell>
          <cell r="AP226">
            <v>0.68333333333333346</v>
          </cell>
          <cell r="AQ226">
            <v>71.960416666666674</v>
          </cell>
          <cell r="AR226">
            <v>1</v>
          </cell>
          <cell r="AS226">
            <v>0.96256026381661886</v>
          </cell>
          <cell r="AT226">
            <v>1</v>
          </cell>
          <cell r="AU226">
            <v>0.66000752737635082</v>
          </cell>
          <cell r="AV226">
            <v>1</v>
          </cell>
          <cell r="AW226">
            <v>0.99648722436958226</v>
          </cell>
          <cell r="AX226">
            <v>1</v>
          </cell>
          <cell r="AY226">
            <v>0.61905501556255194</v>
          </cell>
          <cell r="AZ226">
            <v>0.68333333333333346</v>
          </cell>
          <cell r="BA226">
            <v>0.53961617760376523</v>
          </cell>
          <cell r="BB226">
            <v>0.68333333333333346</v>
          </cell>
          <cell r="BC226">
            <v>0.5395120478163985</v>
          </cell>
          <cell r="BD226">
            <v>0.68333333333333346</v>
          </cell>
          <cell r="BE226">
            <v>0.51653182994123026</v>
          </cell>
          <cell r="BF226">
            <v>0.68333333333333346</v>
          </cell>
          <cell r="BG226">
            <v>0.51584271284989636</v>
          </cell>
          <cell r="BH226">
            <v>0.68333333333333346</v>
          </cell>
          <cell r="BI226">
            <v>0.48107242339832879</v>
          </cell>
          <cell r="BJ226">
            <v>132.80731707317071</v>
          </cell>
          <cell r="BK226">
            <v>135.44652557829826</v>
          </cell>
          <cell r="BL226">
            <v>2178.04</v>
          </cell>
          <cell r="BM226">
            <v>233922.92200000002</v>
          </cell>
          <cell r="BN226">
            <v>14.520266666666666</v>
          </cell>
          <cell r="BO226">
            <v>1559.4861466666669</v>
          </cell>
          <cell r="BP226">
            <v>706.92771000000005</v>
          </cell>
          <cell r="BQ226">
            <v>77853.958480000016</v>
          </cell>
          <cell r="BR226">
            <v>0.32457058180749665</v>
          </cell>
          <cell r="BS226">
            <v>0.33281885252784255</v>
          </cell>
          <cell r="BT226">
            <v>1.8582855615687253</v>
          </cell>
          <cell r="BU226">
            <v>1.848755349740909</v>
          </cell>
          <cell r="BV226">
            <v>0.11129966915554665</v>
          </cell>
          <cell r="BW226">
            <v>0.12722402757617557</v>
          </cell>
          <cell r="BX226">
            <v>242.41513140754682</v>
          </cell>
          <cell r="BY226">
            <v>29760.616279227568</v>
          </cell>
          <cell r="BZ226">
            <v>0.17466130530202315</v>
          </cell>
          <cell r="CA226">
            <v>0.18002319916179546</v>
          </cell>
          <cell r="CB226">
            <v>380.41930940001851</v>
          </cell>
          <cell r="CC226">
            <v>42111.55277571515</v>
          </cell>
          <cell r="CD226">
            <v>2.8722222222222222E-2</v>
          </cell>
          <cell r="CE226">
            <v>2.93667610080534E-2</v>
          </cell>
          <cell r="CF226">
            <v>0.72110515304893452</v>
          </cell>
          <cell r="CG226">
            <v>0.75239407191217955</v>
          </cell>
          <cell r="CH226">
            <v>31.762213591092603</v>
          </cell>
          <cell r="CI226">
            <v>3484.2151763693673</v>
          </cell>
          <cell r="CJ226">
            <v>0.4831111111111111</v>
          </cell>
          <cell r="CK226">
            <v>0.48751962503415208</v>
          </cell>
          <cell r="CL226">
            <v>385.24618700888885</v>
          </cell>
          <cell r="CM226">
            <v>43519.749527915483</v>
          </cell>
          <cell r="CN226">
            <v>0.36612170116251308</v>
          </cell>
          <cell r="CO226">
            <v>0.38161154416496224</v>
          </cell>
          <cell r="CP226">
            <v>797.42770999999993</v>
          </cell>
          <cell r="CQ226">
            <v>89267.687480000022</v>
          </cell>
          <cell r="CR226">
            <v>1.0515828861167737E-2</v>
          </cell>
          <cell r="CS226">
            <v>1.1206695015406661E-2</v>
          </cell>
          <cell r="CT226">
            <v>22.903895892777779</v>
          </cell>
          <cell r="CU226">
            <v>2621.5028439667612</v>
          </cell>
          <cell r="CV226">
            <v>4.4259976859929114E-2</v>
          </cell>
          <cell r="CW226">
            <v>4.7541112708911863E-2</v>
          </cell>
          <cell r="CX226">
            <v>96.4</v>
          </cell>
          <cell r="CY226">
            <v>11120.956</v>
          </cell>
          <cell r="CZ226">
            <v>2.1740000000000002E-2</v>
          </cell>
          <cell r="DA226">
            <v>2.0193918482243275E-2</v>
          </cell>
          <cell r="DB226">
            <v>9.6221189693485899E-4</v>
          </cell>
          <cell r="DC226">
            <v>9.6004135459890592E-4</v>
          </cell>
          <cell r="DD226">
            <v>2.0957360000000005</v>
          </cell>
          <cell r="DE226">
            <v>224.57567890861424</v>
          </cell>
          <cell r="DF226">
            <v>0.67620000000000002</v>
          </cell>
          <cell r="DG226">
            <v>0.57328445997760558</v>
          </cell>
          <cell r="DH226">
            <v>65.185680000000005</v>
          </cell>
          <cell r="DI226">
            <v>6375.4712548947127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0.81100397461845031</v>
          </cell>
          <cell r="DO226">
            <v>0.8485617282514144</v>
          </cell>
          <cell r="DP226">
            <v>219.51123551476906</v>
          </cell>
          <cell r="DQ226">
            <v>27139.11343526081</v>
          </cell>
          <cell r="DR226">
            <v>270.66604157894739</v>
          </cell>
          <cell r="DS226">
            <v>31982.485813006115</v>
          </cell>
          <cell r="DT226">
            <v>2087.54</v>
          </cell>
          <cell r="DU226">
            <v>222638.89900000003</v>
          </cell>
          <cell r="DV226">
            <v>0.95844888064498357</v>
          </cell>
          <cell r="DW226">
            <v>0.95176179015068907</v>
          </cell>
          <cell r="DX226">
            <v>0</v>
          </cell>
          <cell r="DY226">
            <v>0.22951016359311255</v>
          </cell>
          <cell r="DZ226">
            <v>0.98664999999999992</v>
          </cell>
          <cell r="EA226">
            <v>0.98750806734854801</v>
          </cell>
          <cell r="EB226">
            <v>0.83665279580627183</v>
          </cell>
          <cell r="EC226">
            <v>0.87282812056369496</v>
          </cell>
          <cell r="EN226">
            <v>5.0000000000000001E-4</v>
          </cell>
          <cell r="EO226">
            <v>2.5606724145974682E-5</v>
          </cell>
          <cell r="ER226">
            <v>0.98714357178589285</v>
          </cell>
          <cell r="ES226">
            <v>0.9879313079851304</v>
          </cell>
          <cell r="EV226">
            <v>2.9110920803151738E-2</v>
          </cell>
          <cell r="EW226">
            <v>2.4075507298296106E-2</v>
          </cell>
          <cell r="EX226">
            <v>0.84514</v>
          </cell>
          <cell r="EY226">
            <v>0.84592281119753809</v>
          </cell>
          <cell r="EZ226">
            <v>0.35811859910265731</v>
          </cell>
          <cell r="FA226">
            <v>0.36470201166520144</v>
          </cell>
          <cell r="FB226">
            <v>0.42373878777795077</v>
          </cell>
          <cell r="FC226">
            <v>0.43112918440975462</v>
          </cell>
          <cell r="FJ226">
            <v>0.90551787852602372</v>
          </cell>
          <cell r="FK226">
            <v>0.91191369092055641</v>
          </cell>
          <cell r="FL226">
            <v>0.93621962012643745</v>
          </cell>
          <cell r="FM226">
            <v>0.94268299843503423</v>
          </cell>
          <cell r="FR226">
            <v>-6.6413698274164767E-3</v>
          </cell>
          <cell r="FS226">
            <v>4.0563757591608463E-3</v>
          </cell>
          <cell r="FT226">
            <v>0.80436260479103383</v>
          </cell>
          <cell r="FU226">
            <v>0.85261810401057525</v>
          </cell>
          <cell r="FV226">
            <v>0.82909420523243083</v>
          </cell>
          <cell r="FW226">
            <v>0.87711689767641721</v>
          </cell>
          <cell r="FX226">
            <v>217.41549951476907</v>
          </cell>
          <cell r="FY226">
            <v>1238.5097470203705</v>
          </cell>
          <cell r="FZ226">
            <v>270.2953844693609</v>
          </cell>
          <cell r="GA226">
            <v>1516.5037245180581</v>
          </cell>
          <cell r="GB226">
            <v>37.157568739359661</v>
          </cell>
          <cell r="GC226">
            <v>192.7821323565114</v>
          </cell>
          <cell r="GD226">
            <v>1.7060094736258132E-2</v>
          </cell>
          <cell r="GE226">
            <v>8.2412672819002911E-4</v>
          </cell>
          <cell r="GF226">
            <v>4.7638114242057925E-2</v>
          </cell>
          <cell r="GG226">
            <v>2.2597263021038182E-3</v>
          </cell>
          <cell r="GH226">
            <v>103.75771834377184</v>
          </cell>
          <cell r="GI226">
            <v>538.70275689915934</v>
          </cell>
          <cell r="IV226">
            <v>222</v>
          </cell>
        </row>
        <row r="227">
          <cell r="B227">
            <v>39060</v>
          </cell>
          <cell r="C227">
            <v>29</v>
          </cell>
          <cell r="D227">
            <v>39052</v>
          </cell>
          <cell r="E227" t="str">
            <v>PH W</v>
          </cell>
          <cell r="F227">
            <v>151</v>
          </cell>
          <cell r="G227">
            <v>22</v>
          </cell>
          <cell r="H227">
            <v>0</v>
          </cell>
          <cell r="I227">
            <v>0</v>
          </cell>
          <cell r="J227">
            <v>0</v>
          </cell>
          <cell r="K227">
            <v>0.41666666666666669</v>
          </cell>
          <cell r="L227">
            <v>1</v>
          </cell>
          <cell r="M227">
            <v>150.58333333333331</v>
          </cell>
          <cell r="N227">
            <v>151</v>
          </cell>
          <cell r="O227">
            <v>151</v>
          </cell>
          <cell r="P227">
            <v>0</v>
          </cell>
          <cell r="Q227">
            <v>10.082638888888889</v>
          </cell>
          <cell r="R227">
            <v>0</v>
          </cell>
          <cell r="S227">
            <v>0.18611111111111117</v>
          </cell>
          <cell r="T227">
            <v>0</v>
          </cell>
          <cell r="U227">
            <v>10.268750000000001</v>
          </cell>
          <cell r="V227">
            <v>0</v>
          </cell>
          <cell r="W227">
            <v>5.9340277777777768</v>
          </cell>
          <cell r="X227">
            <v>0</v>
          </cell>
          <cell r="Y227">
            <v>1.3888888888888756E-2</v>
          </cell>
          <cell r="Z227">
            <v>0.31041666666666667</v>
          </cell>
          <cell r="AA227">
            <v>17.43472222222222</v>
          </cell>
          <cell r="AB227">
            <v>0.31041666666666667</v>
          </cell>
          <cell r="AC227">
            <v>17.448611111111109</v>
          </cell>
          <cell r="AD227">
            <v>1.388888888888884E-2</v>
          </cell>
          <cell r="AE227">
            <v>4.3659722222222221</v>
          </cell>
          <cell r="AF227">
            <v>3.4722222222222238E-3</v>
          </cell>
          <cell r="AG227">
            <v>39.524999999999999</v>
          </cell>
          <cell r="AH227">
            <v>0</v>
          </cell>
          <cell r="AI227">
            <v>0.40833333333333333</v>
          </cell>
          <cell r="AJ227">
            <v>1.7361111111111063E-2</v>
          </cell>
          <cell r="AK227">
            <v>44.299305555555549</v>
          </cell>
          <cell r="AL227">
            <v>0.32777777777777772</v>
          </cell>
          <cell r="AM227">
            <v>61.747916666666654</v>
          </cell>
          <cell r="AN227">
            <v>1</v>
          </cell>
          <cell r="AO227">
            <v>134.38055555555553</v>
          </cell>
          <cell r="AP227">
            <v>0.67222222222222228</v>
          </cell>
          <cell r="AQ227">
            <v>72.632638888888891</v>
          </cell>
          <cell r="AR227">
            <v>0.97985901309164158</v>
          </cell>
          <cell r="AS227">
            <v>0.96266227981613228</v>
          </cell>
          <cell r="AT227">
            <v>0.99496475327291034</v>
          </cell>
          <cell r="AU227">
            <v>0.6619828722785096</v>
          </cell>
          <cell r="AV227">
            <v>1</v>
          </cell>
          <cell r="AW227">
            <v>0.99650794027865208</v>
          </cell>
          <cell r="AX227">
            <v>0.97482376636455192</v>
          </cell>
          <cell r="AY227">
            <v>0.62115309237329408</v>
          </cell>
          <cell r="AZ227">
            <v>0.67222222222222228</v>
          </cell>
          <cell r="BA227">
            <v>0.54060297248692557</v>
          </cell>
          <cell r="BB227">
            <v>0.67222222222222228</v>
          </cell>
          <cell r="BC227">
            <v>0.54049961758686993</v>
          </cell>
          <cell r="BD227">
            <v>0.67222222222222228</v>
          </cell>
          <cell r="BE227">
            <v>0.51764141091693772</v>
          </cell>
          <cell r="BF227">
            <v>0.67222222222222228</v>
          </cell>
          <cell r="BG227">
            <v>0.51695572876765161</v>
          </cell>
          <cell r="BH227">
            <v>0.67222222222222228</v>
          </cell>
          <cell r="BI227">
            <v>0.48234181885261029</v>
          </cell>
          <cell r="BJ227">
            <v>125.39070247933883</v>
          </cell>
          <cell r="BK227">
            <v>135.35345794571234</v>
          </cell>
          <cell r="BL227">
            <v>2022.97</v>
          </cell>
          <cell r="BM227">
            <v>235945.89200000002</v>
          </cell>
          <cell r="BN227">
            <v>13.397152317880796</v>
          </cell>
          <cell r="BO227">
            <v>1562.5555761589405</v>
          </cell>
          <cell r="BP227">
            <v>709.86102000000005</v>
          </cell>
          <cell r="BQ227">
            <v>78563.819500000012</v>
          </cell>
          <cell r="BR227">
            <v>0.3509004186913301</v>
          </cell>
          <cell r="BS227">
            <v>0.3329738815711189</v>
          </cell>
          <cell r="BT227">
            <v>2.0252995684332666</v>
          </cell>
          <cell r="BU227">
            <v>1.8502126082698924</v>
          </cell>
          <cell r="BV227">
            <v>0.10951651965582897</v>
          </cell>
          <cell r="BW227">
            <v>0.12707220566059155</v>
          </cell>
          <cell r="BX227">
            <v>221.54863376815234</v>
          </cell>
          <cell r="BY227">
            <v>29982.164912995722</v>
          </cell>
          <cell r="BZ227">
            <v>0.17325852637335029</v>
          </cell>
          <cell r="CA227">
            <v>0.1799651997196571</v>
          </cell>
          <cell r="CB227">
            <v>350.49680109749642</v>
          </cell>
          <cell r="CC227">
            <v>42462.049576812649</v>
          </cell>
          <cell r="CD227">
            <v>2.7754545454545455E-2</v>
          </cell>
          <cell r="CE227">
            <v>2.935353224211883E-2</v>
          </cell>
          <cell r="CF227">
            <v>0.74545367807802265</v>
          </cell>
          <cell r="CG227">
            <v>0.75233972843481767</v>
          </cell>
          <cell r="CH227">
            <v>27.496802775230858</v>
          </cell>
          <cell r="CI227">
            <v>3511.711979144598</v>
          </cell>
          <cell r="CJ227">
            <v>0.48818181818181822</v>
          </cell>
          <cell r="CK227">
            <v>0.48752505854962391</v>
          </cell>
          <cell r="CL227">
            <v>360.53741612727282</v>
          </cell>
          <cell r="CM227">
            <v>43880.286944042753</v>
          </cell>
          <cell r="CN227">
            <v>0.36507265060776983</v>
          </cell>
          <cell r="CO227">
            <v>0.38146974179995474</v>
          </cell>
          <cell r="CP227">
            <v>738.53102000000013</v>
          </cell>
          <cell r="CQ227">
            <v>90006.218500000017</v>
          </cell>
          <cell r="CR227">
            <v>1.013242547550474E-2</v>
          </cell>
          <cell r="CS227">
            <v>1.1197484365317718E-2</v>
          </cell>
          <cell r="CT227">
            <v>20.497592764181825</v>
          </cell>
          <cell r="CU227">
            <v>2642.000436730943</v>
          </cell>
          <cell r="CV227">
            <v>4.7514298284205898E-2</v>
          </cell>
          <cell r="CW227">
            <v>4.7540882805452697E-2</v>
          </cell>
          <cell r="CX227">
            <v>96.12</v>
          </cell>
          <cell r="CY227">
            <v>11217.076000000001</v>
          </cell>
          <cell r="CZ227">
            <v>1.9700000000000002E-2</v>
          </cell>
          <cell r="DA227">
            <v>2.0189686056207003E-2</v>
          </cell>
          <cell r="DB227">
            <v>9.3603167619885628E-4</v>
          </cell>
          <cell r="DC227">
            <v>9.5983549867701963E-4</v>
          </cell>
          <cell r="DD227">
            <v>1.8935640000000002</v>
          </cell>
          <cell r="DE227">
            <v>226.46924290861423</v>
          </cell>
          <cell r="DF227">
            <v>0.66966666666666663</v>
          </cell>
          <cell r="DG227">
            <v>0.57411036663161708</v>
          </cell>
          <cell r="DH227">
            <v>64.368359999999996</v>
          </cell>
          <cell r="DI227">
            <v>6439.8396148947131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0.84785067859521268</v>
          </cell>
          <cell r="DO227">
            <v>0.8485564950611606</v>
          </cell>
          <cell r="DP227">
            <v>201.05104100397051</v>
          </cell>
          <cell r="DQ227">
            <v>27340.164476264781</v>
          </cell>
          <cell r="DR227">
            <v>237.13024719999999</v>
          </cell>
          <cell r="DS227">
            <v>32219.616060206114</v>
          </cell>
          <cell r="DT227">
            <v>1994.3</v>
          </cell>
          <cell r="DU227">
            <v>224633.19900000002</v>
          </cell>
          <cell r="DV227">
            <v>0.98582776808356032</v>
          </cell>
          <cell r="DW227">
            <v>0.95205386750280863</v>
          </cell>
          <cell r="DX227">
            <v>0</v>
          </cell>
          <cell r="DY227">
            <v>0.22754237270805674</v>
          </cell>
          <cell r="DZ227">
            <v>0.98740000000000006</v>
          </cell>
          <cell r="EA227">
            <v>0.98750731971182149</v>
          </cell>
          <cell r="EB227">
            <v>0.87664598826665618</v>
          </cell>
          <cell r="EC227">
            <v>0.87288183597165026</v>
          </cell>
          <cell r="EN227">
            <v>3.6666666666666667E-4</v>
          </cell>
          <cell r="EO227">
            <v>2.7966261438067439E-5</v>
          </cell>
          <cell r="ER227">
            <v>0.98776217946580414</v>
          </cell>
          <cell r="ES227">
            <v>0.98793013784030015</v>
          </cell>
          <cell r="EV227">
            <v>2.5328126838731979E-2</v>
          </cell>
          <cell r="EW227">
            <v>2.4086247098553878E-2</v>
          </cell>
          <cell r="EX227">
            <v>0.84477499999999994</v>
          </cell>
          <cell r="EY227">
            <v>0.84590788666342021</v>
          </cell>
          <cell r="EZ227">
            <v>0.35693740229688281</v>
          </cell>
          <cell r="FA227">
            <v>0.36460105152674194</v>
          </cell>
          <cell r="FB227">
            <v>0.42252363327144249</v>
          </cell>
          <cell r="FC227">
            <v>0.4310174396941327</v>
          </cell>
          <cell r="FJ227">
            <v>0.90748039193221886</v>
          </cell>
          <cell r="FK227">
            <v>0.91188093173399332</v>
          </cell>
          <cell r="FL227">
            <v>0.93693173951055941</v>
          </cell>
          <cell r="FM227">
            <v>0.94263914621988054</v>
          </cell>
          <cell r="FR227">
            <v>-5.6218818049666996E-3</v>
          </cell>
          <cell r="FS227">
            <v>3.9797743097009786E-3</v>
          </cell>
          <cell r="FT227">
            <v>0.84222879679024598</v>
          </cell>
          <cell r="FU227">
            <v>0.85253626937086158</v>
          </cell>
          <cell r="FV227">
            <v>0.87083294064835759</v>
          </cell>
          <cell r="FW227">
            <v>0.87708812174093076</v>
          </cell>
          <cell r="FX227">
            <v>199.15747700397051</v>
          </cell>
          <cell r="FY227">
            <v>1437.6672240243411</v>
          </cell>
          <cell r="FZ227">
            <v>236.46481545509297</v>
          </cell>
          <cell r="GA227">
            <v>1752.9685399731511</v>
          </cell>
          <cell r="GB227">
            <v>25.724585652495218</v>
          </cell>
          <cell r="GC227">
            <v>218.50671800900662</v>
          </cell>
          <cell r="GD227">
            <v>1.2716246732524564E-2</v>
          </cell>
          <cell r="GE227">
            <v>9.2608824911860133E-4</v>
          </cell>
          <cell r="GF227">
            <v>3.5625985538909201E-2</v>
          </cell>
          <cell r="GG227">
            <v>2.5400043286783465E-3</v>
          </cell>
          <cell r="GH227">
            <v>72.070299965647152</v>
          </cell>
          <cell r="GI227">
            <v>610.77305686480645</v>
          </cell>
          <cell r="IV227">
            <v>223</v>
          </cell>
        </row>
        <row r="228">
          <cell r="B228">
            <v>39061</v>
          </cell>
          <cell r="C228">
            <v>29</v>
          </cell>
          <cell r="D228">
            <v>39052</v>
          </cell>
          <cell r="E228">
            <v>0</v>
          </cell>
          <cell r="F228">
            <v>152</v>
          </cell>
          <cell r="G228">
            <v>22</v>
          </cell>
          <cell r="H228">
            <v>0</v>
          </cell>
          <cell r="I228">
            <v>0</v>
          </cell>
          <cell r="J228">
            <v>0</v>
          </cell>
          <cell r="K228">
            <v>0.41666666666666669</v>
          </cell>
          <cell r="L228">
            <v>1</v>
          </cell>
          <cell r="M228">
            <v>151.58333333333331</v>
          </cell>
          <cell r="N228">
            <v>152</v>
          </cell>
          <cell r="O228">
            <v>152</v>
          </cell>
          <cell r="P228">
            <v>0</v>
          </cell>
          <cell r="Q228">
            <v>10.082638888888889</v>
          </cell>
          <cell r="R228">
            <v>0</v>
          </cell>
          <cell r="S228">
            <v>0.18611111111111117</v>
          </cell>
          <cell r="T228">
            <v>0</v>
          </cell>
          <cell r="U228">
            <v>10.268750000000001</v>
          </cell>
          <cell r="V228">
            <v>0.40277777777777779</v>
          </cell>
          <cell r="W228">
            <v>6.3368055555555545</v>
          </cell>
          <cell r="X228">
            <v>0</v>
          </cell>
          <cell r="Y228">
            <v>1.3888888888888756E-2</v>
          </cell>
          <cell r="Z228">
            <v>6.1805555555555503E-2</v>
          </cell>
          <cell r="AA228">
            <v>17.496527777777775</v>
          </cell>
          <cell r="AB228">
            <v>6.1805555555555503E-2</v>
          </cell>
          <cell r="AC228">
            <v>17.510416666666664</v>
          </cell>
          <cell r="AD228">
            <v>0</v>
          </cell>
          <cell r="AE228">
            <v>4.3659722222222221</v>
          </cell>
          <cell r="AF228">
            <v>3.4722222222223209E-3</v>
          </cell>
          <cell r="AG228">
            <v>39.52847222222222</v>
          </cell>
          <cell r="AH228">
            <v>1.5277777777777835E-2</v>
          </cell>
          <cell r="AI228">
            <v>0.42361111111111116</v>
          </cell>
          <cell r="AJ228">
            <v>1.8750000000000155E-2</v>
          </cell>
          <cell r="AK228">
            <v>44.31805555555556</v>
          </cell>
          <cell r="AL228">
            <v>8.0555555555555658E-2</v>
          </cell>
          <cell r="AM228">
            <v>61.828472222222224</v>
          </cell>
          <cell r="AN228">
            <v>0.59722222222222221</v>
          </cell>
          <cell r="AO228">
            <v>134.97777777777776</v>
          </cell>
          <cell r="AP228">
            <v>0.51666666666666661</v>
          </cell>
          <cell r="AQ228">
            <v>73.149305555555557</v>
          </cell>
          <cell r="AR228">
            <v>1</v>
          </cell>
          <cell r="AS228">
            <v>0.96283246528290956</v>
          </cell>
          <cell r="AT228">
            <v>0.99351491569390382</v>
          </cell>
          <cell r="AU228">
            <v>0.66349399655932795</v>
          </cell>
          <cell r="AV228">
            <v>0.97146562905317757</v>
          </cell>
          <cell r="AW228">
            <v>0.99639379733140998</v>
          </cell>
          <cell r="AX228">
            <v>0.96498054474708139</v>
          </cell>
          <cell r="AY228">
            <v>0.62272025917364748</v>
          </cell>
          <cell r="AZ228">
            <v>0.8651162790697674</v>
          </cell>
          <cell r="BA228">
            <v>0.5420388129733289</v>
          </cell>
          <cell r="BB228">
            <v>0.8651162790697674</v>
          </cell>
          <cell r="BC228">
            <v>0.54193591537701691</v>
          </cell>
          <cell r="BD228">
            <v>0.51666666666666661</v>
          </cell>
          <cell r="BE228">
            <v>0.51763451322649934</v>
          </cell>
          <cell r="BF228">
            <v>0.51666666666666661</v>
          </cell>
          <cell r="BG228">
            <v>0.51695368593597413</v>
          </cell>
          <cell r="BH228">
            <v>0.51666666666666661</v>
          </cell>
          <cell r="BI228">
            <v>0.4825682609492396</v>
          </cell>
          <cell r="BJ228">
            <v>120.21935483870969</v>
          </cell>
          <cell r="BK228">
            <v>135.24656306071108</v>
          </cell>
          <cell r="BL228">
            <v>1490.72</v>
          </cell>
          <cell r="BM228">
            <v>237436.61200000002</v>
          </cell>
          <cell r="BN228">
            <v>9.8073684210526313</v>
          </cell>
          <cell r="BO228">
            <v>1562.0829736842106</v>
          </cell>
          <cell r="BP228">
            <v>540.70681000000002</v>
          </cell>
          <cell r="BQ228">
            <v>79104.526310000016</v>
          </cell>
          <cell r="BR228">
            <v>0.36271520473328323</v>
          </cell>
          <cell r="BS228">
            <v>0.33316060924083607</v>
          </cell>
          <cell r="BT228">
            <v>2.1917010313056404</v>
          </cell>
          <cell r="BU228">
            <v>1.8521852108205037</v>
          </cell>
          <cell r="BV228">
            <v>0.1135828123444428</v>
          </cell>
          <cell r="BW228">
            <v>0.12698751396862851</v>
          </cell>
          <cell r="BX228">
            <v>169.32017001810777</v>
          </cell>
          <cell r="BY228">
            <v>30151.485083013831</v>
          </cell>
          <cell r="BZ228">
            <v>0.16549483691085665</v>
          </cell>
          <cell r="CA228">
            <v>0.1798743491171968</v>
          </cell>
          <cell r="CB228">
            <v>246.70646327975223</v>
          </cell>
          <cell r="CC228">
            <v>42708.756040092405</v>
          </cell>
          <cell r="CD228">
            <v>2.64E-2</v>
          </cell>
          <cell r="CE228">
            <v>2.9336771392110311E-2</v>
          </cell>
          <cell r="CF228">
            <v>0.74928263385670335</v>
          </cell>
          <cell r="CG228">
            <v>0.75232405319879603</v>
          </cell>
          <cell r="CH228">
            <v>18.099087275247776</v>
          </cell>
          <cell r="CI228">
            <v>3529.8110664198457</v>
          </cell>
          <cell r="CJ228">
            <v>0.48449999999999993</v>
          </cell>
          <cell r="CK228">
            <v>0.48750789179860826</v>
          </cell>
          <cell r="CL228">
            <v>248.88125944499993</v>
          </cell>
          <cell r="CM228">
            <v>44129.168203487752</v>
          </cell>
          <cell r="CN228">
            <v>0.34458973516153263</v>
          </cell>
          <cell r="CO228">
            <v>0.38123819468077658</v>
          </cell>
          <cell r="CP228">
            <v>513.68680999999992</v>
          </cell>
          <cell r="CQ228">
            <v>90519.905310000016</v>
          </cell>
          <cell r="CR228">
            <v>9.0971690082644607E-3</v>
          </cell>
          <cell r="CS228">
            <v>1.1184297763290788E-2</v>
          </cell>
          <cell r="CT228">
            <v>13.561331783999997</v>
          </cell>
          <cell r="CU228">
            <v>2655.5617685149427</v>
          </cell>
          <cell r="CV228">
            <v>8.4455833422775566E-3</v>
          </cell>
          <cell r="CW228">
            <v>4.7295427210694872E-2</v>
          </cell>
          <cell r="CX228">
            <v>12.59</v>
          </cell>
          <cell r="CY228">
            <v>11229.666000000001</v>
          </cell>
          <cell r="CZ228">
            <v>2.104E-2</v>
          </cell>
          <cell r="DA228">
            <v>2.0190639375081521E-2</v>
          </cell>
          <cell r="DB228">
            <v>1.7769507352151978E-4</v>
          </cell>
          <cell r="DC228">
            <v>9.5492491490155784E-4</v>
          </cell>
          <cell r="DD228">
            <v>0.26489360000000001</v>
          </cell>
          <cell r="DE228">
            <v>226.73413650861423</v>
          </cell>
          <cell r="DF228">
            <v>0.67900000000000005</v>
          </cell>
          <cell r="DG228">
            <v>0.57422796233607587</v>
          </cell>
          <cell r="DH228">
            <v>8.54861</v>
          </cell>
          <cell r="DI228">
            <v>6448.3882248947129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0.84967679210185376</v>
          </cell>
          <cell r="DO228">
            <v>0.84856283299687307</v>
          </cell>
          <cell r="DP228">
            <v>155.75883823410777</v>
          </cell>
          <cell r="DQ228">
            <v>27495.92331449889</v>
          </cell>
          <cell r="DR228">
            <v>183.31539672727274</v>
          </cell>
          <cell r="DS228">
            <v>32402.931456933387</v>
          </cell>
          <cell r="DT228">
            <v>1517.74</v>
          </cell>
          <cell r="DU228">
            <v>226150.93900000001</v>
          </cell>
          <cell r="DV228">
            <v>1.0181254695717505</v>
          </cell>
          <cell r="DW228">
            <v>0.95246869088580155</v>
          </cell>
          <cell r="DX228">
            <v>0</v>
          </cell>
          <cell r="DY228">
            <v>0.22611377261565249</v>
          </cell>
          <cell r="DZ228">
            <v>0.98665000000000003</v>
          </cell>
          <cell r="EA228">
            <v>0.98750273209188244</v>
          </cell>
          <cell r="EB228">
            <v>0.87927872847439681</v>
          </cell>
          <cell r="EC228">
            <v>0.8729376670873682</v>
          </cell>
          <cell r="EN228">
            <v>6.0000000000000006E-4</v>
          </cell>
          <cell r="EO228">
            <v>3.1027282138560276E-5</v>
          </cell>
          <cell r="ER228">
            <v>0.98724234540724443</v>
          </cell>
          <cell r="ES228">
            <v>0.98792645801101209</v>
          </cell>
          <cell r="EV228">
            <v>2.6394440262183752E-2</v>
          </cell>
          <cell r="EW228">
            <v>2.4100738838828892E-2</v>
          </cell>
          <cell r="EX228">
            <v>0.85050000000000014</v>
          </cell>
          <cell r="EY228">
            <v>0.84595151851094497</v>
          </cell>
          <cell r="EZ228">
            <v>0.3586508285372873</v>
          </cell>
          <cell r="FA228">
            <v>0.3645445156350543</v>
          </cell>
          <cell r="FB228">
            <v>0.42169409586982626</v>
          </cell>
          <cell r="FC228">
            <v>0.43092837787764759</v>
          </cell>
          <cell r="FJ228">
            <v>0.9199071688709638</v>
          </cell>
          <cell r="FK228">
            <v>0.91192600426799608</v>
          </cell>
          <cell r="FL228">
            <v>0.9423047334447664</v>
          </cell>
          <cell r="FM228">
            <v>0.94263317426854254</v>
          </cell>
          <cell r="FR228">
            <v>2.5916580883492579E-2</v>
          </cell>
          <cell r="FS228">
            <v>4.1070408069086017E-3</v>
          </cell>
          <cell r="FT228">
            <v>0.87559337298534634</v>
          </cell>
          <cell r="FU228">
            <v>0.85266987380378167</v>
          </cell>
          <cell r="FV228">
            <v>0.90492198143331171</v>
          </cell>
          <cell r="FW228">
            <v>0.87727617212595421</v>
          </cell>
          <cell r="FX228">
            <v>155.49394463410778</v>
          </cell>
          <cell r="FY228">
            <v>1593.1611686584488</v>
          </cell>
          <cell r="FZ228">
            <v>177.58693639257373</v>
          </cell>
          <cell r="GA228">
            <v>1930.5554763657249</v>
          </cell>
          <cell r="GB228">
            <v>14.784056154929301</v>
          </cell>
          <cell r="GC228">
            <v>233.29077416393591</v>
          </cell>
          <cell r="GD228">
            <v>9.9173930415700478E-3</v>
          </cell>
          <cell r="GE228">
            <v>9.8253918045265861E-4</v>
          </cell>
          <cell r="GF228">
            <v>2.765194515796018E-2</v>
          </cell>
          <cell r="GG228">
            <v>2.6952515764529545E-3</v>
          </cell>
          <cell r="GH228">
            <v>41.2213076858744</v>
          </cell>
          <cell r="GI228">
            <v>651.99436455068087</v>
          </cell>
          <cell r="IV228">
            <v>224</v>
          </cell>
        </row>
        <row r="229">
          <cell r="B229" t="str">
            <v>from  4/12/2006  to  10/12/2006</v>
          </cell>
          <cell r="C229">
            <v>29</v>
          </cell>
          <cell r="F229">
            <v>7</v>
          </cell>
          <cell r="G229">
            <v>22</v>
          </cell>
          <cell r="H229">
            <v>0</v>
          </cell>
          <cell r="I229">
            <v>0</v>
          </cell>
          <cell r="J229">
            <v>0</v>
          </cell>
          <cell r="K229">
            <v>0.41666666666666669</v>
          </cell>
          <cell r="L229">
            <v>7</v>
          </cell>
          <cell r="M229">
            <v>151.58333333333331</v>
          </cell>
          <cell r="N229">
            <v>7</v>
          </cell>
          <cell r="O229">
            <v>152</v>
          </cell>
          <cell r="P229">
            <v>0</v>
          </cell>
          <cell r="Q229">
            <v>10.082638888888889</v>
          </cell>
          <cell r="R229">
            <v>0</v>
          </cell>
          <cell r="S229">
            <v>0.18611111111111117</v>
          </cell>
          <cell r="T229">
            <v>0</v>
          </cell>
          <cell r="U229">
            <v>10.268750000000001</v>
          </cell>
          <cell r="V229">
            <v>0.40277777777777779</v>
          </cell>
          <cell r="W229">
            <v>6.3368055555555545</v>
          </cell>
          <cell r="X229">
            <v>0</v>
          </cell>
          <cell r="Y229">
            <v>1.3888888888888756E-2</v>
          </cell>
          <cell r="Z229">
            <v>1.675</v>
          </cell>
          <cell r="AA229">
            <v>17.496527777777779</v>
          </cell>
          <cell r="AB229">
            <v>1.675</v>
          </cell>
          <cell r="AC229">
            <v>17.505555555555556</v>
          </cell>
          <cell r="AD229">
            <v>5.555555555555558E-2</v>
          </cell>
          <cell r="AE229">
            <v>4.3659722222222213</v>
          </cell>
          <cell r="AF229">
            <v>5.0694444444444722E-2</v>
          </cell>
          <cell r="AG229">
            <v>39.528472222222227</v>
          </cell>
          <cell r="AH229">
            <v>3.2638888888888967E-2</v>
          </cell>
          <cell r="AI229">
            <v>0.42361111111111116</v>
          </cell>
          <cell r="AJ229">
            <v>0.13888888888888928</v>
          </cell>
          <cell r="AK229">
            <v>44.318055555555546</v>
          </cell>
          <cell r="AL229">
            <v>1.8138888888888889</v>
          </cell>
          <cell r="AM229">
            <v>61.828472222222231</v>
          </cell>
          <cell r="AN229">
            <v>6.5972222222222223</v>
          </cell>
          <cell r="AO229">
            <v>134.97777777777776</v>
          </cell>
          <cell r="AP229">
            <v>4.7833333333333332</v>
          </cell>
          <cell r="AQ229">
            <v>73.149305555555557</v>
          </cell>
          <cell r="AR229">
            <v>0.98871331828442444</v>
          </cell>
          <cell r="AS229">
            <v>0.96283400331047531</v>
          </cell>
          <cell r="AT229">
            <v>0.98970090293453716</v>
          </cell>
          <cell r="AU229">
            <v>0.66350792149444293</v>
          </cell>
          <cell r="AV229">
            <v>0.99336907449209932</v>
          </cell>
          <cell r="AW229">
            <v>0.99639394655947033</v>
          </cell>
          <cell r="AX229">
            <v>0.97178329571106092</v>
          </cell>
          <cell r="AY229">
            <v>0.62273587136438879</v>
          </cell>
          <cell r="AZ229">
            <v>0.72505263157894739</v>
          </cell>
          <cell r="BA229">
            <v>0.54203881297332879</v>
          </cell>
          <cell r="BB229">
            <v>0.72505263157894739</v>
          </cell>
          <cell r="BC229">
            <v>0.54193591537701691</v>
          </cell>
          <cell r="BD229">
            <v>0.68333333333333335</v>
          </cell>
          <cell r="BE229">
            <v>0.51763451322649934</v>
          </cell>
          <cell r="BF229">
            <v>0.68333333333333335</v>
          </cell>
          <cell r="BG229">
            <v>0.51695368593597413</v>
          </cell>
          <cell r="BH229">
            <v>0.68333333333333335</v>
          </cell>
          <cell r="BI229">
            <v>0.4825682609492396</v>
          </cell>
          <cell r="BJ229">
            <v>132.71602787456445</v>
          </cell>
          <cell r="BK229">
            <v>135.24656306071105</v>
          </cell>
          <cell r="BL229">
            <v>15235.8</v>
          </cell>
          <cell r="BM229">
            <v>237436.61199999999</v>
          </cell>
          <cell r="BN229">
            <v>2176.542857142857</v>
          </cell>
          <cell r="BO229">
            <v>1562.0829736842104</v>
          </cell>
          <cell r="BP229">
            <v>5254.5359799999997</v>
          </cell>
          <cell r="BQ229">
            <v>79104.526310000016</v>
          </cell>
          <cell r="BR229">
            <v>0.3448808713687499</v>
          </cell>
          <cell r="BS229">
            <v>0.33316060924083613</v>
          </cell>
          <cell r="BT229">
            <v>2.0093926775996809</v>
          </cell>
          <cell r="BU229">
            <v>1.8521852108205044</v>
          </cell>
          <cell r="BV229">
            <v>0.11557468628765091</v>
          </cell>
          <cell r="BW229">
            <v>0.12698751396862853</v>
          </cell>
          <cell r="BX229">
            <v>1760.8728053413918</v>
          </cell>
          <cell r="BY229">
            <v>30151.485083013831</v>
          </cell>
          <cell r="BZ229">
            <v>0.17163438247457297</v>
          </cell>
          <cell r="CA229">
            <v>0.17987434911719677</v>
          </cell>
          <cell r="CB229">
            <v>2614.9871245060986</v>
          </cell>
          <cell r="CC229">
            <v>42708.75604009239</v>
          </cell>
          <cell r="CD229">
            <v>2.7865536145777005E-2</v>
          </cell>
          <cell r="CE229">
            <v>2.9336771392110318E-2</v>
          </cell>
          <cell r="CF229">
            <v>0.72742390138463031</v>
          </cell>
          <cell r="CG229">
            <v>0.75232405319879614</v>
          </cell>
          <cell r="CH229">
            <v>209.47636394390616</v>
          </cell>
          <cell r="CI229">
            <v>3529.8110664198457</v>
          </cell>
          <cell r="CJ229">
            <v>0.48348757304228318</v>
          </cell>
          <cell r="CK229">
            <v>0.48750789179860832</v>
          </cell>
          <cell r="CL229">
            <v>2643.8724915499952</v>
          </cell>
          <cell r="CM229">
            <v>44129.168203487759</v>
          </cell>
          <cell r="CN229">
            <v>0.35891361005001376</v>
          </cell>
          <cell r="CO229">
            <v>0.38123819468077663</v>
          </cell>
          <cell r="CP229">
            <v>5468.3359799999998</v>
          </cell>
          <cell r="CQ229">
            <v>90519.905310000016</v>
          </cell>
          <cell r="CR229">
            <v>1.0001320174059972E-2</v>
          </cell>
          <cell r="CS229">
            <v>1.1184297763290791E-2</v>
          </cell>
          <cell r="CT229">
            <v>152.37811390794292</v>
          </cell>
          <cell r="CU229">
            <v>2655.5617685149432</v>
          </cell>
          <cell r="CV229">
            <v>4.6638837474894661E-2</v>
          </cell>
          <cell r="CW229">
            <v>4.7295427210694865E-2</v>
          </cell>
          <cell r="CX229">
            <v>710.58</v>
          </cell>
          <cell r="CY229">
            <v>11229.665999999999</v>
          </cell>
          <cell r="CZ229">
            <v>2.1578883130681979E-2</v>
          </cell>
          <cell r="DA229">
            <v>2.0190639375081528E-2</v>
          </cell>
          <cell r="DB229">
            <v>1.0064140232216229E-3</v>
          </cell>
          <cell r="DC229">
            <v>9.5492491490155806E-4</v>
          </cell>
          <cell r="DD229">
            <v>15.333522775</v>
          </cell>
          <cell r="DE229">
            <v>226.73413650861426</v>
          </cell>
          <cell r="DF229">
            <v>0.67242021939823804</v>
          </cell>
          <cell r="DG229">
            <v>0.57422796233607598</v>
          </cell>
          <cell r="DH229">
            <v>477.80835949999999</v>
          </cell>
          <cell r="DI229">
            <v>6448.3882248947129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0.83018847733916856</v>
          </cell>
          <cell r="DO229">
            <v>0.84856283299687307</v>
          </cell>
          <cell r="DP229">
            <v>1608.4946914334491</v>
          </cell>
          <cell r="DQ229">
            <v>27495.92331449889</v>
          </cell>
          <cell r="DR229">
            <v>1937.5054404378443</v>
          </cell>
          <cell r="DS229">
            <v>32402.931456933387</v>
          </cell>
          <cell r="DT229">
            <v>15022</v>
          </cell>
          <cell r="DU229">
            <v>226150.93900000001</v>
          </cell>
          <cell r="DV229">
            <v>0.98596726131873602</v>
          </cell>
          <cell r="DW229">
            <v>0.95246869088580166</v>
          </cell>
          <cell r="DX229">
            <v>0</v>
          </cell>
          <cell r="DY229">
            <v>0.22611377261565252</v>
          </cell>
          <cell r="DZ229">
            <v>0.98546623227926566</v>
          </cell>
          <cell r="EA229">
            <v>0.98750273209188244</v>
          </cell>
          <cell r="EB229">
            <v>0.85894434908727968</v>
          </cell>
          <cell r="EC229">
            <v>0.87293766708736831</v>
          </cell>
          <cell r="ED229">
            <v>0.87708556614290523</v>
          </cell>
          <cell r="EE229">
            <v>0.90714604938556731</v>
          </cell>
          <cell r="EF229">
            <v>7.9535563028893128E-2</v>
          </cell>
          <cell r="EG229">
            <v>9.1860519984719252E-2</v>
          </cell>
          <cell r="EH229">
            <v>1211.7879311956101</v>
          </cell>
          <cell r="EI229">
            <v>21811.050641730031</v>
          </cell>
          <cell r="EJ229">
            <v>1229.6595169911498</v>
          </cell>
          <cell r="EK229">
            <v>22087.078782583678</v>
          </cell>
          <cell r="EL229">
            <v>8.0708562529775249E-2</v>
          </cell>
          <cell r="EM229">
            <v>9.3023054012342787E-2</v>
          </cell>
          <cell r="EN229">
            <v>5.7409266533609005E-4</v>
          </cell>
          <cell r="EO229">
            <v>4.2890431336613764E-4</v>
          </cell>
          <cell r="EP229">
            <v>0.70593850956533832</v>
          </cell>
          <cell r="EQ229">
            <v>9.4732433595078405</v>
          </cell>
          <cell r="ER229">
            <v>0.98603230619403626</v>
          </cell>
          <cell r="ES229">
            <v>0.98792645801101198</v>
          </cell>
          <cell r="ET229">
            <v>1228.9535784815844</v>
          </cell>
          <cell r="EU229">
            <v>22077.605539224169</v>
          </cell>
          <cell r="EV229">
            <v>2.6037803084697816E-2</v>
          </cell>
          <cell r="EW229">
            <v>2.3942696220618495E-2</v>
          </cell>
          <cell r="EX229">
            <v>0.84559204010484335</v>
          </cell>
          <cell r="EY229">
            <v>0.84595151851094508</v>
          </cell>
          <cell r="EZ229">
            <v>0.3577186017015731</v>
          </cell>
          <cell r="FA229">
            <v>0.36454451563505436</v>
          </cell>
          <cell r="FB229">
            <v>0.42303922546056638</v>
          </cell>
          <cell r="FC229">
            <v>0.43092837787764759</v>
          </cell>
          <cell r="FD229">
            <v>548.30485689235275</v>
          </cell>
          <cell r="FE229">
            <v>9054.5381459364071</v>
          </cell>
          <cell r="FF229">
            <v>0.75336769070446596</v>
          </cell>
          <cell r="FG229">
            <v>0.7918819560581597</v>
          </cell>
          <cell r="FH229">
            <v>0.78723200464759346</v>
          </cell>
          <cell r="FI229">
            <v>0.79421768338641918</v>
          </cell>
          <cell r="FJ229">
            <v>0.91346444022207496</v>
          </cell>
          <cell r="FK229">
            <v>0.91192600426799608</v>
          </cell>
          <cell r="FL229">
            <v>0.94033572879092986</v>
          </cell>
          <cell r="FM229">
            <v>0.94263317426854254</v>
          </cell>
          <cell r="FN229">
            <v>0.68817459587075236</v>
          </cell>
          <cell r="FO229">
            <v>0.72213774804004238</v>
          </cell>
          <cell r="FP229">
            <v>0.74026238081783946</v>
          </cell>
          <cell r="FQ229">
            <v>0.74865593595074864</v>
          </cell>
          <cell r="FR229">
            <v>-4.62128307014531E-3</v>
          </cell>
          <cell r="FS229">
            <v>4.1070408069086017E-3</v>
          </cell>
          <cell r="FT229">
            <v>0.82556719426902325</v>
          </cell>
          <cell r="FU229">
            <v>0.85266987380378167</v>
          </cell>
          <cell r="FV229">
            <v>0.85394858216103486</v>
          </cell>
          <cell r="FW229">
            <v>0.87727617212595432</v>
          </cell>
          <cell r="FX229">
            <v>1593.1611686584488</v>
          </cell>
          <cell r="FY229">
            <v>22555.004602470788</v>
          </cell>
          <cell r="FZ229">
            <v>1929.777708850303</v>
          </cell>
          <cell r="GA229">
            <v>26452.212392414367</v>
          </cell>
          <cell r="GB229">
            <v>233.29077416393591</v>
          </cell>
          <cell r="GC229" t="e">
            <v>#DIV/0!</v>
          </cell>
          <cell r="GD229">
            <v>1.5312013426530666E-2</v>
          </cell>
          <cell r="GE229" t="e">
            <v>#DIV/0!</v>
          </cell>
          <cell r="GF229">
            <v>4.2804632897745477E-2</v>
          </cell>
          <cell r="GG229" t="e">
            <v>#DIV/0!</v>
          </cell>
          <cell r="GH229">
            <v>651.99436455068087</v>
          </cell>
          <cell r="GI229" t="e">
            <v>#DIV/0!</v>
          </cell>
          <cell r="GJ229">
            <v>-1.1439679750096718E-3</v>
          </cell>
          <cell r="GK229" t="e">
            <v>#DIV/0!</v>
          </cell>
          <cell r="GL229">
            <v>-1.822525355974248</v>
          </cell>
          <cell r="GM229" t="e">
            <v>#DIV/0!</v>
          </cell>
          <cell r="GN229">
            <v>-1.3363121879282858</v>
          </cell>
          <cell r="GO229" t="e">
            <v>#DIV/0!</v>
          </cell>
          <cell r="GP229">
            <v>-3.7356519386238261</v>
          </cell>
          <cell r="GQ229" t="e">
            <v>#DIV/0!</v>
          </cell>
          <cell r="GR229">
            <v>-2.4518909007888173E-4</v>
          </cell>
          <cell r="GS229" t="e">
            <v>#DIV/0!</v>
          </cell>
          <cell r="GT229">
            <v>648.42717396484659</v>
          </cell>
          <cell r="GU229">
            <v>10703.377141368956</v>
          </cell>
          <cell r="GV229">
            <v>231.95446197600762</v>
          </cell>
          <cell r="GW229">
            <v>3901.8574356596587</v>
          </cell>
          <cell r="GX229">
            <v>1.5224304728075167E-2</v>
          </cell>
          <cell r="GY229">
            <v>1.6433259398342739E-2</v>
          </cell>
          <cell r="GZ229">
            <v>4.2338737547120274E-2</v>
          </cell>
          <cell r="HA229">
            <v>4.4864175448850803E-2</v>
          </cell>
          <cell r="HB229">
            <v>149.41877548683141</v>
          </cell>
          <cell r="HC229">
            <v>1556.2811006005863</v>
          </cell>
          <cell r="HD229">
            <v>9.8070843334010296E-3</v>
          </cell>
          <cell r="HE229">
            <v>6.5545119073741939E-3</v>
          </cell>
          <cell r="IV229">
            <v>225</v>
          </cell>
        </row>
        <row r="230">
          <cell r="B230">
            <v>39062</v>
          </cell>
          <cell r="C230">
            <v>30</v>
          </cell>
          <cell r="D230">
            <v>39052</v>
          </cell>
          <cell r="E230">
            <v>0</v>
          </cell>
          <cell r="F230">
            <v>153</v>
          </cell>
          <cell r="G230">
            <v>23</v>
          </cell>
          <cell r="H230">
            <v>0</v>
          </cell>
          <cell r="I230">
            <v>0</v>
          </cell>
          <cell r="J230">
            <v>0</v>
          </cell>
          <cell r="K230">
            <v>0.41666666666666669</v>
          </cell>
          <cell r="L230">
            <v>1</v>
          </cell>
          <cell r="M230">
            <v>152.58333333333331</v>
          </cell>
          <cell r="N230">
            <v>153</v>
          </cell>
          <cell r="O230">
            <v>153</v>
          </cell>
          <cell r="P230">
            <v>0</v>
          </cell>
          <cell r="Q230">
            <v>10.082638888888889</v>
          </cell>
          <cell r="R230">
            <v>0</v>
          </cell>
          <cell r="S230">
            <v>0.18611111111111117</v>
          </cell>
          <cell r="T230">
            <v>0</v>
          </cell>
          <cell r="U230">
            <v>10.268750000000001</v>
          </cell>
          <cell r="V230">
            <v>0.52083333333333337</v>
          </cell>
          <cell r="W230">
            <v>6.8576388888888875</v>
          </cell>
          <cell r="X230">
            <v>0</v>
          </cell>
          <cell r="Y230">
            <v>1.3888888888888756E-2</v>
          </cell>
          <cell r="Z230">
            <v>0.19722222222222247</v>
          </cell>
          <cell r="AA230">
            <v>17.693750000000001</v>
          </cell>
          <cell r="AB230">
            <v>0.19722222222222247</v>
          </cell>
          <cell r="AC230">
            <v>17.707638888888891</v>
          </cell>
          <cell r="AD230">
            <v>0</v>
          </cell>
          <cell r="AE230">
            <v>4.3659722222222213</v>
          </cell>
          <cell r="AF230">
            <v>0</v>
          </cell>
          <cell r="AG230">
            <v>39.528472222222227</v>
          </cell>
          <cell r="AH230">
            <v>0</v>
          </cell>
          <cell r="AI230">
            <v>0.42361111111111116</v>
          </cell>
          <cell r="AJ230">
            <v>0</v>
          </cell>
          <cell r="AK230">
            <v>44.31805555555556</v>
          </cell>
          <cell r="AL230">
            <v>0.19722222222222247</v>
          </cell>
          <cell r="AM230">
            <v>62.025694444444454</v>
          </cell>
          <cell r="AN230">
            <v>0.47916666666666663</v>
          </cell>
          <cell r="AO230">
            <v>135.45694444444442</v>
          </cell>
          <cell r="AP230">
            <v>0.28194444444444416</v>
          </cell>
          <cell r="AQ230">
            <v>73.431250000000006</v>
          </cell>
          <cell r="AR230">
            <v>1</v>
          </cell>
          <cell r="AS230">
            <v>0.9629214609663892</v>
          </cell>
          <cell r="AT230">
            <v>1</v>
          </cell>
          <cell r="AU230">
            <v>0.66429974227260125</v>
          </cell>
          <cell r="AV230">
            <v>1</v>
          </cell>
          <cell r="AW230">
            <v>0.9964024321917444</v>
          </cell>
          <cell r="AX230">
            <v>1</v>
          </cell>
          <cell r="AY230">
            <v>0.62362363543073485</v>
          </cell>
          <cell r="AZ230">
            <v>0.58840579710144869</v>
          </cell>
          <cell r="BA230">
            <v>0.54220283197818064</v>
          </cell>
          <cell r="BB230">
            <v>0.58840579710144869</v>
          </cell>
          <cell r="BC230">
            <v>0.54210029837279183</v>
          </cell>
          <cell r="BD230">
            <v>0.28194444444444416</v>
          </cell>
          <cell r="BE230">
            <v>0.51597839293817993</v>
          </cell>
          <cell r="BF230">
            <v>0.28194444444444416</v>
          </cell>
          <cell r="BG230">
            <v>0.51530450631332225</v>
          </cell>
          <cell r="BH230">
            <v>0.28194444444444416</v>
          </cell>
          <cell r="BI230">
            <v>0.48125341343528139</v>
          </cell>
          <cell r="BJ230">
            <v>138.86748768472918</v>
          </cell>
          <cell r="BK230">
            <v>135.26046585525009</v>
          </cell>
          <cell r="BL230">
            <v>939.67</v>
          </cell>
          <cell r="BM230">
            <v>238376.28200000001</v>
          </cell>
          <cell r="BN230">
            <v>6.1416339869281042</v>
          </cell>
          <cell r="BO230">
            <v>1558.0149150326797</v>
          </cell>
          <cell r="BP230">
            <v>307.01978000000003</v>
          </cell>
          <cell r="BQ230">
            <v>79411.546090000018</v>
          </cell>
          <cell r="BR230">
            <v>0.32673149084252989</v>
          </cell>
          <cell r="BS230">
            <v>0.33313526590703357</v>
          </cell>
          <cell r="BT230">
            <v>1.6395382857291785</v>
          </cell>
          <cell r="BU230">
            <v>1.8512569138296273</v>
          </cell>
          <cell r="BV230">
            <v>0.10520066275820235</v>
          </cell>
          <cell r="BW230">
            <v>0.12690163105148117</v>
          </cell>
          <cell r="BX230">
            <v>98.853906773999995</v>
          </cell>
          <cell r="BY230">
            <v>30250.33898978783</v>
          </cell>
          <cell r="BZ230">
            <v>0.19928262345957801</v>
          </cell>
          <cell r="CA230">
            <v>0.1799508557771643</v>
          </cell>
          <cell r="CB230">
            <v>187.25990278626165</v>
          </cell>
          <cell r="CC230">
            <v>42896.01594287865</v>
          </cell>
          <cell r="CD230">
            <v>2.8299999999999999E-2</v>
          </cell>
          <cell r="CE230">
            <v>2.9332301088312324E-2</v>
          </cell>
          <cell r="CF230">
            <v>0.749</v>
          </cell>
          <cell r="CG230">
            <v>0.75231016399303119</v>
          </cell>
          <cell r="CH230">
            <v>14.810828803738312</v>
          </cell>
          <cell r="CI230">
            <v>3544.621895223584</v>
          </cell>
          <cell r="CJ230">
            <v>0.48449999999999999</v>
          </cell>
          <cell r="CK230">
            <v>0.48749492250737048</v>
          </cell>
          <cell r="CL230">
            <v>189.91904840999993</v>
          </cell>
          <cell r="CM230">
            <v>44319.087251897756</v>
          </cell>
          <cell r="CN230">
            <v>0.41715685293773336</v>
          </cell>
          <cell r="CO230">
            <v>0.38137978462974775</v>
          </cell>
          <cell r="CP230">
            <v>391.98977999999988</v>
          </cell>
          <cell r="CQ230">
            <v>90911.89509000002</v>
          </cell>
          <cell r="CR230">
            <v>1.1805538938137853E-2</v>
          </cell>
          <cell r="CS230">
            <v>1.118674667175547E-2</v>
          </cell>
          <cell r="CT230">
            <v>11.093310773999995</v>
          </cell>
          <cell r="CU230">
            <v>2666.6550792889434</v>
          </cell>
          <cell r="CV230">
            <v>0.15503314993561571</v>
          </cell>
          <cell r="CW230">
            <v>4.7720125108755576E-2</v>
          </cell>
          <cell r="CX230">
            <v>145.68</v>
          </cell>
          <cell r="CY230">
            <v>11375.346</v>
          </cell>
          <cell r="CZ230">
            <v>2.1000000000000001E-2</v>
          </cell>
          <cell r="DA230">
            <v>2.0201004568002966E-2</v>
          </cell>
          <cell r="DB230">
            <v>3.2556961486479301E-3</v>
          </cell>
          <cell r="DC230">
            <v>9.6399446530764433E-4</v>
          </cell>
          <cell r="DD230">
            <v>3.0592800000000002</v>
          </cell>
          <cell r="DE230">
            <v>229.79341650861426</v>
          </cell>
          <cell r="DF230">
            <v>0.67900000000000005</v>
          </cell>
          <cell r="DG230">
            <v>0.57556974046281439</v>
          </cell>
          <cell r="DH230">
            <v>98.916720000000012</v>
          </cell>
          <cell r="DI230">
            <v>6547.3049448947131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0.85</v>
          </cell>
          <cell r="DO230">
            <v>0.84856739779893209</v>
          </cell>
          <cell r="DP230">
            <v>87.760596000000007</v>
          </cell>
          <cell r="DQ230">
            <v>27583.68391049889</v>
          </cell>
          <cell r="DR230">
            <v>103.24776000000001</v>
          </cell>
          <cell r="DS230">
            <v>32506.179216933386</v>
          </cell>
          <cell r="DT230">
            <v>854.7</v>
          </cell>
          <cell r="DU230">
            <v>227005.63900000002</v>
          </cell>
          <cell r="DV230">
            <v>0.90957463790479642</v>
          </cell>
          <cell r="DW230">
            <v>0.95229960420307258</v>
          </cell>
          <cell r="DX230">
            <v>0</v>
          </cell>
          <cell r="DY230">
            <v>0.22522244094904922</v>
          </cell>
          <cell r="DZ230">
            <v>0.98670000000000002</v>
          </cell>
          <cell r="EA230">
            <v>0.98750023751257809</v>
          </cell>
          <cell r="EB230">
            <v>0.87966959555767721</v>
          </cell>
          <cell r="EC230">
            <v>0.87181008772644697</v>
          </cell>
          <cell r="EN230">
            <v>5.9999999999999995E-4</v>
          </cell>
          <cell r="EO230">
            <v>1.8645667685588012E-6</v>
          </cell>
          <cell r="ER230">
            <v>0.98729237542525516</v>
          </cell>
          <cell r="ES230">
            <v>0.98962180534364341</v>
          </cell>
          <cell r="EV230">
            <v>2.1097095117951811E-2</v>
          </cell>
          <cell r="EW230">
            <v>2.3931478972133408E-2</v>
          </cell>
          <cell r="EX230">
            <v>0.85099999999999998</v>
          </cell>
          <cell r="EY230">
            <v>0.84597478665553505</v>
          </cell>
          <cell r="EZ230">
            <v>0.35870000000000002</v>
          </cell>
          <cell r="FA230">
            <v>0.36451757861742851</v>
          </cell>
          <cell r="FB230">
            <v>0.42150411280846067</v>
          </cell>
          <cell r="FC230">
            <v>0.43088468399691582</v>
          </cell>
          <cell r="FJ230">
            <v>0.88778075509588561</v>
          </cell>
          <cell r="FK230">
            <v>0.91184710094689614</v>
          </cell>
          <cell r="FL230">
            <v>0.93558616987769361</v>
          </cell>
          <cell r="FM230">
            <v>0.94261154634449018</v>
          </cell>
          <cell r="FR230">
            <v>0</v>
          </cell>
          <cell r="FS230">
            <v>4.1024760048495867E-3</v>
          </cell>
          <cell r="FT230">
            <v>0</v>
          </cell>
          <cell r="FU230">
            <v>0.85266987380378167</v>
          </cell>
          <cell r="FV230" t="e">
            <v>#DIV/0!</v>
          </cell>
          <cell r="FW230">
            <v>0.87613723399580068</v>
          </cell>
          <cell r="FX230">
            <v>84.701316000000006</v>
          </cell>
          <cell r="FY230">
            <v>84.701316000000006</v>
          </cell>
          <cell r="FZ230" t="e">
            <v>#DIV/0!</v>
          </cell>
          <cell r="GA230" t="e">
            <v>#DIV/0!</v>
          </cell>
          <cell r="GB230" t="e">
            <v>#DIV/0!</v>
          </cell>
          <cell r="GC230" t="e">
            <v>#DIV/0!</v>
          </cell>
          <cell r="GD230" t="e">
            <v>#DIV/0!</v>
          </cell>
          <cell r="GE230" t="e">
            <v>#DIV/0!</v>
          </cell>
          <cell r="GF230" t="e">
            <v>#DIV/0!</v>
          </cell>
          <cell r="GG230" t="e">
            <v>#DIV/0!</v>
          </cell>
          <cell r="GH230" t="e">
            <v>#DIV/0!</v>
          </cell>
          <cell r="GI230" t="e">
            <v>#DIV/0!</v>
          </cell>
          <cell r="IV230">
            <v>226</v>
          </cell>
        </row>
        <row r="231">
          <cell r="B231">
            <v>39063</v>
          </cell>
          <cell r="C231">
            <v>30</v>
          </cell>
          <cell r="D231">
            <v>39052</v>
          </cell>
          <cell r="E231">
            <v>0</v>
          </cell>
          <cell r="F231">
            <v>154</v>
          </cell>
          <cell r="G231">
            <v>23</v>
          </cell>
          <cell r="H231">
            <v>0</v>
          </cell>
          <cell r="I231">
            <v>0</v>
          </cell>
          <cell r="J231">
            <v>0</v>
          </cell>
          <cell r="K231">
            <v>0.41666666666666669</v>
          </cell>
          <cell r="L231">
            <v>1</v>
          </cell>
          <cell r="M231">
            <v>153.58333333333331</v>
          </cell>
          <cell r="N231">
            <v>154</v>
          </cell>
          <cell r="O231">
            <v>154</v>
          </cell>
          <cell r="P231">
            <v>0</v>
          </cell>
          <cell r="Q231">
            <v>10.082638888888889</v>
          </cell>
          <cell r="R231">
            <v>0</v>
          </cell>
          <cell r="S231">
            <v>0.18611111111111117</v>
          </cell>
          <cell r="T231">
            <v>0</v>
          </cell>
          <cell r="U231">
            <v>10.268750000000001</v>
          </cell>
          <cell r="V231">
            <v>0</v>
          </cell>
          <cell r="W231">
            <v>6.8576388888888875</v>
          </cell>
          <cell r="X231">
            <v>0</v>
          </cell>
          <cell r="Y231">
            <v>1.3888888888888756E-2</v>
          </cell>
          <cell r="Z231">
            <v>0.3888888888888889</v>
          </cell>
          <cell r="AA231">
            <v>18.082638888888891</v>
          </cell>
          <cell r="AB231">
            <v>0.3888888888888889</v>
          </cell>
          <cell r="AC231">
            <v>18.09652777777778</v>
          </cell>
          <cell r="AD231">
            <v>4.1666666666666685E-2</v>
          </cell>
          <cell r="AE231">
            <v>4.4076388888888882</v>
          </cell>
          <cell r="AF231">
            <v>0</v>
          </cell>
          <cell r="AG231">
            <v>39.528472222222227</v>
          </cell>
          <cell r="AH231">
            <v>0</v>
          </cell>
          <cell r="AI231">
            <v>0.42361111111111116</v>
          </cell>
          <cell r="AJ231">
            <v>4.1666666666666685E-2</v>
          </cell>
          <cell r="AK231">
            <v>44.359722222222231</v>
          </cell>
          <cell r="AL231">
            <v>0.43055555555555558</v>
          </cell>
          <cell r="AM231">
            <v>62.456249999999997</v>
          </cell>
          <cell r="AN231">
            <v>1</v>
          </cell>
          <cell r="AO231">
            <v>136.45694444444442</v>
          </cell>
          <cell r="AP231">
            <v>0.56944444444444442</v>
          </cell>
          <cell r="AQ231">
            <v>74.000694444444449</v>
          </cell>
          <cell r="AR231">
            <v>0.93181818181818166</v>
          </cell>
          <cell r="AS231">
            <v>0.96276087045805248</v>
          </cell>
          <cell r="AT231">
            <v>1</v>
          </cell>
          <cell r="AU231">
            <v>0.66603300887707617</v>
          </cell>
          <cell r="AV231">
            <v>1</v>
          </cell>
          <cell r="AW231">
            <v>0.99642100692916524</v>
          </cell>
          <cell r="AX231">
            <v>0.93181818181818166</v>
          </cell>
          <cell r="AY231">
            <v>0.62521488626429378</v>
          </cell>
          <cell r="AZ231">
            <v>0.56944444444444442</v>
          </cell>
          <cell r="BA231">
            <v>0.54240246720068375</v>
          </cell>
          <cell r="BB231">
            <v>0.56944444444444442</v>
          </cell>
          <cell r="BC231">
            <v>0.54230068499424944</v>
          </cell>
          <cell r="BD231">
            <v>0.56944444444444442</v>
          </cell>
          <cell r="BE231">
            <v>0.51635146070464655</v>
          </cell>
          <cell r="BF231">
            <v>0.56944444444444442</v>
          </cell>
          <cell r="BG231">
            <v>0.51568178628636152</v>
          </cell>
          <cell r="BH231">
            <v>0.56944444444444442</v>
          </cell>
          <cell r="BI231">
            <v>0.48182763610056079</v>
          </cell>
          <cell r="BJ231">
            <v>122.85951219512195</v>
          </cell>
          <cell r="BK231">
            <v>135.16503899175117</v>
          </cell>
          <cell r="BL231">
            <v>1679.08</v>
          </cell>
          <cell r="BM231">
            <v>240055.36199999999</v>
          </cell>
          <cell r="BN231">
            <v>10.903116883116883</v>
          </cell>
          <cell r="BO231">
            <v>1558.801051948052</v>
          </cell>
          <cell r="BP231">
            <v>603.28408999999999</v>
          </cell>
          <cell r="BQ231">
            <v>80014.830180000019</v>
          </cell>
          <cell r="BR231">
            <v>0.35929442909212189</v>
          </cell>
          <cell r="BS231">
            <v>0.33331823756554968</v>
          </cell>
          <cell r="BT231">
            <v>1.8864332187698329</v>
          </cell>
          <cell r="BU231">
            <v>1.8515172220735412</v>
          </cell>
          <cell r="BV231">
            <v>0.11155861222018554</v>
          </cell>
          <cell r="BW231">
            <v>0.12679431349004611</v>
          </cell>
          <cell r="BX231">
            <v>187.31583460666911</v>
          </cell>
          <cell r="BY231">
            <v>30437.6548243945</v>
          </cell>
          <cell r="BZ231">
            <v>0.1904623103098356</v>
          </cell>
          <cell r="CA231">
            <v>0.18002437870508259</v>
          </cell>
          <cell r="CB231">
            <v>319.80145599503874</v>
          </cell>
          <cell r="CC231">
            <v>43215.817398873689</v>
          </cell>
          <cell r="CD231">
            <v>2.7300000000000001E-2</v>
          </cell>
          <cell r="CE231">
            <v>2.9317288477021228E-2</v>
          </cell>
          <cell r="CF231">
            <v>0.72673342874736457</v>
          </cell>
          <cell r="CG231">
            <v>0.75212808124012953</v>
          </cell>
          <cell r="CH231">
            <v>25.415370927461257</v>
          </cell>
          <cell r="CI231">
            <v>3570.0372661510455</v>
          </cell>
          <cell r="CJ231">
            <v>0.48975000000000007</v>
          </cell>
          <cell r="CK231">
            <v>0.48751158076830575</v>
          </cell>
          <cell r="CL231">
            <v>331.34726307750009</v>
          </cell>
          <cell r="CM231">
            <v>44650.434514975255</v>
          </cell>
          <cell r="CN231">
            <v>0.40293737642042077</v>
          </cell>
          <cell r="CO231">
            <v>0.38153057035235072</v>
          </cell>
          <cell r="CP231">
            <v>676.56409000000008</v>
          </cell>
          <cell r="CQ231">
            <v>91588.45918000002</v>
          </cell>
          <cell r="CR231">
            <v>1.1000190376277488E-2</v>
          </cell>
          <cell r="CS231">
            <v>1.1185441793822309E-2</v>
          </cell>
          <cell r="CT231">
            <v>18.470199657000006</v>
          </cell>
          <cell r="CU231">
            <v>2685.1252789459436</v>
          </cell>
          <cell r="CV231">
            <v>3.6180527431688786E-2</v>
          </cell>
          <cell r="CW231">
            <v>4.7639410778918576E-2</v>
          </cell>
          <cell r="CX231">
            <v>60.75</v>
          </cell>
          <cell r="CY231">
            <v>11436.096</v>
          </cell>
          <cell r="CZ231">
            <v>1.9712500000000001E-2</v>
          </cell>
          <cell r="DA231">
            <v>2.0198409569455719E-2</v>
          </cell>
          <cell r="DB231">
            <v>7.1320864699716527E-4</v>
          </cell>
          <cell r="DC231">
            <v>9.6224033056014084E-4</v>
          </cell>
          <cell r="DD231">
            <v>1.197534375</v>
          </cell>
          <cell r="DE231">
            <v>230.99095088361426</v>
          </cell>
          <cell r="DF231">
            <v>0.67233333333333334</v>
          </cell>
          <cell r="DG231">
            <v>0.57608376100504166</v>
          </cell>
          <cell r="DH231">
            <v>40.844250000000002</v>
          </cell>
          <cell r="DI231">
            <v>6588.1491948947132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0.84683576413580908</v>
          </cell>
          <cell r="DO231">
            <v>0.84855684117545471</v>
          </cell>
          <cell r="DP231">
            <v>168.84563494966912</v>
          </cell>
          <cell r="DQ231">
            <v>27752.52954544856</v>
          </cell>
          <cell r="DR231">
            <v>199.38415699999999</v>
          </cell>
          <cell r="DS231">
            <v>32705.563373933386</v>
          </cell>
          <cell r="DT231">
            <v>1605.8</v>
          </cell>
          <cell r="DU231">
            <v>228611.43900000001</v>
          </cell>
          <cell r="DV231">
            <v>0.95635705267170124</v>
          </cell>
          <cell r="DW231">
            <v>0.95232798424223497</v>
          </cell>
          <cell r="DX231">
            <v>0</v>
          </cell>
          <cell r="DY231">
            <v>0.22364711060442347</v>
          </cell>
          <cell r="DZ231">
            <v>0.98796666666666666</v>
          </cell>
          <cell r="EA231">
            <v>0.98750299085737225</v>
          </cell>
          <cell r="EB231">
            <v>0.87479429899484928</v>
          </cell>
          <cell r="EC231">
            <v>0.87183212172751789</v>
          </cell>
          <cell r="EN231">
            <v>3.3333333333333332E-4</v>
          </cell>
          <cell r="EO231">
            <v>3.8212364896949004E-6</v>
          </cell>
          <cell r="ER231">
            <v>0.98829609869956647</v>
          </cell>
          <cell r="ES231">
            <v>0.98961396554421444</v>
          </cell>
          <cell r="EV231">
            <v>2.314663979633455E-2</v>
          </cell>
          <cell r="EW231">
            <v>2.392598937276634E-2</v>
          </cell>
          <cell r="EX231">
            <v>0.83811666666666651</v>
          </cell>
          <cell r="EY231">
            <v>0.84591865736418137</v>
          </cell>
          <cell r="EZ231">
            <v>0.35486155586955659</v>
          </cell>
          <cell r="FA231">
            <v>0.3644486071948872</v>
          </cell>
          <cell r="FB231">
            <v>0.42340353077680909</v>
          </cell>
          <cell r="FC231">
            <v>0.43083174017048109</v>
          </cell>
          <cell r="FJ231">
            <v>0.90139541755354413</v>
          </cell>
          <cell r="FK231">
            <v>0.9117827804265024</v>
          </cell>
          <cell r="FL231">
            <v>0.94012754264181653</v>
          </cell>
          <cell r="FM231">
            <v>0.94259827478525626</v>
          </cell>
          <cell r="FR231">
            <v>1.3663270545343775E-2</v>
          </cell>
          <cell r="FS231">
            <v>4.164313844128853E-3</v>
          </cell>
          <cell r="FT231">
            <v>0.86049903468115285</v>
          </cell>
          <cell r="FU231">
            <v>0.85272115501958357</v>
          </cell>
          <cell r="FV231">
            <v>0.88868361262202245</v>
          </cell>
          <cell r="FW231">
            <v>0.87622335390099682</v>
          </cell>
          <cell r="FX231">
            <v>167.64810057466912</v>
          </cell>
          <cell r="FY231">
            <v>252.34941657466914</v>
          </cell>
          <cell r="FZ231">
            <v>194.82659923818395</v>
          </cell>
          <cell r="GA231" t="e">
            <v>#DIV/0!</v>
          </cell>
          <cell r="GB231">
            <v>18.66198090675201</v>
          </cell>
          <cell r="GC231" t="e">
            <v>#DIV/0!</v>
          </cell>
          <cell r="GD231">
            <v>1.1114408430064089E-2</v>
          </cell>
          <cell r="GE231" t="e">
            <v>#DIV/0!</v>
          </cell>
          <cell r="GF231">
            <v>3.132040720170215E-2</v>
          </cell>
          <cell r="GG231" t="e">
            <v>#DIV/0!</v>
          </cell>
          <cell r="GH231">
            <v>52.589469324234045</v>
          </cell>
          <cell r="GI231" t="e">
            <v>#DIV/0!</v>
          </cell>
          <cell r="IV231">
            <v>227</v>
          </cell>
        </row>
        <row r="232">
          <cell r="B232">
            <v>39064</v>
          </cell>
          <cell r="C232">
            <v>30</v>
          </cell>
          <cell r="D232">
            <v>39052</v>
          </cell>
          <cell r="E232">
            <v>0</v>
          </cell>
          <cell r="F232">
            <v>155</v>
          </cell>
          <cell r="G232">
            <v>23</v>
          </cell>
          <cell r="H232">
            <v>0</v>
          </cell>
          <cell r="I232">
            <v>0</v>
          </cell>
          <cell r="J232">
            <v>0</v>
          </cell>
          <cell r="K232">
            <v>0.41666666666666669</v>
          </cell>
          <cell r="L232">
            <v>1</v>
          </cell>
          <cell r="M232">
            <v>154.58333333333331</v>
          </cell>
          <cell r="N232">
            <v>155</v>
          </cell>
          <cell r="O232">
            <v>155</v>
          </cell>
          <cell r="P232">
            <v>0</v>
          </cell>
          <cell r="Q232">
            <v>10.082638888888889</v>
          </cell>
          <cell r="R232">
            <v>0</v>
          </cell>
          <cell r="S232">
            <v>0.18611111111111117</v>
          </cell>
          <cell r="T232">
            <v>0</v>
          </cell>
          <cell r="U232">
            <v>10.268750000000001</v>
          </cell>
          <cell r="V232">
            <v>0</v>
          </cell>
          <cell r="W232">
            <v>6.8576388888888875</v>
          </cell>
          <cell r="X232">
            <v>0</v>
          </cell>
          <cell r="Y232">
            <v>1.3888888888888756E-2</v>
          </cell>
          <cell r="Z232">
            <v>0.16527777777777766</v>
          </cell>
          <cell r="AA232">
            <v>18.247916666666669</v>
          </cell>
          <cell r="AB232">
            <v>0.16527777777777766</v>
          </cell>
          <cell r="AC232">
            <v>18.261805555555558</v>
          </cell>
          <cell r="AD232">
            <v>0</v>
          </cell>
          <cell r="AE232">
            <v>4.4076388888888882</v>
          </cell>
          <cell r="AF232">
            <v>5.5555555555555358E-3</v>
          </cell>
          <cell r="AG232">
            <v>39.53402777777778</v>
          </cell>
          <cell r="AH232">
            <v>0</v>
          </cell>
          <cell r="AI232">
            <v>0.42361111111111116</v>
          </cell>
          <cell r="AJ232">
            <v>5.5555555555555358E-3</v>
          </cell>
          <cell r="AK232">
            <v>44.365277777777784</v>
          </cell>
          <cell r="AL232">
            <v>0.1708333333333332</v>
          </cell>
          <cell r="AM232">
            <v>62.627083333333346</v>
          </cell>
          <cell r="AN232">
            <v>1</v>
          </cell>
          <cell r="AO232">
            <v>137.45694444444442</v>
          </cell>
          <cell r="AP232">
            <v>0.82916666666666683</v>
          </cell>
          <cell r="AQ232">
            <v>74.829861111111114</v>
          </cell>
          <cell r="AR232">
            <v>1</v>
          </cell>
          <cell r="AS232">
            <v>0.96302165566502185</v>
          </cell>
          <cell r="AT232">
            <v>0.99334442595673877</v>
          </cell>
          <cell r="AU232">
            <v>0.66832516706381329</v>
          </cell>
          <cell r="AV232">
            <v>1</v>
          </cell>
          <cell r="AW232">
            <v>0.99644607057754264</v>
          </cell>
          <cell r="AX232">
            <v>0.99334442595673877</v>
          </cell>
          <cell r="AY232">
            <v>0.62779289330637777</v>
          </cell>
          <cell r="AZ232">
            <v>0.82916666666666683</v>
          </cell>
          <cell r="BA232">
            <v>0.54448867827299441</v>
          </cell>
          <cell r="BB232">
            <v>0.82916666666666683</v>
          </cell>
          <cell r="BC232">
            <v>0.54438763653265176</v>
          </cell>
          <cell r="BD232">
            <v>0.82916666666666683</v>
          </cell>
          <cell r="BE232">
            <v>0.51851905318724056</v>
          </cell>
          <cell r="BF232">
            <v>0.82916666666666683</v>
          </cell>
          <cell r="BG232">
            <v>0.51785122139935902</v>
          </cell>
          <cell r="BH232">
            <v>0.82916666666666683</v>
          </cell>
          <cell r="BI232">
            <v>0.48407457322551672</v>
          </cell>
          <cell r="BJ232">
            <v>141.71758793969846</v>
          </cell>
          <cell r="BK232">
            <v>135.23764577049789</v>
          </cell>
          <cell r="BL232">
            <v>2820.18</v>
          </cell>
          <cell r="BM232">
            <v>242875.54199999999</v>
          </cell>
          <cell r="BN232">
            <v>18.194709677419354</v>
          </cell>
          <cell r="BO232">
            <v>1566.9389806451611</v>
          </cell>
          <cell r="BP232">
            <v>957.23683000000005</v>
          </cell>
          <cell r="BQ232">
            <v>80972.067010000013</v>
          </cell>
          <cell r="BR232">
            <v>0.33942401903424607</v>
          </cell>
          <cell r="BS232">
            <v>0.33338913561745143</v>
          </cell>
          <cell r="BT232">
            <v>1.8303046681216617</v>
          </cell>
          <cell r="BU232">
            <v>1.8512635795859842</v>
          </cell>
          <cell r="BV232">
            <v>0.12022798312559584</v>
          </cell>
          <cell r="BW232">
            <v>0.12671806771653296</v>
          </cell>
          <cell r="BX232">
            <v>339.06455345114284</v>
          </cell>
          <cell r="BY232">
            <v>30776.719377845642</v>
          </cell>
          <cell r="BZ232">
            <v>0.18544673187255639</v>
          </cell>
          <cell r="CA232">
            <v>0.18008734104303528</v>
          </cell>
          <cell r="CB232">
            <v>522.99316429234602</v>
          </cell>
          <cell r="CC232">
            <v>43738.810563166036</v>
          </cell>
          <cell r="CD232">
            <v>2.7209090909090908E-2</v>
          </cell>
          <cell r="CE232">
            <v>2.9292516320260233E-2</v>
          </cell>
          <cell r="CF232">
            <v>0.75728940974578773</v>
          </cell>
          <cell r="CG232">
            <v>0.75218403555631419</v>
          </cell>
          <cell r="CH232">
            <v>39.12719941129037</v>
          </cell>
          <cell r="CI232">
            <v>3609.1644655623359</v>
          </cell>
          <cell r="CJ232">
            <v>0.48381818181818181</v>
          </cell>
          <cell r="CK232">
            <v>0.48746818186719465</v>
          </cell>
          <cell r="CL232">
            <v>526.87646629636367</v>
          </cell>
          <cell r="CM232">
            <v>45177.310981271621</v>
          </cell>
          <cell r="CN232">
            <v>0.38614444113496305</v>
          </cell>
          <cell r="CO232">
            <v>0.38158414489508385</v>
          </cell>
          <cell r="CP232">
            <v>1088.99683</v>
          </cell>
          <cell r="CQ232">
            <v>92677.456010000024</v>
          </cell>
          <cell r="CR232">
            <v>1.0506639202881312E-2</v>
          </cell>
          <cell r="CS232">
            <v>1.117755979189179E-2</v>
          </cell>
          <cell r="CT232">
            <v>29.630613747181819</v>
          </cell>
          <cell r="CU232">
            <v>2714.7558926931256</v>
          </cell>
          <cell r="CV232">
            <v>3.8439035806225139E-2</v>
          </cell>
          <cell r="CW232">
            <v>4.7532579464094414E-2</v>
          </cell>
          <cell r="CX232">
            <v>108.405</v>
          </cell>
          <cell r="CY232">
            <v>11544.501</v>
          </cell>
          <cell r="CZ232">
            <v>2.2499999999999999E-2</v>
          </cell>
          <cell r="DA232">
            <v>2.0220021929368299E-2</v>
          </cell>
          <cell r="DB232">
            <v>8.6487830564006558E-4</v>
          </cell>
          <cell r="DC232">
            <v>9.6110979912343033E-4</v>
          </cell>
          <cell r="DD232">
            <v>2.4391124999999998</v>
          </cell>
          <cell r="DE232">
            <v>233.43006338361425</v>
          </cell>
          <cell r="DF232">
            <v>0.68859999999999999</v>
          </cell>
          <cell r="DG232">
            <v>0.57714030930351279</v>
          </cell>
          <cell r="DH232">
            <v>74.647683000000001</v>
          </cell>
          <cell r="DI232">
            <v>6662.7968778947134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0.8553462208000997</v>
          </cell>
          <cell r="DO232">
            <v>0.84863111862728935</v>
          </cell>
          <cell r="DP232">
            <v>309.43393970396102</v>
          </cell>
          <cell r="DQ232">
            <v>28061.963485152522</v>
          </cell>
          <cell r="DR232">
            <v>361.76454888000006</v>
          </cell>
          <cell r="DS232">
            <v>33067.327922813383</v>
          </cell>
          <cell r="DT232">
            <v>2688.42</v>
          </cell>
          <cell r="DU232">
            <v>231299.85900000003</v>
          </cell>
          <cell r="DV232">
            <v>0.95327957789928308</v>
          </cell>
          <cell r="DW232">
            <v>0.95233903379204832</v>
          </cell>
          <cell r="DX232">
            <v>0</v>
          </cell>
          <cell r="DY232">
            <v>0.22105020396166081</v>
          </cell>
          <cell r="DZ232">
            <v>0.98699999999999999</v>
          </cell>
          <cell r="EA232">
            <v>0.98749752658273704</v>
          </cell>
          <cell r="EB232">
            <v>0.88724592273508796</v>
          </cell>
          <cell r="EC232">
            <v>0.87200484967654968</v>
          </cell>
          <cell r="EN232">
            <v>5.3333333333333336E-4</v>
          </cell>
          <cell r="EO232">
            <v>9.5736263739587176E-6</v>
          </cell>
          <cell r="ER232">
            <v>0.98752668089647822</v>
          </cell>
          <cell r="ES232">
            <v>0.98959125423067174</v>
          </cell>
          <cell r="EV232">
            <v>2.4053506694164881E-2</v>
          </cell>
          <cell r="EW232">
            <v>2.3927470056232844E-2</v>
          </cell>
          <cell r="EX232">
            <v>0.84141250000000001</v>
          </cell>
          <cell r="EY232">
            <v>0.8458711850950611</v>
          </cell>
          <cell r="EZ232">
            <v>0.35051752020019422</v>
          </cell>
          <cell r="FA232">
            <v>0.36430184349857092</v>
          </cell>
          <cell r="FB232">
            <v>0.41658225923693104</v>
          </cell>
          <cell r="FC232">
            <v>0.43068241349021691</v>
          </cell>
          <cell r="FJ232">
            <v>0.91261070068932637</v>
          </cell>
          <cell r="FK232">
            <v>0.91179190155506584</v>
          </cell>
          <cell r="FL232">
            <v>0.94516466216155004</v>
          </cell>
          <cell r="FM232">
            <v>0.94262868218860474</v>
          </cell>
          <cell r="FR232">
            <v>4.8852662218509257E-3</v>
          </cell>
          <cell r="FS232">
            <v>4.1767630836230252E-3</v>
          </cell>
          <cell r="FT232">
            <v>0.86023148702195062</v>
          </cell>
          <cell r="FU232">
            <v>0.85280788171091237</v>
          </cell>
          <cell r="FV232">
            <v>0.89202987386722377</v>
          </cell>
          <cell r="FW232">
            <v>0.87640575160382628</v>
          </cell>
          <cell r="FX232">
            <v>306.99482720396099</v>
          </cell>
          <cell r="FY232">
            <v>559.34424377863013</v>
          </cell>
          <cell r="FZ232">
            <v>356.87466901118836</v>
          </cell>
          <cell r="GA232" t="e">
            <v>#DIV/0!</v>
          </cell>
          <cell r="GB232">
            <v>33.146270215321515</v>
          </cell>
          <cell r="GC232" t="e">
            <v>#DIV/0!</v>
          </cell>
          <cell r="GD232">
            <v>1.1753246323043748E-2</v>
          </cell>
          <cell r="GE232" t="e">
            <v>#DIV/0!</v>
          </cell>
          <cell r="GF232">
            <v>3.3531123683435311E-2</v>
          </cell>
          <cell r="GG232" t="e">
            <v>#DIV/0!</v>
          </cell>
          <cell r="GH232">
            <v>94.563804389550597</v>
          </cell>
          <cell r="GI232" t="e">
            <v>#DIV/0!</v>
          </cell>
          <cell r="IV232">
            <v>228</v>
          </cell>
        </row>
        <row r="233">
          <cell r="B233">
            <v>39065</v>
          </cell>
          <cell r="C233">
            <v>30</v>
          </cell>
          <cell r="D233">
            <v>39052</v>
          </cell>
          <cell r="E233">
            <v>0</v>
          </cell>
          <cell r="F233">
            <v>156</v>
          </cell>
          <cell r="G233">
            <v>23</v>
          </cell>
          <cell r="H233">
            <v>0</v>
          </cell>
          <cell r="I233">
            <v>0</v>
          </cell>
          <cell r="J233">
            <v>0</v>
          </cell>
          <cell r="K233">
            <v>0.41666666666666669</v>
          </cell>
          <cell r="L233">
            <v>1</v>
          </cell>
          <cell r="M233">
            <v>155.58333333333331</v>
          </cell>
          <cell r="N233">
            <v>156</v>
          </cell>
          <cell r="O233">
            <v>156</v>
          </cell>
          <cell r="P233">
            <v>0</v>
          </cell>
          <cell r="Q233">
            <v>10.082638888888889</v>
          </cell>
          <cell r="R233">
            <v>0</v>
          </cell>
          <cell r="S233">
            <v>0.18611111111111117</v>
          </cell>
          <cell r="T233">
            <v>0</v>
          </cell>
          <cell r="U233">
            <v>10.268750000000001</v>
          </cell>
          <cell r="V233">
            <v>0</v>
          </cell>
          <cell r="W233">
            <v>6.8576388888888875</v>
          </cell>
          <cell r="X233">
            <v>0</v>
          </cell>
          <cell r="Y233">
            <v>1.3888888888888756E-2</v>
          </cell>
          <cell r="Z233">
            <v>0.10277777777777782</v>
          </cell>
          <cell r="AA233">
            <v>18.350694444444446</v>
          </cell>
          <cell r="AB233">
            <v>0.10277777777777782</v>
          </cell>
          <cell r="AC233">
            <v>18.364583333333336</v>
          </cell>
          <cell r="AD233">
            <v>6.9444444444444753E-3</v>
          </cell>
          <cell r="AE233">
            <v>4.4145833333333329</v>
          </cell>
          <cell r="AF233">
            <v>7.9861111111111105E-2</v>
          </cell>
          <cell r="AG233">
            <v>39.613888888888894</v>
          </cell>
          <cell r="AH233">
            <v>1.736111111111116E-2</v>
          </cell>
          <cell r="AI233">
            <v>0.44097222222222232</v>
          </cell>
          <cell r="AJ233">
            <v>0.10416666666666674</v>
          </cell>
          <cell r="AK233">
            <v>44.469444444444449</v>
          </cell>
          <cell r="AL233">
            <v>0.20694444444444454</v>
          </cell>
          <cell r="AM233">
            <v>62.834027777777784</v>
          </cell>
          <cell r="AN233">
            <v>1</v>
          </cell>
          <cell r="AO233">
            <v>138.45694444444442</v>
          </cell>
          <cell r="AP233">
            <v>0.7930555555555554</v>
          </cell>
          <cell r="AQ233">
            <v>75.622916666666669</v>
          </cell>
          <cell r="AR233">
            <v>0.99226006191950467</v>
          </cell>
          <cell r="AS233">
            <v>0.96324009876657435</v>
          </cell>
          <cell r="AT233">
            <v>0.91099071207430338</v>
          </cell>
          <cell r="AU233">
            <v>0.67013814598717403</v>
          </cell>
          <cell r="AV233">
            <v>0.98065015479876161</v>
          </cell>
          <cell r="AW233">
            <v>0.9963280576870811</v>
          </cell>
          <cell r="AX233">
            <v>0.88390092879256954</v>
          </cell>
          <cell r="AY233">
            <v>0.62970630244082959</v>
          </cell>
          <cell r="AZ233">
            <v>0.7930555555555554</v>
          </cell>
          <cell r="BA233">
            <v>0.5462839430629256</v>
          </cell>
          <cell r="BB233">
            <v>0.7930555555555554</v>
          </cell>
          <cell r="BC233">
            <v>0.54618363109269841</v>
          </cell>
          <cell r="BD233">
            <v>0.7930555555555554</v>
          </cell>
          <cell r="BE233">
            <v>0.52040830955828599</v>
          </cell>
          <cell r="BF233">
            <v>0.7930555555555554</v>
          </cell>
          <cell r="BG233">
            <v>0.5197426510946398</v>
          </cell>
          <cell r="BH233">
            <v>0.7930555555555554</v>
          </cell>
          <cell r="BI233">
            <v>0.48606052490626683</v>
          </cell>
          <cell r="BJ233">
            <v>132.68196147110336</v>
          </cell>
          <cell r="BK233">
            <v>135.21084437587811</v>
          </cell>
          <cell r="BL233">
            <v>2525.38</v>
          </cell>
          <cell r="BM233">
            <v>245400.92199999999</v>
          </cell>
          <cell r="BN233">
            <v>16.188333333333333</v>
          </cell>
          <cell r="BO233">
            <v>1573.0828333333334</v>
          </cell>
          <cell r="BP233">
            <v>930.83704</v>
          </cell>
          <cell r="BQ233">
            <v>81902.904050000012</v>
          </cell>
          <cell r="BR233">
            <v>0.36859286127236296</v>
          </cell>
          <cell r="BS233">
            <v>0.33375141129257868</v>
          </cell>
          <cell r="BT233">
            <v>2.1722037915802566</v>
          </cell>
          <cell r="BU233">
            <v>1.854377417865007</v>
          </cell>
          <cell r="BV233">
            <v>0.11570807105083299</v>
          </cell>
          <cell r="BW233">
            <v>0.12660476567531395</v>
          </cell>
          <cell r="BX233">
            <v>292.20684847035261</v>
          </cell>
          <cell r="BY233">
            <v>31068.926226315994</v>
          </cell>
          <cell r="BZ233">
            <v>0.1696861329038632</v>
          </cell>
          <cell r="CA233">
            <v>0.17998030394310741</v>
          </cell>
          <cell r="CB233">
            <v>428.52196631275808</v>
          </cell>
          <cell r="CC233">
            <v>44167.332529478794</v>
          </cell>
          <cell r="CD233">
            <v>2.752727272727273E-2</v>
          </cell>
          <cell r="CE233">
            <v>2.9275395693674742E-2</v>
          </cell>
          <cell r="CF233">
            <v>0.70468910760835191</v>
          </cell>
          <cell r="CG233">
            <v>0.75172199260014505</v>
          </cell>
          <cell r="CH233">
            <v>35.455809679969249</v>
          </cell>
          <cell r="CI233">
            <v>3644.6202752423051</v>
          </cell>
          <cell r="CJ233">
            <v>0.48881818181818182</v>
          </cell>
          <cell r="CK233">
            <v>0.48748127515649647</v>
          </cell>
          <cell r="CL233">
            <v>443.67926400727276</v>
          </cell>
          <cell r="CM233">
            <v>45620.990245278896</v>
          </cell>
          <cell r="CN233">
            <v>0.35941404461902765</v>
          </cell>
          <cell r="CO233">
            <v>0.38135599608708898</v>
          </cell>
          <cell r="CP233">
            <v>907.65704000000005</v>
          </cell>
          <cell r="CQ233">
            <v>93585.113050000029</v>
          </cell>
          <cell r="CR233">
            <v>9.8936884282401442E-3</v>
          </cell>
          <cell r="CS233">
            <v>1.1164347685605007E-2</v>
          </cell>
          <cell r="CT233">
            <v>24.985322882909095</v>
          </cell>
          <cell r="CU233">
            <v>2739.7412155760348</v>
          </cell>
          <cell r="CV233">
            <v>3.9439609088533209E-2</v>
          </cell>
          <cell r="CW233">
            <v>4.7449296054397058E-2</v>
          </cell>
          <cell r="CX233">
            <v>99.6</v>
          </cell>
          <cell r="CY233">
            <v>11644.101000000001</v>
          </cell>
          <cell r="CZ233">
            <v>2.1999999999999999E-2</v>
          </cell>
          <cell r="DA233">
            <v>2.0235247305362108E-2</v>
          </cell>
          <cell r="DB233">
            <v>8.6767139994773051E-4</v>
          </cell>
          <cell r="DC233">
            <v>9.6014824012606711E-4</v>
          </cell>
          <cell r="DD233">
            <v>2.1911999999999998</v>
          </cell>
          <cell r="DE233">
            <v>235.62126338361426</v>
          </cell>
          <cell r="DF233">
            <v>0.68616666666666659</v>
          </cell>
          <cell r="DG233">
            <v>0.57807288668268275</v>
          </cell>
          <cell r="DH233">
            <v>68.342199999999991</v>
          </cell>
          <cell r="DI233">
            <v>6731.1390778947134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0.83661264526702528</v>
          </cell>
          <cell r="DO233">
            <v>0.84851613861627606</v>
          </cell>
          <cell r="DP233">
            <v>267.22152558744352</v>
          </cell>
          <cell r="DQ233">
            <v>28329.185010739966</v>
          </cell>
          <cell r="DR233">
            <v>319.40890100000013</v>
          </cell>
          <cell r="DS233">
            <v>33386.736823813386</v>
          </cell>
          <cell r="DT233">
            <v>2548.56</v>
          </cell>
          <cell r="DU233">
            <v>233848.41900000002</v>
          </cell>
          <cell r="DV233">
            <v>1.0091788166533353</v>
          </cell>
          <cell r="DW233">
            <v>0.95292396252692169</v>
          </cell>
          <cell r="DX233">
            <v>0</v>
          </cell>
          <cell r="DY233">
            <v>0.21877541314371635</v>
          </cell>
          <cell r="DZ233">
            <v>0.98766666666666647</v>
          </cell>
          <cell r="EA233">
            <v>0.98749906393860609</v>
          </cell>
          <cell r="EB233">
            <v>0.86806983133351023</v>
          </cell>
          <cell r="EC233">
            <v>0.87196760295218989</v>
          </cell>
          <cell r="EN233">
            <v>3.6666666666666672E-4</v>
          </cell>
          <cell r="EO233">
            <v>1.2819332941910939E-5</v>
          </cell>
          <cell r="ER233">
            <v>0.98802894394611329</v>
          </cell>
          <cell r="ES233">
            <v>0.98957702934440883</v>
          </cell>
          <cell r="EV233">
            <v>2.4982622139841593E-2</v>
          </cell>
          <cell r="EW233">
            <v>2.3938328450517535E-2</v>
          </cell>
          <cell r="EX233">
            <v>0.84766249999999999</v>
          </cell>
          <cell r="EY233">
            <v>0.84588918855816397</v>
          </cell>
          <cell r="EZ233">
            <v>0.35310745718287906</v>
          </cell>
          <cell r="FA233">
            <v>0.36418933523972735</v>
          </cell>
          <cell r="FB233">
            <v>0.41656609462242233</v>
          </cell>
          <cell r="FC233">
            <v>0.43054024116385242</v>
          </cell>
          <cell r="FJ233">
            <v>0.91449439664503929</v>
          </cell>
          <cell r="FK233">
            <v>0.91181731883429518</v>
          </cell>
          <cell r="FL233">
            <v>0.94022873124206041</v>
          </cell>
          <cell r="FM233">
            <v>0.94260361207568488</v>
          </cell>
          <cell r="FR233">
            <v>7.784542637563785E-3</v>
          </cell>
          <cell r="FS233">
            <v>4.20596145757135E-3</v>
          </cell>
          <cell r="FT233">
            <v>0.84439718790458906</v>
          </cell>
          <cell r="FU233">
            <v>0.85272210007384741</v>
          </cell>
          <cell r="FV233">
            <v>0.87600630322655015</v>
          </cell>
          <cell r="FW233">
            <v>0.87639777538273644</v>
          </cell>
          <cell r="FX233">
            <v>265.03032558744354</v>
          </cell>
          <cell r="FY233">
            <v>824.37456936607373</v>
          </cell>
          <cell r="FZ233">
            <v>313.86926600872351</v>
          </cell>
          <cell r="GA233" t="e">
            <v>#DIV/0!</v>
          </cell>
          <cell r="GB233">
            <v>32.862089826658163</v>
          </cell>
          <cell r="GC233" t="e">
            <v>#DIV/0!</v>
          </cell>
          <cell r="GD233">
            <v>1.3012730688711466E-2</v>
          </cell>
          <cell r="GE233" t="e">
            <v>#DIV/0!</v>
          </cell>
          <cell r="GF233">
            <v>3.6852041564140625E-2</v>
          </cell>
          <cell r="GG233" t="e">
            <v>#DIV/0!</v>
          </cell>
          <cell r="GH233">
            <v>93.065408725249455</v>
          </cell>
          <cell r="GI233" t="e">
            <v>#DIV/0!</v>
          </cell>
          <cell r="IV233">
            <v>229</v>
          </cell>
        </row>
        <row r="234">
          <cell r="B234">
            <v>39066</v>
          </cell>
          <cell r="C234">
            <v>30</v>
          </cell>
          <cell r="D234">
            <v>39052</v>
          </cell>
          <cell r="E234">
            <v>0</v>
          </cell>
          <cell r="F234">
            <v>157</v>
          </cell>
          <cell r="G234">
            <v>23</v>
          </cell>
          <cell r="H234">
            <v>0</v>
          </cell>
          <cell r="I234">
            <v>0</v>
          </cell>
          <cell r="J234">
            <v>0</v>
          </cell>
          <cell r="K234">
            <v>0.41666666666666669</v>
          </cell>
          <cell r="L234">
            <v>1</v>
          </cell>
          <cell r="M234">
            <v>156.58333333333331</v>
          </cell>
          <cell r="N234">
            <v>157</v>
          </cell>
          <cell r="O234">
            <v>157</v>
          </cell>
          <cell r="P234">
            <v>0</v>
          </cell>
          <cell r="Q234">
            <v>10.082638888888889</v>
          </cell>
          <cell r="R234">
            <v>0</v>
          </cell>
          <cell r="S234">
            <v>0.18611111111111117</v>
          </cell>
          <cell r="T234">
            <v>0</v>
          </cell>
          <cell r="U234">
            <v>10.268750000000001</v>
          </cell>
          <cell r="V234">
            <v>0</v>
          </cell>
          <cell r="W234">
            <v>6.8576388888888875</v>
          </cell>
          <cell r="X234">
            <v>0</v>
          </cell>
          <cell r="Y234">
            <v>1.3888888888888756E-2</v>
          </cell>
          <cell r="Z234">
            <v>0.18680555555555581</v>
          </cell>
          <cell r="AA234">
            <v>18.537500000000001</v>
          </cell>
          <cell r="AB234">
            <v>0.18680555555555581</v>
          </cell>
          <cell r="AC234">
            <v>18.551388888888891</v>
          </cell>
          <cell r="AD234">
            <v>0</v>
          </cell>
          <cell r="AE234">
            <v>4.4145833333333329</v>
          </cell>
          <cell r="AF234">
            <v>1.041666666666663E-2</v>
          </cell>
          <cell r="AG234">
            <v>39.624305555555559</v>
          </cell>
          <cell r="AH234">
            <v>0</v>
          </cell>
          <cell r="AI234">
            <v>0.44097222222222232</v>
          </cell>
          <cell r="AJ234">
            <v>1.041666666666663E-2</v>
          </cell>
          <cell r="AK234">
            <v>44.479861111111113</v>
          </cell>
          <cell r="AL234">
            <v>0.19722222222222244</v>
          </cell>
          <cell r="AM234">
            <v>63.03125</v>
          </cell>
          <cell r="AN234">
            <v>1</v>
          </cell>
          <cell r="AO234">
            <v>139.45694444444442</v>
          </cell>
          <cell r="AP234">
            <v>0.80277777777777759</v>
          </cell>
          <cell r="AQ234">
            <v>76.425694444444446</v>
          </cell>
          <cell r="AR234">
            <v>1</v>
          </cell>
          <cell r="AS234">
            <v>0.96348734089969212</v>
          </cell>
          <cell r="AT234">
            <v>0.98719043552519214</v>
          </cell>
          <cell r="AU234">
            <v>0.67227059688462065</v>
          </cell>
          <cell r="AV234">
            <v>1</v>
          </cell>
          <cell r="AW234">
            <v>0.99635275467536644</v>
          </cell>
          <cell r="AX234">
            <v>0.98719043552519214</v>
          </cell>
          <cell r="AY234">
            <v>0.63211069245967921</v>
          </cell>
          <cell r="AZ234">
            <v>0.80277777777777759</v>
          </cell>
          <cell r="BA234">
            <v>0.54812317620930384</v>
          </cell>
          <cell r="BB234">
            <v>0.80277777777777759</v>
          </cell>
          <cell r="BC234">
            <v>0.54802358354330793</v>
          </cell>
          <cell r="BD234">
            <v>0.80277777777777759</v>
          </cell>
          <cell r="BE234">
            <v>0.52233818873906601</v>
          </cell>
          <cell r="BF234">
            <v>0.80277777777777759</v>
          </cell>
          <cell r="BG234">
            <v>0.52167462232355755</v>
          </cell>
          <cell r="BH234">
            <v>0.80277777777777759</v>
          </cell>
          <cell r="BI234">
            <v>0.488083200283839</v>
          </cell>
          <cell r="BJ234">
            <v>143.80536332179935</v>
          </cell>
          <cell r="BK234">
            <v>135.30112145966032</v>
          </cell>
          <cell r="BL234">
            <v>2770.65</v>
          </cell>
          <cell r="BM234">
            <v>248171.57199999999</v>
          </cell>
          <cell r="BN234">
            <v>17.647452229299365</v>
          </cell>
          <cell r="BO234">
            <v>1580.7106496815286</v>
          </cell>
          <cell r="BP234">
            <v>969.94784000000004</v>
          </cell>
          <cell r="BQ234">
            <v>82872.851890000005</v>
          </cell>
          <cell r="BR234">
            <v>0.35007952646490897</v>
          </cell>
          <cell r="BS234">
            <v>0.33393370248708426</v>
          </cell>
          <cell r="BT234">
            <v>1.9781208311139549</v>
          </cell>
          <cell r="BU234">
            <v>1.8557361116520592</v>
          </cell>
          <cell r="BV234">
            <v>0.11550995029461227</v>
          </cell>
          <cell r="BW234">
            <v>0.1264809003591264</v>
          </cell>
          <cell r="BX234">
            <v>320.03764378376746</v>
          </cell>
          <cell r="BY234">
            <v>31388.96387009976</v>
          </cell>
          <cell r="BZ234">
            <v>0.17697580499557547</v>
          </cell>
          <cell r="CA234">
            <v>0.17994676095934867</v>
          </cell>
          <cell r="CB234">
            <v>490.3380141109912</v>
          </cell>
          <cell r="CC234">
            <v>44657.670543589782</v>
          </cell>
          <cell r="CD234">
            <v>2.8418181818181818E-2</v>
          </cell>
          <cell r="CE234">
            <v>2.9266050819260914E-2</v>
          </cell>
          <cell r="CF234">
            <v>0.73938857538966152</v>
          </cell>
          <cell r="CG234">
            <v>0.75158928135982705</v>
          </cell>
          <cell r="CH234">
            <v>39.643777859918181</v>
          </cell>
          <cell r="CI234">
            <v>3684.2640531022234</v>
          </cell>
          <cell r="CJ234">
            <v>0.48618181818181816</v>
          </cell>
          <cell r="CK234">
            <v>0.48746710919094027</v>
          </cell>
          <cell r="CL234">
            <v>501.47604802909115</v>
          </cell>
          <cell r="CM234">
            <v>46122.466293307989</v>
          </cell>
          <cell r="CN234">
            <v>0.37228009311894339</v>
          </cell>
          <cell r="CO234">
            <v>0.38125467041809302</v>
          </cell>
          <cell r="CP234">
            <v>1031.4578400000005</v>
          </cell>
          <cell r="CQ234">
            <v>94616.570890000032</v>
          </cell>
          <cell r="CR234">
            <v>1.0579523373543792E-2</v>
          </cell>
          <cell r="CS234">
            <v>1.1157818559536481E-2</v>
          </cell>
          <cell r="CT234">
            <v>29.312156434909106</v>
          </cell>
          <cell r="CU234">
            <v>2769.0533720109438</v>
          </cell>
          <cell r="CV234">
            <v>5.2428130583076167E-2</v>
          </cell>
          <cell r="CW234">
            <v>4.7504881018362574E-2</v>
          </cell>
          <cell r="CX234">
            <v>145.26</v>
          </cell>
          <cell r="CY234">
            <v>11789.361000000001</v>
          </cell>
          <cell r="CZ234">
            <v>2.120909090909091E-2</v>
          </cell>
          <cell r="DA234">
            <v>2.0247246303601085E-2</v>
          </cell>
          <cell r="DB234">
            <v>1.1119529877301518E-3</v>
          </cell>
          <cell r="DC234">
            <v>9.6184302660205106E-4</v>
          </cell>
          <cell r="DD234">
            <v>3.0808325454545455</v>
          </cell>
          <cell r="DE234">
            <v>238.7020959290688</v>
          </cell>
          <cell r="DF234">
            <v>0.67119999999999991</v>
          </cell>
          <cell r="DG234">
            <v>0.57922033178004417</v>
          </cell>
          <cell r="DH234">
            <v>97.498511999999977</v>
          </cell>
          <cell r="DI234">
            <v>6828.6375898947135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0.83840669730859563</v>
          </cell>
          <cell r="DO234">
            <v>0.84841221980567338</v>
          </cell>
          <cell r="DP234">
            <v>290.72548734885834</v>
          </cell>
          <cell r="DQ234">
            <v>28619.910498088826</v>
          </cell>
          <cell r="DR234">
            <v>346.75950023076911</v>
          </cell>
          <cell r="DS234">
            <v>33733.496324044158</v>
          </cell>
          <cell r="DT234">
            <v>2709.14</v>
          </cell>
          <cell r="DU234">
            <v>236557.55900000004</v>
          </cell>
          <cell r="DV234">
            <v>0.97779943334596564</v>
          </cell>
          <cell r="DW234">
            <v>0.95320167855486704</v>
          </cell>
          <cell r="DX234">
            <v>0</v>
          </cell>
          <cell r="DY234">
            <v>0.2163329492726867</v>
          </cell>
          <cell r="DZ234">
            <v>0.9873333333333334</v>
          </cell>
          <cell r="EA234">
            <v>0.98749743896263387</v>
          </cell>
          <cell r="EB234">
            <v>0.86894441067035588</v>
          </cell>
          <cell r="EC234">
            <v>0.8719225385060585</v>
          </cell>
          <cell r="EN234">
            <v>2.8666666666666668E-4</v>
          </cell>
          <cell r="EO234">
            <v>1.5504385208552616E-5</v>
          </cell>
          <cell r="ER234">
            <v>0.98761645004901411</v>
          </cell>
          <cell r="ES234">
            <v>0.98955777142790446</v>
          </cell>
          <cell r="EV234">
            <v>2.4693163896629802E-2</v>
          </cell>
          <cell r="EW234">
            <v>2.3946755623750621E-2</v>
          </cell>
          <cell r="EX234">
            <v>0.84370000000000001</v>
          </cell>
          <cell r="EY234">
            <v>0.84587070496639349</v>
          </cell>
          <cell r="EZ234">
            <v>0.35337836857468324</v>
          </cell>
          <cell r="FA234">
            <v>0.36409805690112329</v>
          </cell>
          <cell r="FB234">
            <v>0.41884362756273941</v>
          </cell>
          <cell r="FC234">
            <v>0.43044173862906027</v>
          </cell>
          <cell r="FJ234">
            <v>0.90841028546406311</v>
          </cell>
          <cell r="FK234">
            <v>0.911782581181386</v>
          </cell>
          <cell r="FL234">
            <v>0.93915185098848553</v>
          </cell>
          <cell r="FM234">
            <v>0.94256794965646773</v>
          </cell>
          <cell r="FR234">
            <v>-7.4723733317614283E-3</v>
          </cell>
          <cell r="FS234">
            <v>4.0774995958938742E-3</v>
          </cell>
          <cell r="FT234">
            <v>0.8309343239768342</v>
          </cell>
          <cell r="FU234">
            <v>0.85248971940156726</v>
          </cell>
          <cell r="FV234">
            <v>0.86114362196088601</v>
          </cell>
          <cell r="FW234">
            <v>0.87621742258081037</v>
          </cell>
          <cell r="FX234">
            <v>287.6446548034038</v>
          </cell>
          <cell r="FY234">
            <v>1112.0192241694776</v>
          </cell>
          <cell r="FZ234">
            <v>346.17014426211512</v>
          </cell>
          <cell r="GA234" t="e">
            <v>#DIV/0!</v>
          </cell>
          <cell r="GB234">
            <v>39.941294928311883</v>
          </cell>
          <cell r="GC234" t="e">
            <v>#DIV/0!</v>
          </cell>
          <cell r="GD234">
            <v>1.4415857263931527E-2</v>
          </cell>
          <cell r="GE234" t="e">
            <v>#DIV/0!</v>
          </cell>
          <cell r="GF234">
            <v>4.0794396448420041E-2</v>
          </cell>
          <cell r="GG234" t="e">
            <v>#DIV/0!</v>
          </cell>
          <cell r="GH234">
            <v>113.02699451981499</v>
          </cell>
          <cell r="GI234" t="e">
            <v>#DIV/0!</v>
          </cell>
          <cell r="IV234">
            <v>230</v>
          </cell>
        </row>
        <row r="235">
          <cell r="B235">
            <v>39067</v>
          </cell>
          <cell r="C235">
            <v>30</v>
          </cell>
          <cell r="D235">
            <v>39052</v>
          </cell>
          <cell r="E235">
            <v>0</v>
          </cell>
          <cell r="F235">
            <v>158</v>
          </cell>
          <cell r="G235">
            <v>23</v>
          </cell>
          <cell r="H235">
            <v>0</v>
          </cell>
          <cell r="I235">
            <v>0</v>
          </cell>
          <cell r="J235">
            <v>0</v>
          </cell>
          <cell r="K235">
            <v>0.41666666666666669</v>
          </cell>
          <cell r="L235">
            <v>1</v>
          </cell>
          <cell r="M235">
            <v>157.58333333333331</v>
          </cell>
          <cell r="N235">
            <v>158</v>
          </cell>
          <cell r="O235">
            <v>158</v>
          </cell>
          <cell r="P235">
            <v>0</v>
          </cell>
          <cell r="Q235">
            <v>10.082638888888889</v>
          </cell>
          <cell r="R235">
            <v>0</v>
          </cell>
          <cell r="S235">
            <v>0.18611111111111117</v>
          </cell>
          <cell r="T235">
            <v>0</v>
          </cell>
          <cell r="U235">
            <v>10.268750000000001</v>
          </cell>
          <cell r="V235">
            <v>0</v>
          </cell>
          <cell r="W235">
            <v>6.8576388888888875</v>
          </cell>
          <cell r="X235">
            <v>0</v>
          </cell>
          <cell r="Y235">
            <v>1.3888888888888756E-2</v>
          </cell>
          <cell r="Z235">
            <v>0.30069444444444438</v>
          </cell>
          <cell r="AA235">
            <v>18.838194444444447</v>
          </cell>
          <cell r="AB235">
            <v>0.30069444444444438</v>
          </cell>
          <cell r="AC235">
            <v>18.852083333333336</v>
          </cell>
          <cell r="AD235">
            <v>0</v>
          </cell>
          <cell r="AE235">
            <v>4.4145833333333329</v>
          </cell>
          <cell r="AF235">
            <v>1.041666666666663E-2</v>
          </cell>
          <cell r="AG235">
            <v>39.634722222222223</v>
          </cell>
          <cell r="AH235">
            <v>0</v>
          </cell>
          <cell r="AI235">
            <v>0.44097222222222232</v>
          </cell>
          <cell r="AJ235">
            <v>1.041666666666663E-2</v>
          </cell>
          <cell r="AK235">
            <v>44.490277777777777</v>
          </cell>
          <cell r="AL235">
            <v>0.31111111111111101</v>
          </cell>
          <cell r="AM235">
            <v>63.342361111111117</v>
          </cell>
          <cell r="AN235">
            <v>1</v>
          </cell>
          <cell r="AO235">
            <v>140.45694444444442</v>
          </cell>
          <cell r="AP235">
            <v>0.68888888888888899</v>
          </cell>
          <cell r="AQ235">
            <v>77.114583333333329</v>
          </cell>
          <cell r="AR235">
            <v>1</v>
          </cell>
          <cell r="AS235">
            <v>0.96369731199068009</v>
          </cell>
          <cell r="AT235">
            <v>0.9851042701092354</v>
          </cell>
          <cell r="AU235">
            <v>0.67406959014567891</v>
          </cell>
          <cell r="AV235">
            <v>1</v>
          </cell>
          <cell r="AW235">
            <v>0.99637372866353335</v>
          </cell>
          <cell r="AX235">
            <v>0.9851042701092354</v>
          </cell>
          <cell r="AY235">
            <v>0.63414063079989258</v>
          </cell>
          <cell r="AZ235">
            <v>0.68888888888888899</v>
          </cell>
          <cell r="BA235">
            <v>0.54912537452165044</v>
          </cell>
          <cell r="BB235">
            <v>0.68888888888888899</v>
          </cell>
          <cell r="BC235">
            <v>0.54902649091754108</v>
          </cell>
          <cell r="BD235">
            <v>0.68888888888888899</v>
          </cell>
          <cell r="BE235">
            <v>0.52346876723564939</v>
          </cell>
          <cell r="BF235">
            <v>0.68888888888888899</v>
          </cell>
          <cell r="BG235">
            <v>0.52280827303072974</v>
          </cell>
          <cell r="BH235">
            <v>0.68888888888888899</v>
          </cell>
          <cell r="BI235">
            <v>0.48935748281332631</v>
          </cell>
          <cell r="BJ235">
            <v>129.54314516129031</v>
          </cell>
          <cell r="BK235">
            <v>135.24968364176684</v>
          </cell>
          <cell r="BL235">
            <v>2141.7800000000002</v>
          </cell>
          <cell r="BM235">
            <v>250313.35199999998</v>
          </cell>
          <cell r="BN235">
            <v>13.555569620253166</v>
          </cell>
          <cell r="BO235">
            <v>1584.2617215189873</v>
          </cell>
          <cell r="BP235">
            <v>780.26045999999997</v>
          </cell>
          <cell r="BQ235">
            <v>83653.11235000001</v>
          </cell>
          <cell r="BR235">
            <v>0.36430467181503229</v>
          </cell>
          <cell r="BS235">
            <v>0.334193568507684</v>
          </cell>
          <cell r="BT235">
            <v>2.0679098469121047</v>
          </cell>
          <cell r="BU235">
            <v>1.857513775170007</v>
          </cell>
          <cell r="BV235">
            <v>0.11823971714733154</v>
          </cell>
          <cell r="BW235">
            <v>0.12641038553745057</v>
          </cell>
          <cell r="BX235">
            <v>253.24346139181179</v>
          </cell>
          <cell r="BY235">
            <v>31642.207331491572</v>
          </cell>
          <cell r="BZ235">
            <v>0.17617048071947061</v>
          </cell>
          <cell r="CA235">
            <v>0.17991444961268038</v>
          </cell>
          <cell r="CB235">
            <v>377.31841219534778</v>
          </cell>
          <cell r="CC235">
            <v>45034.988955785127</v>
          </cell>
          <cell r="CD235">
            <v>2.7469999999999998E-2</v>
          </cell>
          <cell r="CE235">
            <v>2.9250928370023827E-2</v>
          </cell>
          <cell r="CF235">
            <v>0.73331620324363944</v>
          </cell>
          <cell r="CG235">
            <v>0.75144122128506863</v>
          </cell>
          <cell r="CH235">
            <v>30.09610307065233</v>
          </cell>
          <cell r="CI235">
            <v>3714.3601561728756</v>
          </cell>
          <cell r="CJ235">
            <v>0.4929</v>
          </cell>
          <cell r="CK235">
            <v>0.48751285322812993</v>
          </cell>
          <cell r="CL235">
            <v>396.00594473400014</v>
          </cell>
          <cell r="CM235">
            <v>46518.472238041992</v>
          </cell>
          <cell r="CN235">
            <v>0.37511810736863738</v>
          </cell>
          <cell r="CO235">
            <v>0.3812021635585785</v>
          </cell>
          <cell r="CP235">
            <v>803.42046000000028</v>
          </cell>
          <cell r="CQ235">
            <v>95419.991350000026</v>
          </cell>
          <cell r="CR235">
            <v>1.0304494409416469E-2</v>
          </cell>
          <cell r="CS235">
            <v>1.1150517180750085E-2</v>
          </cell>
          <cell r="CT235">
            <v>22.069960036200005</v>
          </cell>
          <cell r="CU235">
            <v>2791.1233320471438</v>
          </cell>
          <cell r="CV235">
            <v>5.0824547806030497E-2</v>
          </cell>
          <cell r="CW235">
            <v>4.7533285399813593E-2</v>
          </cell>
          <cell r="CX235">
            <v>108.855</v>
          </cell>
          <cell r="CY235">
            <v>11898.216</v>
          </cell>
          <cell r="CZ235">
            <v>2.4170000000000004E-2</v>
          </cell>
          <cell r="DA235">
            <v>2.0283134990915344E-2</v>
          </cell>
          <cell r="DB235">
            <v>1.2284293204717573E-3</v>
          </cell>
          <cell r="DC235">
            <v>9.6412404432612449E-4</v>
          </cell>
          <cell r="DD235">
            <v>2.6310253500000007</v>
          </cell>
          <cell r="DE235">
            <v>241.33312127906879</v>
          </cell>
          <cell r="DF235">
            <v>0.66539999999999988</v>
          </cell>
          <cell r="DG235">
            <v>0.58000877668506889</v>
          </cell>
          <cell r="DH235">
            <v>72.432116999999991</v>
          </cell>
          <cell r="DI235">
            <v>6901.0697068947138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0.84677868994691519</v>
          </cell>
          <cell r="DO235">
            <v>0.84839910586317657</v>
          </cell>
          <cell r="DP235">
            <v>231.17350135561179</v>
          </cell>
          <cell r="DQ235">
            <v>28851.08399944444</v>
          </cell>
          <cell r="DR235">
            <v>273.0034471818181</v>
          </cell>
          <cell r="DS235">
            <v>34006.499771225979</v>
          </cell>
          <cell r="DT235">
            <v>2118.62</v>
          </cell>
          <cell r="DU235">
            <v>238676.17900000003</v>
          </cell>
          <cell r="DV235">
            <v>0.98918656444639486</v>
          </cell>
          <cell r="DW235">
            <v>0.95350957946502213</v>
          </cell>
          <cell r="DX235">
            <v>0</v>
          </cell>
          <cell r="DY235">
            <v>0.21448191903242506</v>
          </cell>
          <cell r="DZ235">
            <v>0.98773333333333324</v>
          </cell>
          <cell r="EA235">
            <v>0.98749928124469477</v>
          </cell>
          <cell r="EB235">
            <v>0.87763176999691561</v>
          </cell>
          <cell r="EC235">
            <v>0.87200284677690965</v>
          </cell>
          <cell r="EN235">
            <v>3.6666666666666667E-4</v>
          </cell>
          <cell r="EO235">
            <v>1.8246883766938711E-5</v>
          </cell>
          <cell r="ER235">
            <v>0.9880956350661908</v>
          </cell>
          <cell r="ES235">
            <v>0.98954633299579775</v>
          </cell>
          <cell r="EV235">
            <v>2.457512783060585E-2</v>
          </cell>
          <cell r="EW235">
            <v>2.3952132224776684E-2</v>
          </cell>
          <cell r="EX235">
            <v>0.83385714285714285</v>
          </cell>
          <cell r="EY235">
            <v>0.84570982935217065</v>
          </cell>
          <cell r="EZ235">
            <v>0.34855959815244231</v>
          </cell>
          <cell r="FA235">
            <v>0.36388997880800328</v>
          </cell>
          <cell r="FB235">
            <v>0.41800876941358511</v>
          </cell>
          <cell r="FC235">
            <v>0.43027758006165034</v>
          </cell>
          <cell r="FJ235">
            <v>0.91285081985965311</v>
          </cell>
          <cell r="FK235">
            <v>0.91179113066270512</v>
          </cell>
          <cell r="FL235">
            <v>0.94178036533743337</v>
          </cell>
          <cell r="FM235">
            <v>0.94256093912948269</v>
          </cell>
          <cell r="FR235">
            <v>-2.701480571448811E-3</v>
          </cell>
          <cell r="FS235">
            <v>4.0194016079206918E-3</v>
          </cell>
          <cell r="FT235">
            <v>0.84407720937546638</v>
          </cell>
          <cell r="FU235">
            <v>0.85241850747109726</v>
          </cell>
          <cell r="FV235">
            <v>0.87489339391578957</v>
          </cell>
          <cell r="FW235">
            <v>0.87623413515491044</v>
          </cell>
          <cell r="FX235">
            <v>228.5424760056118</v>
          </cell>
          <cell r="FY235">
            <v>1340.5617001750895</v>
          </cell>
          <cell r="FZ235">
            <v>270.76015495633465</v>
          </cell>
          <cell r="GA235" t="e">
            <v>#DIV/0!</v>
          </cell>
          <cell r="GB235">
            <v>28.59217351914419</v>
          </cell>
          <cell r="GC235" t="e">
            <v>#DIV/0!</v>
          </cell>
          <cell r="GD235">
            <v>1.3349724770585301E-2</v>
          </cell>
          <cell r="GE235" t="e">
            <v>#DIV/0!</v>
          </cell>
          <cell r="GF235">
            <v>3.829969061631408E-2</v>
          </cell>
          <cell r="GG235" t="e">
            <v>#DIV/0!</v>
          </cell>
          <cell r="GH235">
            <v>82.029511368209185</v>
          </cell>
          <cell r="GI235" t="e">
            <v>#DIV/0!</v>
          </cell>
          <cell r="IV235">
            <v>231</v>
          </cell>
        </row>
        <row r="236">
          <cell r="B236">
            <v>39068</v>
          </cell>
          <cell r="C236">
            <v>30</v>
          </cell>
          <cell r="D236">
            <v>39052</v>
          </cell>
          <cell r="E236">
            <v>0</v>
          </cell>
          <cell r="F236">
            <v>159</v>
          </cell>
          <cell r="G236">
            <v>23</v>
          </cell>
          <cell r="H236">
            <v>0</v>
          </cell>
          <cell r="I236">
            <v>0</v>
          </cell>
          <cell r="J236">
            <v>0</v>
          </cell>
          <cell r="K236">
            <v>0.41666666666666669</v>
          </cell>
          <cell r="L236">
            <v>1</v>
          </cell>
          <cell r="M236">
            <v>158.58333333333331</v>
          </cell>
          <cell r="N236">
            <v>159</v>
          </cell>
          <cell r="O236">
            <v>159</v>
          </cell>
          <cell r="P236">
            <v>0</v>
          </cell>
          <cell r="Q236">
            <v>10.082638888888889</v>
          </cell>
          <cell r="R236">
            <v>0</v>
          </cell>
          <cell r="S236">
            <v>0.18611111111111117</v>
          </cell>
          <cell r="T236">
            <v>0</v>
          </cell>
          <cell r="U236">
            <v>10.268750000000001</v>
          </cell>
          <cell r="V236">
            <v>0</v>
          </cell>
          <cell r="W236">
            <v>6.8576388888888875</v>
          </cell>
          <cell r="X236">
            <v>0</v>
          </cell>
          <cell r="Y236">
            <v>1.3888888888888756E-2</v>
          </cell>
          <cell r="Z236">
            <v>0.29652777777777806</v>
          </cell>
          <cell r="AA236">
            <v>19.134722222222226</v>
          </cell>
          <cell r="AB236">
            <v>0.29652777777777806</v>
          </cell>
          <cell r="AC236">
            <v>19.148611111111116</v>
          </cell>
          <cell r="AD236">
            <v>0</v>
          </cell>
          <cell r="AE236">
            <v>4.4145833333333329</v>
          </cell>
          <cell r="AF236">
            <v>0</v>
          </cell>
          <cell r="AG236">
            <v>39.634722222222223</v>
          </cell>
          <cell r="AH236">
            <v>0</v>
          </cell>
          <cell r="AI236">
            <v>0.44097222222222232</v>
          </cell>
          <cell r="AJ236">
            <v>0</v>
          </cell>
          <cell r="AK236">
            <v>44.490277777777777</v>
          </cell>
          <cell r="AL236">
            <v>0.29652777777777806</v>
          </cell>
          <cell r="AM236">
            <v>63.638888888888893</v>
          </cell>
          <cell r="AN236">
            <v>1</v>
          </cell>
          <cell r="AO236">
            <v>141.45694444444442</v>
          </cell>
          <cell r="AP236">
            <v>0.70347222222222194</v>
          </cell>
          <cell r="AQ236">
            <v>77.818055555555546</v>
          </cell>
          <cell r="AR236">
            <v>1</v>
          </cell>
          <cell r="AS236">
            <v>0.96390611160318873</v>
          </cell>
          <cell r="AT236">
            <v>1</v>
          </cell>
          <cell r="AU236">
            <v>0.6759442211169403</v>
          </cell>
          <cell r="AV236">
            <v>1</v>
          </cell>
          <cell r="AW236">
            <v>0.99639458563284955</v>
          </cell>
          <cell r="AX236">
            <v>1</v>
          </cell>
          <cell r="AY236">
            <v>0.63624491835297847</v>
          </cell>
          <cell r="AZ236">
            <v>0.70347222222222194</v>
          </cell>
          <cell r="BA236">
            <v>0.55021649697100605</v>
          </cell>
          <cell r="BB236">
            <v>0.70347222222222194</v>
          </cell>
          <cell r="BC236">
            <v>0.55011831240365638</v>
          </cell>
          <cell r="BD236">
            <v>0.70347222222222194</v>
          </cell>
          <cell r="BE236">
            <v>0.5246824270858208</v>
          </cell>
          <cell r="BF236">
            <v>0.70347222222222194</v>
          </cell>
          <cell r="BG236">
            <v>0.5240248595919399</v>
          </cell>
          <cell r="BH236">
            <v>0.70347222222222194</v>
          </cell>
          <cell r="BI236">
            <v>0.49070765458048693</v>
          </cell>
          <cell r="BJ236">
            <v>126.67403751233962</v>
          </cell>
          <cell r="BK236">
            <v>135.17216013136056</v>
          </cell>
          <cell r="BL236">
            <v>2138.6799999999998</v>
          </cell>
          <cell r="BM236">
            <v>252452.03199999998</v>
          </cell>
          <cell r="BN236">
            <v>13.450817610062892</v>
          </cell>
          <cell r="BO236">
            <v>1587.7486289308174</v>
          </cell>
          <cell r="BP236">
            <v>811.54910000000007</v>
          </cell>
          <cell r="BQ236">
            <v>84464.661450000014</v>
          </cell>
          <cell r="BR236">
            <v>0.37946261245254087</v>
          </cell>
          <cell r="BS236">
            <v>0.33457707106116708</v>
          </cell>
          <cell r="BT236">
            <v>2.0989331668750002</v>
          </cell>
          <cell r="BU236">
            <v>1.8595688401387367</v>
          </cell>
          <cell r="BV236">
            <v>0.11568167766611014</v>
          </cell>
          <cell r="BW236">
            <v>0.1263194959028198</v>
          </cell>
          <cell r="BX236">
            <v>247.40609039095639</v>
          </cell>
          <cell r="BY236">
            <v>31889.613421882528</v>
          </cell>
          <cell r="BZ236">
            <v>0.18078832544130233</v>
          </cell>
          <cell r="CA236">
            <v>0.17992185276464695</v>
          </cell>
          <cell r="CB236">
            <v>386.64837585480444</v>
          </cell>
          <cell r="CC236">
            <v>45421.637331639933</v>
          </cell>
          <cell r="CD236">
            <v>2.9080000000000005E-2</v>
          </cell>
          <cell r="CE236">
            <v>2.924946979811234E-2</v>
          </cell>
          <cell r="CF236">
            <v>0.73259031258953144</v>
          </cell>
          <cell r="CG236">
            <v>0.75127721464382735</v>
          </cell>
          <cell r="CH236">
            <v>32.599289695195552</v>
          </cell>
          <cell r="CI236">
            <v>3746.9594458680713</v>
          </cell>
          <cell r="CJ236">
            <v>0.48950000000000005</v>
          </cell>
          <cell r="CK236">
            <v>0.48752981001807089</v>
          </cell>
          <cell r="CL236">
            <v>402.00143445000003</v>
          </cell>
          <cell r="CM236">
            <v>46920.473672491993</v>
          </cell>
          <cell r="CN236">
            <v>0.38399812033590813</v>
          </cell>
          <cell r="CO236">
            <v>0.38122584986759006</v>
          </cell>
          <cell r="CP236">
            <v>821.2491</v>
          </cell>
          <cell r="CQ236">
            <v>96241.240450000027</v>
          </cell>
          <cell r="CR236">
            <v>1.116666533936821E-2</v>
          </cell>
          <cell r="CS236">
            <v>1.1150653981961784E-2</v>
          </cell>
          <cell r="CT236">
            <v>23.881923828000001</v>
          </cell>
          <cell r="CU236">
            <v>2815.0052558751436</v>
          </cell>
          <cell r="CV236">
            <v>6.1504292367254576E-2</v>
          </cell>
          <cell r="CW236">
            <v>4.7651642590066386E-2</v>
          </cell>
          <cell r="CX236">
            <v>131.53800000000001</v>
          </cell>
          <cell r="CY236">
            <v>12029.754000000001</v>
          </cell>
          <cell r="CZ236">
            <v>2.0758333333333333E-2</v>
          </cell>
          <cell r="DA236">
            <v>2.028833099405597E-2</v>
          </cell>
          <cell r="DB236">
            <v>1.2767266023902596E-3</v>
          </cell>
          <cell r="DC236">
            <v>9.6677229727772129E-4</v>
          </cell>
          <cell r="DD236">
            <v>2.7305096500000001</v>
          </cell>
          <cell r="DE236">
            <v>244.06363092906878</v>
          </cell>
          <cell r="DF236">
            <v>0.68166666666666675</v>
          </cell>
          <cell r="DG236">
            <v>0.5811203435161445</v>
          </cell>
          <cell r="DH236">
            <v>89.665070000000014</v>
          </cell>
          <cell r="DI236">
            <v>6990.7347768947138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0.8308106285047866</v>
          </cell>
          <cell r="DO236">
            <v>0.84826104634994037</v>
          </cell>
          <cell r="DP236">
            <v>223.5241665629564</v>
          </cell>
          <cell r="DQ236">
            <v>29074.608166007394</v>
          </cell>
          <cell r="DR236">
            <v>269.04346056000003</v>
          </cell>
          <cell r="DS236">
            <v>34275.543231785981</v>
          </cell>
          <cell r="DT236">
            <v>2128.98</v>
          </cell>
          <cell r="DU236">
            <v>240805.15900000004</v>
          </cell>
          <cell r="DV236">
            <v>0.99546449211663279</v>
          </cell>
          <cell r="DW236">
            <v>0.95386500592714607</v>
          </cell>
          <cell r="DX236">
            <v>0</v>
          </cell>
          <cell r="DY236">
            <v>0.21266490774928251</v>
          </cell>
          <cell r="DZ236">
            <v>0.98649999999999993</v>
          </cell>
          <cell r="EA236">
            <v>0.98749190906485695</v>
          </cell>
          <cell r="EB236">
            <v>0.86271787763892505</v>
          </cell>
          <cell r="EC236">
            <v>0.87196800762868232</v>
          </cell>
          <cell r="EN236">
            <v>5.3333333333333336E-4</v>
          </cell>
          <cell r="EO236">
            <v>2.2046925004931086E-5</v>
          </cell>
          <cell r="ER236">
            <v>0.98702641408751335</v>
          </cell>
          <cell r="ES236">
            <v>0.98952771394741301</v>
          </cell>
          <cell r="EV236">
            <v>2.5168079064720988E-2</v>
          </cell>
          <cell r="EW236">
            <v>2.3962433275503223E-2</v>
          </cell>
          <cell r="EX236">
            <v>0.8371375000000002</v>
          </cell>
          <cell r="EY236">
            <v>0.84559194781522862</v>
          </cell>
          <cell r="EZ236">
            <v>0.34869183591580499</v>
          </cell>
          <cell r="FA236">
            <v>0.36368098305326785</v>
          </cell>
          <cell r="FB236">
            <v>0.41652874935814593</v>
          </cell>
          <cell r="FC236">
            <v>0.43009040470751531</v>
          </cell>
          <cell r="FJ236">
            <v>0.90347075211341288</v>
          </cell>
          <cell r="FK236">
            <v>0.91172657947795976</v>
          </cell>
          <cell r="FL236">
            <v>0.93751343763721273</v>
          </cell>
          <cell r="FM236">
            <v>0.94252178928995067</v>
          </cell>
          <cell r="FR236">
            <v>-7.2140747531923566E-5</v>
          </cell>
          <cell r="FS236">
            <v>3.9755512440322605E-3</v>
          </cell>
          <cell r="FT236">
            <v>0.83073848775725467</v>
          </cell>
          <cell r="FU236">
            <v>0.85223659759397263</v>
          </cell>
          <cell r="FV236">
            <v>0.86264255350458774</v>
          </cell>
          <cell r="FW236">
            <v>0.87615154777589255</v>
          </cell>
          <cell r="FX236">
            <v>220.79365691295641</v>
          </cell>
          <cell r="FY236">
            <v>1561.3553570880458</v>
          </cell>
          <cell r="FZ236">
            <v>265.77997789537017</v>
          </cell>
          <cell r="GA236" t="e">
            <v>#DIV/0!</v>
          </cell>
          <cell r="GB236">
            <v>30.327652915947823</v>
          </cell>
          <cell r="GC236" t="e">
            <v>#DIV/0!</v>
          </cell>
          <cell r="GD236">
            <v>1.4180547307660718E-2</v>
          </cell>
          <cell r="GE236" t="e">
            <v>#DIV/0!</v>
          </cell>
          <cell r="GF236">
            <v>4.0667850081482111E-2</v>
          </cell>
          <cell r="GG236" t="e">
            <v>#DIV/0!</v>
          </cell>
          <cell r="GH236">
            <v>86.975517612264156</v>
          </cell>
          <cell r="GI236" t="e">
            <v>#DIV/0!</v>
          </cell>
          <cell r="IV236">
            <v>232</v>
          </cell>
        </row>
        <row r="237">
          <cell r="B237" t="str">
            <v>from  11/12/2006  to  17/12/2006</v>
          </cell>
          <cell r="C237">
            <v>30</v>
          </cell>
          <cell r="F237">
            <v>7</v>
          </cell>
          <cell r="G237">
            <v>23</v>
          </cell>
          <cell r="H237">
            <v>0</v>
          </cell>
          <cell r="I237">
            <v>0</v>
          </cell>
          <cell r="J237">
            <v>0</v>
          </cell>
          <cell r="K237">
            <v>0.41666666666666669</v>
          </cell>
          <cell r="L237">
            <v>7</v>
          </cell>
          <cell r="M237">
            <v>158.58333333333331</v>
          </cell>
          <cell r="N237">
            <v>7</v>
          </cell>
          <cell r="O237">
            <v>159</v>
          </cell>
          <cell r="P237">
            <v>0</v>
          </cell>
          <cell r="Q237">
            <v>10.082638888888889</v>
          </cell>
          <cell r="R237">
            <v>0</v>
          </cell>
          <cell r="S237">
            <v>0.18611111111111117</v>
          </cell>
          <cell r="T237">
            <v>0</v>
          </cell>
          <cell r="U237">
            <v>10.268750000000001</v>
          </cell>
          <cell r="V237">
            <v>0.52083333333333337</v>
          </cell>
          <cell r="W237">
            <v>6.8576388888888875</v>
          </cell>
          <cell r="X237">
            <v>0</v>
          </cell>
          <cell r="Y237">
            <v>1.3888888888888756E-2</v>
          </cell>
          <cell r="Z237">
            <v>1.6381944444444452</v>
          </cell>
          <cell r="AA237">
            <v>19.134722222222223</v>
          </cell>
          <cell r="AB237">
            <v>1.6381944444444452</v>
          </cell>
          <cell r="AC237">
            <v>19.143750000000001</v>
          </cell>
          <cell r="AD237">
            <v>4.861111111111116E-2</v>
          </cell>
          <cell r="AE237">
            <v>4.4145833333333329</v>
          </cell>
          <cell r="AF237">
            <v>0.10625</v>
          </cell>
          <cell r="AG237">
            <v>39.63472222222223</v>
          </cell>
          <cell r="AH237">
            <v>1.736111111111116E-2</v>
          </cell>
          <cell r="AI237">
            <v>0.44097222222222232</v>
          </cell>
          <cell r="AJ237">
            <v>0.17222222222222222</v>
          </cell>
          <cell r="AK237">
            <v>44.49027777777777</v>
          </cell>
          <cell r="AL237">
            <v>1.8104166666666672</v>
          </cell>
          <cell r="AM237">
            <v>63.6388888888889</v>
          </cell>
          <cell r="AN237">
            <v>6.4791666666666661</v>
          </cell>
          <cell r="AO237">
            <v>141.45694444444442</v>
          </cell>
          <cell r="AP237">
            <v>4.6687500000000002</v>
          </cell>
          <cell r="AQ237">
            <v>77.81805555555556</v>
          </cell>
          <cell r="AR237">
            <v>0.98995839908191063</v>
          </cell>
          <cell r="AS237">
            <v>0.96390754608785501</v>
          </cell>
          <cell r="AT237">
            <v>0.97805192942189068</v>
          </cell>
          <cell r="AU237">
            <v>0.67595710011298393</v>
          </cell>
          <cell r="AV237">
            <v>0.99641371395782519</v>
          </cell>
          <cell r="AW237">
            <v>0.99639472892335812</v>
          </cell>
          <cell r="AX237">
            <v>0.96442404246162672</v>
          </cell>
          <cell r="AY237">
            <v>0.63625937512419739</v>
          </cell>
          <cell r="AZ237">
            <v>0.72057877813504823</v>
          </cell>
          <cell r="BA237">
            <v>0.55021649697100594</v>
          </cell>
          <cell r="BB237">
            <v>0.72057877813504823</v>
          </cell>
          <cell r="BC237">
            <v>0.5501183124036565</v>
          </cell>
          <cell r="BD237">
            <v>0.66696428571428568</v>
          </cell>
          <cell r="BE237">
            <v>0.52468242708582091</v>
          </cell>
          <cell r="BF237">
            <v>0.66696428571428568</v>
          </cell>
          <cell r="BG237">
            <v>0.52402485959194001</v>
          </cell>
          <cell r="BH237">
            <v>0.66696428571428568</v>
          </cell>
          <cell r="BI237">
            <v>0.49070765458048704</v>
          </cell>
          <cell r="BJ237">
            <v>134.0064257028113</v>
          </cell>
          <cell r="BK237">
            <v>135.17216013136053</v>
          </cell>
          <cell r="BL237">
            <v>15015.42</v>
          </cell>
          <cell r="BM237">
            <v>252452.03200000001</v>
          </cell>
          <cell r="BN237">
            <v>2145.06</v>
          </cell>
          <cell r="BO237">
            <v>1587.7486289308176</v>
          </cell>
          <cell r="BP237">
            <v>5360.1351400000003</v>
          </cell>
          <cell r="BQ237">
            <v>84464.661450000014</v>
          </cell>
          <cell r="BR237">
            <v>0.35697537198426682</v>
          </cell>
          <cell r="BS237">
            <v>0.33457707106116702</v>
          </cell>
          <cell r="BT237">
            <v>1.9758089514275583</v>
          </cell>
          <cell r="BU237">
            <v>1.8595688401387365</v>
          </cell>
          <cell r="BV237">
            <v>0.11575622519174955</v>
          </cell>
          <cell r="BW237">
            <v>0.1263194959028198</v>
          </cell>
          <cell r="BX237">
            <v>1738.1283388687002</v>
          </cell>
          <cell r="BY237">
            <v>31889.613421882532</v>
          </cell>
          <cell r="BZ237">
            <v>0.18067302090434684</v>
          </cell>
          <cell r="CA237">
            <v>0.17992185276464695</v>
          </cell>
          <cell r="CB237">
            <v>2712.8812915475478</v>
          </cell>
          <cell r="CC237">
            <v>45421.63733163994</v>
          </cell>
          <cell r="CD237">
            <v>2.786823065921637E-2</v>
          </cell>
          <cell r="CE237">
            <v>2.924946979811234E-2</v>
          </cell>
          <cell r="CF237">
            <v>0.73426054463471679</v>
          </cell>
          <cell r="CG237">
            <v>0.75127721464382735</v>
          </cell>
          <cell r="CH237">
            <v>217.14837944822526</v>
          </cell>
          <cell r="CI237">
            <v>3746.9594458680708</v>
          </cell>
          <cell r="CJ237">
            <v>0.48787658836643977</v>
          </cell>
          <cell r="CK237">
            <v>0.48752981001807089</v>
          </cell>
          <cell r="CL237">
            <v>2791.3054690042277</v>
          </cell>
          <cell r="CM237">
            <v>46920.473672491986</v>
          </cell>
          <cell r="CN237">
            <v>0.38103064316549257</v>
          </cell>
          <cell r="CO237">
            <v>0.38122584986758995</v>
          </cell>
          <cell r="CP237">
            <v>5721.335140000001</v>
          </cell>
          <cell r="CQ237">
            <v>96241.240450000012</v>
          </cell>
          <cell r="CR237">
            <v>1.0618649851965513E-2</v>
          </cell>
          <cell r="CS237">
            <v>1.1150653981961781E-2</v>
          </cell>
          <cell r="CT237">
            <v>159.44348736020001</v>
          </cell>
          <cell r="CU237">
            <v>2815.0052558751431</v>
          </cell>
          <cell r="CV237">
            <v>5.3284423612526319E-2</v>
          </cell>
          <cell r="CW237">
            <v>4.7651642590066372E-2</v>
          </cell>
          <cell r="CX237">
            <v>800.08800000000008</v>
          </cell>
          <cell r="CY237">
            <v>12029.753999999999</v>
          </cell>
          <cell r="CZ237">
            <v>2.165948548216514E-2</v>
          </cell>
          <cell r="DA237">
            <v>2.0288330994055973E-2</v>
          </cell>
          <cell r="DB237">
            <v>1.1541131996610512E-3</v>
          </cell>
          <cell r="DC237">
            <v>9.6677229727772129E-4</v>
          </cell>
          <cell r="DD237">
            <v>17.329494420454544</v>
          </cell>
          <cell r="DE237">
            <v>244.06363092906881</v>
          </cell>
          <cell r="DF237">
            <v>0.67785862555118925</v>
          </cell>
          <cell r="DG237">
            <v>0.5811203435161445</v>
          </cell>
          <cell r="DH237">
            <v>542.34655199999997</v>
          </cell>
          <cell r="DI237">
            <v>6990.7347768947129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0.84303904990278877</v>
          </cell>
          <cell r="DO237">
            <v>0.84826104634994048</v>
          </cell>
          <cell r="DP237">
            <v>1578.6848515085003</v>
          </cell>
          <cell r="DQ237">
            <v>29074.608166007391</v>
          </cell>
          <cell r="DR237">
            <v>1872.6117748525874</v>
          </cell>
          <cell r="DS237">
            <v>34275.543231785974</v>
          </cell>
          <cell r="DT237">
            <v>14654.22</v>
          </cell>
          <cell r="DU237">
            <v>240805.15900000001</v>
          </cell>
          <cell r="DV237">
            <v>0.97594472881877403</v>
          </cell>
          <cell r="DW237">
            <v>0.95386500592714585</v>
          </cell>
          <cell r="DX237">
            <v>0</v>
          </cell>
          <cell r="DY237">
            <v>0.21266490774928248</v>
          </cell>
          <cell r="DZ237">
            <v>0.98729753088574412</v>
          </cell>
          <cell r="EA237">
            <v>0.98749190906485729</v>
          </cell>
          <cell r="EB237">
            <v>0.8740091686041267</v>
          </cell>
          <cell r="EC237">
            <v>0.87306366625934151</v>
          </cell>
          <cell r="ED237">
            <v>0.87998675286680261</v>
          </cell>
          <cell r="EE237">
            <v>0.90707759638981367</v>
          </cell>
          <cell r="EF237">
            <v>8.0863042939335161E-2</v>
          </cell>
          <cell r="EG237">
            <v>9.12064086453548E-2</v>
          </cell>
          <cell r="EH237">
            <v>1214.1925522121521</v>
          </cell>
          <cell r="EI237">
            <v>23025.243193942184</v>
          </cell>
          <cell r="EJ237">
            <v>1229.8142294783736</v>
          </cell>
          <cell r="EK237">
            <v>23316.89301206205</v>
          </cell>
          <cell r="EL237">
            <v>8.1903418584253609E-2</v>
          </cell>
          <cell r="EM237">
            <v>9.2361676898928866E-2</v>
          </cell>
          <cell r="EN237">
            <v>4.1800280014890959E-4</v>
          </cell>
          <cell r="EO237">
            <v>4.2832932955202236E-4</v>
          </cell>
          <cell r="EP237">
            <v>0.51406579158493382</v>
          </cell>
          <cell r="EQ237">
            <v>9.9873091510927736</v>
          </cell>
          <cell r="ER237">
            <v>0.98771039659725812</v>
          </cell>
          <cell r="ES237">
            <v>0.98791506206104418</v>
          </cell>
          <cell r="ET237">
            <v>1229.3001636867887</v>
          </cell>
          <cell r="EU237">
            <v>23306.905702910957</v>
          </cell>
          <cell r="EV237">
            <v>2.4274532400448884E-2</v>
          </cell>
          <cell r="EW237">
            <v>2.3962433275503209E-2</v>
          </cell>
          <cell r="EX237">
            <v>0.84050415498147046</v>
          </cell>
          <cell r="EY237">
            <v>0.84559194781522884</v>
          </cell>
          <cell r="EZ237">
            <v>0.35146231525394506</v>
          </cell>
          <cell r="FA237">
            <v>0.36368098305326796</v>
          </cell>
          <cell r="FB237">
            <v>0.41815654708059508</v>
          </cell>
          <cell r="FC237">
            <v>0.43009040470751536</v>
          </cell>
          <cell r="FD237">
            <v>661.84763685418397</v>
          </cell>
          <cell r="FE237">
            <v>9716.543499940366</v>
          </cell>
          <cell r="FF237">
            <v>0.76911649025575923</v>
          </cell>
          <cell r="FG237">
            <v>0.79193649188580195</v>
          </cell>
          <cell r="FH237">
            <v>0.781175585081617</v>
          </cell>
          <cell r="FI237">
            <v>0.7947537915611288</v>
          </cell>
          <cell r="FJ237">
            <v>0.90826713782022717</v>
          </cell>
          <cell r="FK237">
            <v>0.91172657947795954</v>
          </cell>
          <cell r="FL237">
            <v>0.9405720357003049</v>
          </cell>
          <cell r="FM237">
            <v>0.94252178928995056</v>
          </cell>
          <cell r="FN237">
            <v>0.69856323325493708</v>
          </cell>
          <cell r="FO237">
            <v>0.72202954891081705</v>
          </cell>
          <cell r="FP237">
            <v>0.73475191029959319</v>
          </cell>
          <cell r="FQ237">
            <v>0.74907276566716752</v>
          </cell>
          <cell r="FR237">
            <v>1.6872155475780026E-3</v>
          </cell>
          <cell r="FS237">
            <v>3.9755512440321494E-3</v>
          </cell>
          <cell r="FT237">
            <v>0.84472626545036678</v>
          </cell>
          <cell r="FU237">
            <v>0.85223659759397263</v>
          </cell>
          <cell r="FV237">
            <v>0.87572723765044358</v>
          </cell>
          <cell r="FW237">
            <v>0.87725246317265881</v>
          </cell>
          <cell r="FX237">
            <v>1561.3553570880458</v>
          </cell>
          <cell r="FY237">
            <v>24116.359959558835</v>
          </cell>
          <cell r="FZ237">
            <v>1848.3565871550204</v>
          </cell>
          <cell r="GA237">
            <v>28297.728620953319</v>
          </cell>
          <cell r="GB237" t="e">
            <v>#DIV/0!</v>
          </cell>
          <cell r="GC237" t="e">
            <v>#DIV/0!</v>
          </cell>
          <cell r="GD237" t="e">
            <v>#DIV/0!</v>
          </cell>
          <cell r="GE237" t="e">
            <v>#DIV/0!</v>
          </cell>
          <cell r="GF237" t="e">
            <v>#DIV/0!</v>
          </cell>
          <cell r="GG237" t="e">
            <v>#DIV/0!</v>
          </cell>
          <cell r="GH237" t="e">
            <v>#DIV/0!</v>
          </cell>
          <cell r="GI237" t="e">
            <v>#DIV/0!</v>
          </cell>
          <cell r="GJ237" t="e">
            <v>#DIV/0!</v>
          </cell>
          <cell r="GK237" t="e">
            <v>#DIV/0!</v>
          </cell>
          <cell r="GL237" t="e">
            <v>#DIV/0!</v>
          </cell>
          <cell r="GM237" t="e">
            <v>#DIV/0!</v>
          </cell>
          <cell r="GN237" t="e">
            <v>#DIV/0!</v>
          </cell>
          <cell r="GO237" t="e">
            <v>#DIV/0!</v>
          </cell>
          <cell r="GP237" t="e">
            <v>#DIV/0!</v>
          </cell>
          <cell r="GQ237" t="e">
            <v>#DIV/0!</v>
          </cell>
          <cell r="GR237" t="e">
            <v>#DIV/0!</v>
          </cell>
          <cell r="GS237" t="e">
            <v>#DIV/0!</v>
          </cell>
          <cell r="GT237">
            <v>787.44124336752975</v>
          </cell>
          <cell r="GU237">
            <v>11490.818384736485</v>
          </cell>
          <cell r="GV237">
            <v>276.75592252039723</v>
          </cell>
          <cell r="GW237">
            <v>4178.99212624753</v>
          </cell>
          <cell r="GX237">
            <v>1.8431447306861692E-2</v>
          </cell>
          <cell r="GY237">
            <v>1.6553608593047608E-2</v>
          </cell>
          <cell r="GZ237">
            <v>5.1856310289820802E-2</v>
          </cell>
          <cell r="HA237">
            <v>4.5280790795887378E-2</v>
          </cell>
          <cell r="HB237">
            <v>70.406882355496407</v>
          </cell>
          <cell r="HC237">
            <v>1626.309214888608</v>
          </cell>
          <cell r="HD237">
            <v>4.6889718939261372E-3</v>
          </cell>
          <cell r="HE237">
            <v>6.4420523851779019E-3</v>
          </cell>
          <cell r="IV237">
            <v>233</v>
          </cell>
        </row>
        <row r="238">
          <cell r="B238">
            <v>39069</v>
          </cell>
          <cell r="C238">
            <v>31</v>
          </cell>
          <cell r="D238">
            <v>39052</v>
          </cell>
          <cell r="E238">
            <v>0</v>
          </cell>
          <cell r="F238">
            <v>160</v>
          </cell>
          <cell r="G238">
            <v>24</v>
          </cell>
          <cell r="H238">
            <v>0</v>
          </cell>
          <cell r="I238">
            <v>0</v>
          </cell>
          <cell r="J238">
            <v>0</v>
          </cell>
          <cell r="K238">
            <v>0.41666666666666669</v>
          </cell>
          <cell r="L238">
            <v>1</v>
          </cell>
          <cell r="M238">
            <v>159.58333333333331</v>
          </cell>
          <cell r="N238">
            <v>160</v>
          </cell>
          <cell r="O238">
            <v>160</v>
          </cell>
          <cell r="P238">
            <v>0</v>
          </cell>
          <cell r="Q238">
            <v>10.082638888888889</v>
          </cell>
          <cell r="R238">
            <v>0</v>
          </cell>
          <cell r="S238">
            <v>0.18611111111111117</v>
          </cell>
          <cell r="T238">
            <v>0</v>
          </cell>
          <cell r="U238">
            <v>10.268750000000001</v>
          </cell>
          <cell r="V238">
            <v>0.38194444444444453</v>
          </cell>
          <cell r="W238">
            <v>7.2395833333333321</v>
          </cell>
          <cell r="X238">
            <v>0</v>
          </cell>
          <cell r="Y238">
            <v>1.3888888888888756E-2</v>
          </cell>
          <cell r="Z238">
            <v>0.20347222222222122</v>
          </cell>
          <cell r="AA238">
            <v>19.338194444444444</v>
          </cell>
          <cell r="AB238">
            <v>0.20347222222222122</v>
          </cell>
          <cell r="AC238">
            <v>19.352083333333333</v>
          </cell>
          <cell r="AD238">
            <v>0</v>
          </cell>
          <cell r="AE238">
            <v>4.4145833333333329</v>
          </cell>
          <cell r="AF238">
            <v>9.0277777777777679E-2</v>
          </cell>
          <cell r="AG238">
            <v>39.725000000000001</v>
          </cell>
          <cell r="AH238">
            <v>0</v>
          </cell>
          <cell r="AI238">
            <v>0.44097222222222232</v>
          </cell>
          <cell r="AJ238">
            <v>9.0277777777777679E-2</v>
          </cell>
          <cell r="AK238">
            <v>44.580555555555563</v>
          </cell>
          <cell r="AL238">
            <v>0.2937499999999989</v>
          </cell>
          <cell r="AM238">
            <v>63.932638888888896</v>
          </cell>
          <cell r="AN238">
            <v>0.61805555555555547</v>
          </cell>
          <cell r="AO238">
            <v>142.07499999999999</v>
          </cell>
          <cell r="AP238">
            <v>0.32430555555555657</v>
          </cell>
          <cell r="AQ238">
            <v>78.142361111111114</v>
          </cell>
          <cell r="AR238">
            <v>1</v>
          </cell>
          <cell r="AS238">
            <v>0.96402804420527277</v>
          </cell>
          <cell r="AT238">
            <v>0.78224455611390353</v>
          </cell>
          <cell r="AU238">
            <v>0.67630332558100037</v>
          </cell>
          <cell r="AV238">
            <v>1</v>
          </cell>
          <cell r="AW238">
            <v>0.99640676546646967</v>
          </cell>
          <cell r="AX238">
            <v>0.78224455611390353</v>
          </cell>
          <cell r="AY238">
            <v>0.63673813525274292</v>
          </cell>
          <cell r="AZ238">
            <v>0.52471910112359721</v>
          </cell>
          <cell r="BA238">
            <v>0.55010557803976745</v>
          </cell>
          <cell r="BB238">
            <v>0.52471910112359721</v>
          </cell>
          <cell r="BC238">
            <v>0.55000782059553854</v>
          </cell>
          <cell r="BD238">
            <v>0.32430555555555657</v>
          </cell>
          <cell r="BE238">
            <v>0.52334044918214262</v>
          </cell>
          <cell r="BF238">
            <v>0.32430555555555657</v>
          </cell>
          <cell r="BG238">
            <v>0.52268895072022159</v>
          </cell>
          <cell r="BH238">
            <v>0.32430555555555657</v>
          </cell>
          <cell r="BI238">
            <v>0.48966492602262846</v>
          </cell>
          <cell r="BJ238">
            <v>131.95888650963556</v>
          </cell>
          <cell r="BK238">
            <v>135.15882443901356</v>
          </cell>
          <cell r="BL238">
            <v>1027.08</v>
          </cell>
          <cell r="BM238">
            <v>253479.11199999999</v>
          </cell>
          <cell r="BN238">
            <v>6.4192499999999999</v>
          </cell>
          <cell r="BO238">
            <v>1584.2444499999999</v>
          </cell>
          <cell r="BP238">
            <v>393.06353999999999</v>
          </cell>
          <cell r="BQ238">
            <v>84857.724990000017</v>
          </cell>
          <cell r="BR238">
            <v>0.38270002336721581</v>
          </cell>
          <cell r="BS238">
            <v>0.33477206196777282</v>
          </cell>
          <cell r="BT238">
            <v>2.1777355535922305</v>
          </cell>
          <cell r="BU238">
            <v>1.8608281344485378</v>
          </cell>
          <cell r="BV238">
            <v>0.11325704340942595</v>
          </cell>
          <cell r="BW238">
            <v>0.12626656774001752</v>
          </cell>
          <cell r="BX238">
            <v>116.32404414495321</v>
          </cell>
          <cell r="BY238">
            <v>32005.937466027484</v>
          </cell>
          <cell r="BZ238">
            <v>0.17573300979356393</v>
          </cell>
          <cell r="CA238">
            <v>0.17990487985983913</v>
          </cell>
          <cell r="CB238">
            <v>180.49185969877362</v>
          </cell>
          <cell r="CC238">
            <v>45602.12919133871</v>
          </cell>
          <cell r="CD238">
            <v>2.7757142857142859E-2</v>
          </cell>
          <cell r="CE238">
            <v>2.9243456920718423E-2</v>
          </cell>
          <cell r="CF238">
            <v>0.69907090215799539</v>
          </cell>
          <cell r="CG238">
            <v>0.75106270717865908</v>
          </cell>
          <cell r="CH238">
            <v>15.459181932655005</v>
          </cell>
          <cell r="CI238">
            <v>3762.418627800726</v>
          </cell>
          <cell r="CJ238">
            <v>0.49671428571428572</v>
          </cell>
          <cell r="CK238">
            <v>0.48756681606867053</v>
          </cell>
          <cell r="CL238">
            <v>193.39249836857147</v>
          </cell>
          <cell r="CM238">
            <v>47113.866170860558</v>
          </cell>
          <cell r="CN238">
            <v>0.37907810491879901</v>
          </cell>
          <cell r="CO238">
            <v>0.38121714735216533</v>
          </cell>
          <cell r="CP238">
            <v>389.34354000000008</v>
          </cell>
          <cell r="CQ238">
            <v>96630.583990000014</v>
          </cell>
          <cell r="CR238">
            <v>1.0522125112246093E-2</v>
          </cell>
          <cell r="CS238">
            <v>1.1148107226032215E-2</v>
          </cell>
          <cell r="CT238">
            <v>10.807064260285717</v>
          </cell>
          <cell r="CU238">
            <v>2825.8123201354288</v>
          </cell>
          <cell r="CV238">
            <v>5.8705261518090128E-2</v>
          </cell>
          <cell r="CW238">
            <v>4.7696431096855028E-2</v>
          </cell>
          <cell r="CX238">
            <v>60.295000000000002</v>
          </cell>
          <cell r="CY238">
            <v>12090.048999999999</v>
          </cell>
          <cell r="CZ238">
            <v>2.7016666666666668E-2</v>
          </cell>
          <cell r="DA238">
            <v>2.0321886275707857E-2</v>
          </cell>
          <cell r="DB238">
            <v>1.586020482013735E-3</v>
          </cell>
          <cell r="DC238">
            <v>9.692814485074237E-4</v>
          </cell>
          <cell r="DD238">
            <v>1.6289699166666667</v>
          </cell>
          <cell r="DE238">
            <v>245.69260084573548</v>
          </cell>
          <cell r="DF238">
            <v>0.66075000000000017</v>
          </cell>
          <cell r="DG238">
            <v>0.58151746929600645</v>
          </cell>
          <cell r="DH238">
            <v>39.83992125000001</v>
          </cell>
          <cell r="DI238">
            <v>7030.5746981447128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0.81974398305818741</v>
          </cell>
          <cell r="DO238">
            <v>0.84815435316993859</v>
          </cell>
          <cell r="DP238">
            <v>105.51697988466749</v>
          </cell>
          <cell r="DQ238">
            <v>29180.12514589206</v>
          </cell>
          <cell r="DR238">
            <v>128.71943199999998</v>
          </cell>
          <cell r="DS238">
            <v>34404.262663785972</v>
          </cell>
          <cell r="DT238">
            <v>1030.8</v>
          </cell>
          <cell r="DU238">
            <v>241835.959</v>
          </cell>
          <cell r="DV238">
            <v>1.003621918448417</v>
          </cell>
          <cell r="DW238">
            <v>0.95406661752862698</v>
          </cell>
          <cell r="DX238">
            <v>0</v>
          </cell>
          <cell r="DY238">
            <v>0.21180320410937414</v>
          </cell>
          <cell r="DZ238">
            <v>0.98655000000000004</v>
          </cell>
          <cell r="EA238">
            <v>0.98748868645260679</v>
          </cell>
          <cell r="EB238">
            <v>0.85049596998614141</v>
          </cell>
          <cell r="EC238">
            <v>0.87300595377482204</v>
          </cell>
          <cell r="EN238">
            <v>2.9999999999999997E-4</v>
          </cell>
          <cell r="EO238">
            <v>1.0264087173605175E-6</v>
          </cell>
          <cell r="ER238">
            <v>0.98684605381614487</v>
          </cell>
          <cell r="ES238">
            <v>0.98791140412848488</v>
          </cell>
          <cell r="EV238">
            <v>2.5844360387205723E-2</v>
          </cell>
          <cell r="EW238">
            <v>2.3970058715258952E-2</v>
          </cell>
          <cell r="EX238">
            <v>0.84206666666666663</v>
          </cell>
          <cell r="EY238">
            <v>0.84556350492670973</v>
          </cell>
          <cell r="EZ238">
            <v>0.35159512447332975</v>
          </cell>
          <cell r="FA238">
            <v>0.36358347119144507</v>
          </cell>
          <cell r="FB238">
            <v>0.41753834748633889</v>
          </cell>
          <cell r="FC238">
            <v>0.42998955025023122</v>
          </cell>
          <cell r="FJ238">
            <v>0.90709518105458176</v>
          </cell>
          <cell r="FK238">
            <v>0.91170974688259432</v>
          </cell>
          <cell r="FL238">
            <v>0.93774779172290035</v>
          </cell>
          <cell r="FM238">
            <v>0.94250421524821126</v>
          </cell>
          <cell r="FR238">
            <v>-8.2346704224881551E-3</v>
          </cell>
          <cell r="FS238">
            <v>3.9225162558346183E-3</v>
          </cell>
          <cell r="FT238">
            <v>0.81150931263569925</v>
          </cell>
          <cell r="FU238">
            <v>0.85207686942577321</v>
          </cell>
          <cell r="FV238">
            <v>0.84153668831439821</v>
          </cell>
          <cell r="FW238">
            <v>0.87713846086724534</v>
          </cell>
          <cell r="FX238">
            <v>103.88800996800083</v>
          </cell>
          <cell r="FY238">
            <v>103.88800996800083</v>
          </cell>
          <cell r="FZ238">
            <v>128.01825974194085</v>
          </cell>
          <cell r="GA238">
            <v>128.01825974194085</v>
          </cell>
          <cell r="GB238">
            <v>16.46243810395622</v>
          </cell>
          <cell r="GC238">
            <v>16.46243810395622</v>
          </cell>
          <cell r="GD238">
            <v>1.6028389321139758E-2</v>
          </cell>
          <cell r="GE238">
            <v>6.4945935679134863E-5</v>
          </cell>
          <cell r="GF238">
            <v>4.5587632493907321E-2</v>
          </cell>
          <cell r="GG238">
            <v>1.7862730521360127E-4</v>
          </cell>
          <cell r="GH238">
            <v>46.822145581842328</v>
          </cell>
          <cell r="GI238">
            <v>46.822145581842328</v>
          </cell>
          <cell r="IV238">
            <v>234</v>
          </cell>
        </row>
        <row r="239">
          <cell r="B239">
            <v>39070</v>
          </cell>
          <cell r="C239">
            <v>31</v>
          </cell>
          <cell r="D239">
            <v>39052</v>
          </cell>
          <cell r="E239">
            <v>0</v>
          </cell>
          <cell r="F239">
            <v>161</v>
          </cell>
          <cell r="G239">
            <v>24</v>
          </cell>
          <cell r="H239">
            <v>0</v>
          </cell>
          <cell r="I239">
            <v>0</v>
          </cell>
          <cell r="J239">
            <v>0</v>
          </cell>
          <cell r="K239">
            <v>0.41666666666666669</v>
          </cell>
          <cell r="L239">
            <v>1</v>
          </cell>
          <cell r="M239">
            <v>160.58333333333331</v>
          </cell>
          <cell r="N239">
            <v>161</v>
          </cell>
          <cell r="O239">
            <v>161</v>
          </cell>
          <cell r="P239">
            <v>0</v>
          </cell>
          <cell r="Q239">
            <v>10.082638888888889</v>
          </cell>
          <cell r="R239">
            <v>0</v>
          </cell>
          <cell r="S239">
            <v>0.18611111111111117</v>
          </cell>
          <cell r="T239">
            <v>0</v>
          </cell>
          <cell r="U239">
            <v>10.268750000000001</v>
          </cell>
          <cell r="V239">
            <v>0.63194444444444453</v>
          </cell>
          <cell r="W239">
            <v>7.8715277777777768</v>
          </cell>
          <cell r="X239">
            <v>0</v>
          </cell>
          <cell r="Y239">
            <v>1.3888888888888756E-2</v>
          </cell>
          <cell r="Z239">
            <v>2.8472222222222204E-2</v>
          </cell>
          <cell r="AA239">
            <v>19.366666666666667</v>
          </cell>
          <cell r="AB239">
            <v>2.8472222222222204E-2</v>
          </cell>
          <cell r="AC239">
            <v>19.380555555555556</v>
          </cell>
          <cell r="AD239">
            <v>0</v>
          </cell>
          <cell r="AE239">
            <v>4.4145833333333329</v>
          </cell>
          <cell r="AF239">
            <v>2.0833333333333259E-3</v>
          </cell>
          <cell r="AG239">
            <v>39.72708333333334</v>
          </cell>
          <cell r="AH239">
            <v>0</v>
          </cell>
          <cell r="AI239">
            <v>0.44097222222222232</v>
          </cell>
          <cell r="AJ239">
            <v>2.0833333333333259E-3</v>
          </cell>
          <cell r="AK239">
            <v>44.582638888888894</v>
          </cell>
          <cell r="AL239">
            <v>3.055555555555553E-2</v>
          </cell>
          <cell r="AM239">
            <v>63.963194444444454</v>
          </cell>
          <cell r="AN239">
            <v>0.36805555555555547</v>
          </cell>
          <cell r="AO239">
            <v>142.4430555555555</v>
          </cell>
          <cell r="AP239">
            <v>0.33750000000000002</v>
          </cell>
          <cell r="AQ239">
            <v>78.47986111111112</v>
          </cell>
          <cell r="AR239">
            <v>1</v>
          </cell>
          <cell r="AS239">
            <v>0.96412730658540724</v>
          </cell>
          <cell r="AT239">
            <v>0.99386503067484666</v>
          </cell>
          <cell r="AU239">
            <v>0.67717961740308086</v>
          </cell>
          <cell r="AV239">
            <v>1</v>
          </cell>
          <cell r="AW239">
            <v>0.99641668077422263</v>
          </cell>
          <cell r="AX239">
            <v>0.99386503067484666</v>
          </cell>
          <cell r="AY239">
            <v>0.63772360476271073</v>
          </cell>
          <cell r="AZ239">
            <v>0.91698113207547172</v>
          </cell>
          <cell r="BA239">
            <v>0.55105353991361039</v>
          </cell>
          <cell r="BB239">
            <v>0.91698113207547172</v>
          </cell>
          <cell r="BC239">
            <v>0.5509560350627446</v>
          </cell>
          <cell r="BD239">
            <v>0.33750000000000002</v>
          </cell>
          <cell r="BE239">
            <v>0.52210410574120047</v>
          </cell>
          <cell r="BF239">
            <v>0.33750000000000002</v>
          </cell>
          <cell r="BG239">
            <v>0.52145846503107707</v>
          </cell>
          <cell r="BH239">
            <v>0.33750000000000002</v>
          </cell>
          <cell r="BI239">
            <v>0.48871734993945704</v>
          </cell>
          <cell r="BJ239">
            <v>150.68716049382721</v>
          </cell>
          <cell r="BK239">
            <v>135.22560352532051</v>
          </cell>
          <cell r="BL239">
            <v>1220.566</v>
          </cell>
          <cell r="BM239">
            <v>254699.67799999999</v>
          </cell>
          <cell r="BN239">
            <v>7.5811552795031059</v>
          </cell>
          <cell r="BO239">
            <v>1581.9855776397515</v>
          </cell>
          <cell r="BP239">
            <v>387.19692000000003</v>
          </cell>
          <cell r="BQ239">
            <v>85244.921910000019</v>
          </cell>
          <cell r="BR239">
            <v>0.31722735190067564</v>
          </cell>
          <cell r="BS239">
            <v>0.33468798460750321</v>
          </cell>
          <cell r="BT239">
            <v>1.7491103250473177</v>
          </cell>
          <cell r="BU239">
            <v>1.8602884388556149</v>
          </cell>
          <cell r="BV239">
            <v>0.11859048013374279</v>
          </cell>
          <cell r="BW239">
            <v>0.12622978256769687</v>
          </cell>
          <cell r="BX239">
            <v>144.74750797492192</v>
          </cell>
          <cell r="BY239">
            <v>32150.684974002404</v>
          </cell>
          <cell r="BZ239">
            <v>0.1813649758725733</v>
          </cell>
          <cell r="CA239">
            <v>0.1799118768987199</v>
          </cell>
          <cell r="CB239">
            <v>221.36792314088331</v>
          </cell>
          <cell r="CC239">
            <v>45823.497114479593</v>
          </cell>
          <cell r="CD239">
            <v>2.9259999999999998E-2</v>
          </cell>
          <cell r="CE239">
            <v>2.9243537561632775E-2</v>
          </cell>
          <cell r="CF239">
            <v>0.70453801552417472</v>
          </cell>
          <cell r="CG239">
            <v>0.7508208834452097</v>
          </cell>
          <cell r="CH239">
            <v>19.658291723116772</v>
          </cell>
          <cell r="CI239">
            <v>3782.0769195238427</v>
          </cell>
          <cell r="CJ239">
            <v>0.49079999999999996</v>
          </cell>
          <cell r="CK239">
            <v>0.4875825765509873</v>
          </cell>
          <cell r="CL239">
            <v>232.316705136</v>
          </cell>
          <cell r="CM239">
            <v>47346.182875996557</v>
          </cell>
          <cell r="CN239">
            <v>0.38780608340720618</v>
          </cell>
          <cell r="CO239">
            <v>0.38124872270156546</v>
          </cell>
          <cell r="CP239">
            <v>473.34292000000005</v>
          </cell>
          <cell r="CQ239">
            <v>97103.926910000009</v>
          </cell>
          <cell r="CR239">
            <v>1.1347206000494853E-2</v>
          </cell>
          <cell r="CS239">
            <v>1.1149061342647747E-2</v>
          </cell>
          <cell r="CT239">
            <v>13.850013839200001</v>
          </cell>
          <cell r="CU239">
            <v>2839.6623339746288</v>
          </cell>
          <cell r="CV239">
            <v>1.0290307939103661E-2</v>
          </cell>
          <cell r="CW239">
            <v>4.7517174324814025E-2</v>
          </cell>
          <cell r="CX239">
            <v>12.56</v>
          </cell>
          <cell r="CY239">
            <v>12102.608999999999</v>
          </cell>
          <cell r="CZ239">
            <v>1.9266666666666665E-2</v>
          </cell>
          <cell r="DA239">
            <v>2.0320791176437151E-2</v>
          </cell>
          <cell r="DB239">
            <v>1.9825993296006386E-4</v>
          </cell>
          <cell r="DC239">
            <v>9.6558657674890671E-4</v>
          </cell>
          <cell r="DD239">
            <v>0.24198933333333331</v>
          </cell>
          <cell r="DE239">
            <v>245.93459017906881</v>
          </cell>
          <cell r="DF239">
            <v>0.67</v>
          </cell>
          <cell r="DG239">
            <v>0.58160929582577725</v>
          </cell>
          <cell r="DH239">
            <v>8.4152000000000005</v>
          </cell>
          <cell r="DI239">
            <v>7038.9898981447132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0.80381158499457284</v>
          </cell>
          <cell r="DO239">
            <v>0.84794545395018273</v>
          </cell>
          <cell r="DP239">
            <v>130.89749413572193</v>
          </cell>
          <cell r="DQ239">
            <v>29311.022640027782</v>
          </cell>
          <cell r="DR239">
            <v>162.845991</v>
          </cell>
          <cell r="DS239">
            <v>34567.108654785974</v>
          </cell>
          <cell r="DT239">
            <v>1134.42</v>
          </cell>
          <cell r="DU239">
            <v>242970.37900000002</v>
          </cell>
          <cell r="DV239">
            <v>0.92942126849346951</v>
          </cell>
          <cell r="DW239">
            <v>0.95394851264790381</v>
          </cell>
          <cell r="DX239">
            <v>0</v>
          </cell>
          <cell r="DY239">
            <v>0.21078820561523801</v>
          </cell>
          <cell r="DZ239">
            <v>0.98739999999999994</v>
          </cell>
          <cell r="EA239">
            <v>0.98748832001446718</v>
          </cell>
          <cell r="EB239">
            <v>0.83210812511481713</v>
          </cell>
          <cell r="EC239">
            <v>0.87282345687920759</v>
          </cell>
          <cell r="EN239">
            <v>2.9999999999999997E-4</v>
          </cell>
          <cell r="EO239">
            <v>2.2617194483409588E-6</v>
          </cell>
          <cell r="ER239">
            <v>0.98769630889266768</v>
          </cell>
          <cell r="ES239">
            <v>0.98791051527637064</v>
          </cell>
          <cell r="EV239">
            <v>2.8713834335479568E-2</v>
          </cell>
          <cell r="EW239">
            <v>2.399279172881881E-2</v>
          </cell>
          <cell r="EX239">
            <v>0.84484999999999999</v>
          </cell>
          <cell r="EY239">
            <v>0.84555915679768012</v>
          </cell>
          <cell r="EZ239">
            <v>0.35319674130429507</v>
          </cell>
          <cell r="FA239">
            <v>0.36352017402270015</v>
          </cell>
          <cell r="FB239">
            <v>0.41805852080759315</v>
          </cell>
          <cell r="FC239">
            <v>0.42991690303423785</v>
          </cell>
          <cell r="FJ239">
            <v>0.90431604638333696</v>
          </cell>
          <cell r="FK239">
            <v>0.91167645926452823</v>
          </cell>
          <cell r="FL239">
            <v>0.93830102193441989</v>
          </cell>
          <cell r="FM239">
            <v>0.94248526556763101</v>
          </cell>
          <cell r="FR239">
            <v>2.2939707042559432E-2</v>
          </cell>
          <cell r="FS239">
            <v>4.0153298403038384E-3</v>
          </cell>
          <cell r="FT239">
            <v>0.82675129203713227</v>
          </cell>
          <cell r="FU239">
            <v>0.85196078379048656</v>
          </cell>
          <cell r="FV239">
            <v>0.85713003425808365</v>
          </cell>
          <cell r="FW239">
            <v>0.87705410209920232</v>
          </cell>
          <cell r="FX239">
            <v>130.65550480238861</v>
          </cell>
          <cell r="FY239">
            <v>234.54351477038944</v>
          </cell>
          <cell r="FZ239">
            <v>158.03483594256107</v>
          </cell>
          <cell r="GA239">
            <v>286.05309568450195</v>
          </cell>
          <cell r="GB239">
            <v>18.666747495110048</v>
          </cell>
          <cell r="GC239">
            <v>35.129185599066268</v>
          </cell>
          <cell r="GD239">
            <v>1.5293517511638082E-2</v>
          </cell>
          <cell r="GE239">
            <v>1.3792394978632942E-4</v>
          </cell>
          <cell r="GF239">
            <v>4.330027920178918E-2</v>
          </cell>
          <cell r="GG239">
            <v>3.7941209220954185E-4</v>
          </cell>
          <cell r="GH239">
            <v>52.850848584211015</v>
          </cell>
          <cell r="GI239">
            <v>99.672994166053343</v>
          </cell>
          <cell r="IV239">
            <v>235</v>
          </cell>
        </row>
        <row r="240">
          <cell r="B240">
            <v>39071</v>
          </cell>
          <cell r="C240">
            <v>31</v>
          </cell>
          <cell r="D240">
            <v>39052</v>
          </cell>
          <cell r="E240">
            <v>0</v>
          </cell>
          <cell r="F240">
            <v>162</v>
          </cell>
          <cell r="G240">
            <v>24</v>
          </cell>
          <cell r="H240">
            <v>0</v>
          </cell>
          <cell r="I240">
            <v>0</v>
          </cell>
          <cell r="J240">
            <v>0</v>
          </cell>
          <cell r="K240">
            <v>0.41666666666666669</v>
          </cell>
          <cell r="L240">
            <v>1</v>
          </cell>
          <cell r="M240">
            <v>161.58333333333331</v>
          </cell>
          <cell r="N240">
            <v>162</v>
          </cell>
          <cell r="O240">
            <v>162</v>
          </cell>
          <cell r="P240">
            <v>0</v>
          </cell>
          <cell r="Q240">
            <v>10.082638888888889</v>
          </cell>
          <cell r="R240">
            <v>0</v>
          </cell>
          <cell r="S240">
            <v>0.18611111111111117</v>
          </cell>
          <cell r="T240">
            <v>0</v>
          </cell>
          <cell r="U240">
            <v>10.268750000000001</v>
          </cell>
          <cell r="V240">
            <v>0</v>
          </cell>
          <cell r="W240">
            <v>7.8715277777777768</v>
          </cell>
          <cell r="X240">
            <v>1.0416666666666657E-2</v>
          </cell>
          <cell r="Y240">
            <v>2.4305555555555414E-2</v>
          </cell>
          <cell r="Z240">
            <v>8.3333333333333592E-3</v>
          </cell>
          <cell r="AA240">
            <v>19.375</v>
          </cell>
          <cell r="AB240">
            <v>1.8749999999999999E-2</v>
          </cell>
          <cell r="AC240">
            <v>19.399305555555557</v>
          </cell>
          <cell r="AD240">
            <v>0</v>
          </cell>
          <cell r="AE240">
            <v>4.4145833333333329</v>
          </cell>
          <cell r="AF240">
            <v>0</v>
          </cell>
          <cell r="AG240">
            <v>39.72708333333334</v>
          </cell>
          <cell r="AH240">
            <v>0</v>
          </cell>
          <cell r="AI240">
            <v>0.44097222222222232</v>
          </cell>
          <cell r="AJ240">
            <v>0</v>
          </cell>
          <cell r="AK240">
            <v>44.582638888888894</v>
          </cell>
          <cell r="AL240">
            <v>1.8749999999999999E-2</v>
          </cell>
          <cell r="AM240">
            <v>63.981944444444451</v>
          </cell>
          <cell r="AN240">
            <v>1</v>
          </cell>
          <cell r="AO240">
            <v>143.4430555555555</v>
          </cell>
          <cell r="AP240">
            <v>0.98124999999999996</v>
          </cell>
          <cell r="AQ240">
            <v>79.461111111111123</v>
          </cell>
          <cell r="AR240">
            <v>1</v>
          </cell>
          <cell r="AS240">
            <v>0.96441107808065019</v>
          </cell>
          <cell r="AT240">
            <v>1</v>
          </cell>
          <cell r="AU240">
            <v>0.67973329302497421</v>
          </cell>
          <cell r="AV240">
            <v>1</v>
          </cell>
          <cell r="AW240">
            <v>0.99644502667629586</v>
          </cell>
          <cell r="AX240">
            <v>1</v>
          </cell>
          <cell r="AY240">
            <v>0.64058939778192037</v>
          </cell>
          <cell r="AZ240">
            <v>0.99166666666666659</v>
          </cell>
          <cell r="BA240">
            <v>0.5541252335905652</v>
          </cell>
          <cell r="BB240">
            <v>0.98124999999999996</v>
          </cell>
          <cell r="BC240">
            <v>0.55395578965714254</v>
          </cell>
          <cell r="BD240">
            <v>0.98124999999999996</v>
          </cell>
          <cell r="BE240">
            <v>0.52513848540338637</v>
          </cell>
          <cell r="BF240">
            <v>0.98124999999999996</v>
          </cell>
          <cell r="BG240">
            <v>0.52449337874322211</v>
          </cell>
          <cell r="BH240">
            <v>0.98124999999999996</v>
          </cell>
          <cell r="BI240">
            <v>0.49176551487020825</v>
          </cell>
          <cell r="BJ240">
            <v>143.76050955414013</v>
          </cell>
          <cell r="BK240">
            <v>135.33099944067675</v>
          </cell>
          <cell r="BL240">
            <v>3385.56</v>
          </cell>
          <cell r="BM240">
            <v>258085.23799999998</v>
          </cell>
          <cell r="BN240">
            <v>20.898518518518518</v>
          </cell>
          <cell r="BO240">
            <v>1593.1187530864197</v>
          </cell>
          <cell r="BP240">
            <v>1207.5459499999999</v>
          </cell>
          <cell r="BQ240">
            <v>86452.467860000019</v>
          </cell>
          <cell r="BR240">
            <v>0.35667539491251077</v>
          </cell>
          <cell r="BS240">
            <v>0.33497641527253885</v>
          </cell>
          <cell r="BT240">
            <v>1.9686341608348557</v>
          </cell>
          <cell r="BU240">
            <v>1.8617195958966815</v>
          </cell>
          <cell r="BV240">
            <v>0.11344939534850904</v>
          </cell>
          <cell r="BW240">
            <v>0.12606212955472682</v>
          </cell>
          <cell r="BX240">
            <v>384.08973491609822</v>
          </cell>
          <cell r="BY240">
            <v>32534.774708918503</v>
          </cell>
          <cell r="BZ240">
            <v>0.18117911494599503</v>
          </cell>
          <cell r="CA240">
            <v>0.17992850051685699</v>
          </cell>
          <cell r="CB240">
            <v>613.39276439656294</v>
          </cell>
          <cell r="CC240">
            <v>46436.889878876158</v>
          </cell>
          <cell r="CD240">
            <v>2.8000000000000004E-2</v>
          </cell>
          <cell r="CE240">
            <v>2.9227064402340193E-2</v>
          </cell>
          <cell r="CF240">
            <v>0.72636863256021922</v>
          </cell>
          <cell r="CG240">
            <v>0.75050025398034448</v>
          </cell>
          <cell r="CH240">
            <v>50.251297982603781</v>
          </cell>
          <cell r="CI240">
            <v>3832.3282175064464</v>
          </cell>
          <cell r="CJ240">
            <v>0.49091666666666667</v>
          </cell>
          <cell r="CK240">
            <v>0.48762674328890177</v>
          </cell>
          <cell r="CL240">
            <v>639.96188762083341</v>
          </cell>
          <cell r="CM240">
            <v>47986.144763617391</v>
          </cell>
          <cell r="CN240">
            <v>0.3850488397783528</v>
          </cell>
          <cell r="CO240">
            <v>0.38129857260569089</v>
          </cell>
          <cell r="CP240">
            <v>1303.6059500000001</v>
          </cell>
          <cell r="CQ240">
            <v>98407.532860000007</v>
          </cell>
          <cell r="CR240">
            <v>1.0781367513793881E-2</v>
          </cell>
          <cell r="CS240">
            <v>1.1144237938066915E-2</v>
          </cell>
          <cell r="CT240">
            <v>36.500966600000012</v>
          </cell>
          <cell r="CU240">
            <v>2876.1633005746289</v>
          </cell>
          <cell r="CV240">
            <v>4.2693084748165737E-2</v>
          </cell>
          <cell r="CW240">
            <v>4.7453891957973976E-2</v>
          </cell>
          <cell r="CX240">
            <v>144.54</v>
          </cell>
          <cell r="CY240">
            <v>12247.148999999999</v>
          </cell>
          <cell r="CZ240">
            <v>2.1341666666666662E-2</v>
          </cell>
          <cell r="DA240">
            <v>2.0332839477911865E-2</v>
          </cell>
          <cell r="DB240">
            <v>9.1114158366710355E-4</v>
          </cell>
          <cell r="DC240">
            <v>9.6487236778365767E-4</v>
          </cell>
          <cell r="DD240">
            <v>3.0847244999999992</v>
          </cell>
          <cell r="DE240">
            <v>249.0193146790688</v>
          </cell>
          <cell r="DF240">
            <v>0.67983333333333329</v>
          </cell>
          <cell r="DG240">
            <v>0.58276852907927501</v>
          </cell>
          <cell r="DH240">
            <v>98.263109999999983</v>
          </cell>
          <cell r="DI240">
            <v>7137.253008144713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0.83298855078897605</v>
          </cell>
          <cell r="DO240">
            <v>0.84776705425604271</v>
          </cell>
          <cell r="DP240">
            <v>347.5887683160982</v>
          </cell>
          <cell r="DQ240">
            <v>29658.611408343881</v>
          </cell>
          <cell r="DR240">
            <v>417.27916666666658</v>
          </cell>
          <cell r="DS240">
            <v>34984.387821452641</v>
          </cell>
          <cell r="DT240">
            <v>3289.5</v>
          </cell>
          <cell r="DU240">
            <v>246259.87900000002</v>
          </cell>
          <cell r="DV240">
            <v>0.97162655513415808</v>
          </cell>
          <cell r="DW240">
            <v>0.95418041306182744</v>
          </cell>
          <cell r="DX240">
            <v>0.77819999999999989</v>
          </cell>
          <cell r="DY240">
            <v>0.21823150880252559</v>
          </cell>
          <cell r="DZ240">
            <v>0.98683333333333334</v>
          </cell>
          <cell r="EA240">
            <v>0.98748093328889264</v>
          </cell>
          <cell r="EB240">
            <v>0.86456533261863222</v>
          </cell>
          <cell r="EC240">
            <v>0.87274232796666162</v>
          </cell>
          <cell r="EN240">
            <v>6.6666666666666664E-4</v>
          </cell>
          <cell r="EO240">
            <v>9.7546611475644134E-6</v>
          </cell>
          <cell r="ER240">
            <v>0.98749166110740494</v>
          </cell>
          <cell r="ES240">
            <v>0.98790579269417722</v>
          </cell>
          <cell r="EV240">
            <v>2.4556396316602003E-2</v>
          </cell>
          <cell r="EW240">
            <v>2.4000185089101636E-2</v>
          </cell>
          <cell r="EX240">
            <v>0.84227500000000011</v>
          </cell>
          <cell r="EY240">
            <v>0.84550923733892858</v>
          </cell>
          <cell r="EZ240">
            <v>0.35101605893537519</v>
          </cell>
          <cell r="FA240">
            <v>0.36333011042471108</v>
          </cell>
          <cell r="FB240">
            <v>0.41674756930382018</v>
          </cell>
          <cell r="FC240">
            <v>0.42971749376531948</v>
          </cell>
          <cell r="FJ240">
            <v>0.90496760709323976</v>
          </cell>
          <cell r="FK240">
            <v>0.91159725781699663</v>
          </cell>
          <cell r="FL240">
            <v>0.93864437245515853</v>
          </cell>
          <cell r="FM240">
            <v>0.94244017633021215</v>
          </cell>
          <cell r="FR240">
            <v>-1.4788481220278094E-3</v>
          </cell>
          <cell r="FS240">
            <v>3.9312958161185074E-3</v>
          </cell>
          <cell r="FT240">
            <v>0.83150970266694824</v>
          </cell>
          <cell r="FU240">
            <v>0.85169835007216121</v>
          </cell>
          <cell r="FV240">
            <v>0.86302582334751665</v>
          </cell>
          <cell r="FW240">
            <v>0.87688319438768003</v>
          </cell>
          <cell r="FX240">
            <v>344.5040438160982</v>
          </cell>
          <cell r="FY240">
            <v>579.04755858648764</v>
          </cell>
          <cell r="FZ240">
            <v>414.311513998154</v>
          </cell>
          <cell r="GA240">
            <v>700.36460968265601</v>
          </cell>
          <cell r="GB240">
            <v>47.1881577551611</v>
          </cell>
          <cell r="GC240">
            <v>82.317343354227376</v>
          </cell>
          <cell r="GD240">
            <v>1.393806571295771E-2</v>
          </cell>
          <cell r="GE240">
            <v>3.1895409436097767E-4</v>
          </cell>
          <cell r="GF240">
            <v>3.9707772217691666E-2</v>
          </cell>
          <cell r="GG240">
            <v>8.7786309256928773E-4</v>
          </cell>
          <cell r="GH240">
            <v>134.43304530932821</v>
          </cell>
          <cell r="GI240">
            <v>234.10603947538155</v>
          </cell>
          <cell r="IV240">
            <v>236</v>
          </cell>
        </row>
        <row r="241">
          <cell r="B241">
            <v>39072</v>
          </cell>
          <cell r="C241">
            <v>31</v>
          </cell>
          <cell r="D241">
            <v>39052</v>
          </cell>
          <cell r="E241">
            <v>0</v>
          </cell>
          <cell r="F241">
            <v>163</v>
          </cell>
          <cell r="G241">
            <v>24</v>
          </cell>
          <cell r="H241">
            <v>0</v>
          </cell>
          <cell r="I241">
            <v>0</v>
          </cell>
          <cell r="J241">
            <v>0</v>
          </cell>
          <cell r="K241">
            <v>0.41666666666666669</v>
          </cell>
          <cell r="L241">
            <v>1</v>
          </cell>
          <cell r="M241">
            <v>162.58333333333331</v>
          </cell>
          <cell r="N241">
            <v>163</v>
          </cell>
          <cell r="O241">
            <v>163</v>
          </cell>
          <cell r="P241">
            <v>0</v>
          </cell>
          <cell r="Q241">
            <v>10.082638888888889</v>
          </cell>
          <cell r="R241">
            <v>0.36111111111111116</v>
          </cell>
          <cell r="S241">
            <v>0.54722222222222228</v>
          </cell>
          <cell r="T241">
            <v>0.36111111111111116</v>
          </cell>
          <cell r="U241">
            <v>10.629861111111111</v>
          </cell>
          <cell r="V241">
            <v>0</v>
          </cell>
          <cell r="W241">
            <v>7.8715277777777768</v>
          </cell>
          <cell r="X241">
            <v>1.0416666666666657E-2</v>
          </cell>
          <cell r="Y241">
            <v>3.4722222222222071E-2</v>
          </cell>
          <cell r="Z241">
            <v>6.4583333333333645E-2</v>
          </cell>
          <cell r="AA241">
            <v>19.439583333333335</v>
          </cell>
          <cell r="AB241">
            <v>7.5000000000000303E-2</v>
          </cell>
          <cell r="AC241">
            <v>19.474305555555556</v>
          </cell>
          <cell r="AD241">
            <v>0</v>
          </cell>
          <cell r="AE241">
            <v>4.4145833333333329</v>
          </cell>
          <cell r="AF241">
            <v>3.4722222222222099E-3</v>
          </cell>
          <cell r="AG241">
            <v>39.730555555555561</v>
          </cell>
          <cell r="AH241">
            <v>0</v>
          </cell>
          <cell r="AI241">
            <v>0.44097222222222232</v>
          </cell>
          <cell r="AJ241">
            <v>3.4722222222222099E-3</v>
          </cell>
          <cell r="AK241">
            <v>44.586111111111116</v>
          </cell>
          <cell r="AL241">
            <v>7.8472222222222512E-2</v>
          </cell>
          <cell r="AM241">
            <v>64.060416666666669</v>
          </cell>
          <cell r="AN241">
            <v>0.63888888888888884</v>
          </cell>
          <cell r="AO241">
            <v>144.08194444444439</v>
          </cell>
          <cell r="AP241">
            <v>0.56041666666666634</v>
          </cell>
          <cell r="AQ241">
            <v>80.021527777777791</v>
          </cell>
          <cell r="AR241">
            <v>1</v>
          </cell>
          <cell r="AS241">
            <v>0.96457212918326973</v>
          </cell>
          <cell r="AT241">
            <v>0.99384236453201968</v>
          </cell>
          <cell r="AU241">
            <v>0.68115473569816354</v>
          </cell>
          <cell r="AV241">
            <v>1</v>
          </cell>
          <cell r="AW241">
            <v>0.99646111405244231</v>
          </cell>
          <cell r="AX241">
            <v>0.99384236453201968</v>
          </cell>
          <cell r="AY241">
            <v>0.64218797893387558</v>
          </cell>
          <cell r="AZ241">
            <v>0.89347826086956472</v>
          </cell>
          <cell r="BA241">
            <v>0.55562999450544137</v>
          </cell>
          <cell r="BB241">
            <v>0.8771739130434778</v>
          </cell>
          <cell r="BC241">
            <v>0.5553890050993362</v>
          </cell>
          <cell r="BD241">
            <v>0.8771739130434778</v>
          </cell>
          <cell r="BE241">
            <v>0.52661861955185507</v>
          </cell>
          <cell r="BF241">
            <v>0.56041666666666634</v>
          </cell>
          <cell r="BG241">
            <v>0.52472894021429806</v>
          </cell>
          <cell r="BH241">
            <v>0.56041666666666634</v>
          </cell>
          <cell r="BI241">
            <v>0.4921877669571163</v>
          </cell>
          <cell r="BJ241">
            <v>144.07434944237926</v>
          </cell>
          <cell r="BK241">
            <v>135.39223195147136</v>
          </cell>
          <cell r="BL241">
            <v>1937.8</v>
          </cell>
          <cell r="BM241">
            <v>260023.03799999997</v>
          </cell>
          <cell r="BN241">
            <v>11.888343558282209</v>
          </cell>
          <cell r="BO241">
            <v>1595.23336196319</v>
          </cell>
          <cell r="BP241">
            <v>662.92806000000007</v>
          </cell>
          <cell r="BQ241">
            <v>87115.395920000024</v>
          </cell>
          <cell r="BR241">
            <v>0.34210344720817426</v>
          </cell>
          <cell r="BS241">
            <v>0.33502952888351389</v>
          </cell>
          <cell r="BT241">
            <v>1.9815709066165816</v>
          </cell>
          <cell r="BU241">
            <v>1.8625768683383686</v>
          </cell>
          <cell r="BV241">
            <v>0.11117259882159636</v>
          </cell>
          <cell r="BW241">
            <v>0.12595116656899838</v>
          </cell>
          <cell r="BX241">
            <v>215.43026199648941</v>
          </cell>
          <cell r="BY241">
            <v>32750.204970914994</v>
          </cell>
          <cell r="BZ241">
            <v>0.17264254640894797</v>
          </cell>
          <cell r="CA241">
            <v>0.17987420255165015</v>
          </cell>
          <cell r="CB241">
            <v>334.54672643125934</v>
          </cell>
          <cell r="CC241">
            <v>46771.436605307419</v>
          </cell>
          <cell r="CD241">
            <v>2.8900000000000002E-2</v>
          </cell>
          <cell r="CE241">
            <v>2.9224726065072343E-2</v>
          </cell>
          <cell r="CF241">
            <v>0.72439838097618325</v>
          </cell>
          <cell r="CG241">
            <v>0.75030911217258611</v>
          </cell>
          <cell r="CH241">
            <v>28.270840288740683</v>
          </cell>
          <cell r="CI241">
            <v>3860.599057795187</v>
          </cell>
          <cell r="CJ241">
            <v>0.48800000000000004</v>
          </cell>
          <cell r="CK241">
            <v>0.48762941187671438</v>
          </cell>
          <cell r="CL241">
            <v>345.81049328000006</v>
          </cell>
          <cell r="CM241">
            <v>48331.955256897389</v>
          </cell>
          <cell r="CN241">
            <v>0.36568689235215196</v>
          </cell>
          <cell r="CO241">
            <v>0.38118222786090217</v>
          </cell>
          <cell r="CP241">
            <v>708.62806</v>
          </cell>
          <cell r="CQ241">
            <v>99116.160920000009</v>
          </cell>
          <cell r="CR241">
            <v>1.0568351188977192E-2</v>
          </cell>
          <cell r="CS241">
            <v>1.1139946190108854E-2</v>
          </cell>
          <cell r="CT241">
            <v>20.479350934000003</v>
          </cell>
          <cell r="CU241">
            <v>2896.6426515086291</v>
          </cell>
          <cell r="CV241">
            <v>2.5699246568273298E-2</v>
          </cell>
          <cell r="CW241">
            <v>4.7291767277944041E-2</v>
          </cell>
          <cell r="CX241">
            <v>49.8</v>
          </cell>
          <cell r="CY241">
            <v>12296.948999999999</v>
          </cell>
          <cell r="CZ241">
            <v>2.1425E-2</v>
          </cell>
          <cell r="DA241">
            <v>2.0337262493246806E-2</v>
          </cell>
          <cell r="DB241">
            <v>5.5060635772525538E-4</v>
          </cell>
          <cell r="DC241">
            <v>9.6178508490108805E-4</v>
          </cell>
          <cell r="DD241">
            <v>1.0669649999999999</v>
          </cell>
          <cell r="DE241">
            <v>250.08627967906881</v>
          </cell>
          <cell r="DF241">
            <v>0.66900000000000004</v>
          </cell>
          <cell r="DG241">
            <v>0.58311774799950089</v>
          </cell>
          <cell r="DH241">
            <v>33.316200000000002</v>
          </cell>
          <cell r="DI241">
            <v>7170.5692081447132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0.82222675141699486</v>
          </cell>
          <cell r="DO241">
            <v>0.84759512412373172</v>
          </cell>
          <cell r="DP241">
            <v>194.95091106248941</v>
          </cell>
          <cell r="DQ241">
            <v>29853.56231940637</v>
          </cell>
          <cell r="DR241">
            <v>237.10115333333329</v>
          </cell>
          <cell r="DS241">
            <v>35221.488974785978</v>
          </cell>
          <cell r="DT241">
            <v>1892.1</v>
          </cell>
          <cell r="DU241">
            <v>248151.97900000002</v>
          </cell>
          <cell r="DV241">
            <v>0.9764165548560223</v>
          </cell>
          <cell r="DW241">
            <v>0.95434612605364622</v>
          </cell>
          <cell r="DX241">
            <v>0</v>
          </cell>
          <cell r="DY241">
            <v>0.21660515668768901</v>
          </cell>
          <cell r="DZ241">
            <v>0.98939999999999995</v>
          </cell>
          <cell r="EA241">
            <v>0.98749279031833803</v>
          </cell>
          <cell r="EB241">
            <v>0.85197006935647912</v>
          </cell>
          <cell r="EC241">
            <v>0.87263249987164904</v>
          </cell>
          <cell r="EN241">
            <v>4.0000000000000002E-4</v>
          </cell>
          <cell r="EO241">
            <v>1.2165807381797005E-5</v>
          </cell>
          <cell r="ER241">
            <v>0.98979591836734682</v>
          </cell>
          <cell r="ES241">
            <v>0.98791747125931295</v>
          </cell>
          <cell r="EV241">
            <v>2.517785673947448E-2</v>
          </cell>
          <cell r="EW241">
            <v>2.40089615888366E-2</v>
          </cell>
          <cell r="EX241">
            <v>0.84307500000000002</v>
          </cell>
          <cell r="EY241">
            <v>0.84548115603828744</v>
          </cell>
          <cell r="EZ241">
            <v>0.35109899880938178</v>
          </cell>
          <cell r="FA241">
            <v>0.36318901262912984</v>
          </cell>
          <cell r="FB241">
            <v>0.41645049231608311</v>
          </cell>
          <cell r="FC241">
            <v>0.42956488152963979</v>
          </cell>
          <cell r="FJ241">
            <v>0.90493744590844105</v>
          </cell>
          <cell r="FK241">
            <v>0.91155344969348762</v>
          </cell>
          <cell r="FL241">
            <v>0.93491861460818626</v>
          </cell>
          <cell r="FM241">
            <v>0.94239045433444346</v>
          </cell>
          <cell r="FR241">
            <v>2.2646615232224665E-3</v>
          </cell>
          <cell r="FS241">
            <v>3.9101640293781603E-3</v>
          </cell>
          <cell r="FT241">
            <v>0.82449141294021733</v>
          </cell>
          <cell r="FU241">
            <v>0.85150528815310988</v>
          </cell>
          <cell r="FV241">
            <v>0.85437176653699742</v>
          </cell>
          <cell r="FW241">
            <v>0.87675025083275104</v>
          </cell>
          <cell r="FX241">
            <v>193.8839460624894</v>
          </cell>
          <cell r="FY241">
            <v>772.93150464897701</v>
          </cell>
          <cell r="FZ241">
            <v>235.15581001757218</v>
          </cell>
          <cell r="GA241">
            <v>935.52041970022822</v>
          </cell>
          <cell r="GB241">
            <v>28.234976561916405</v>
          </cell>
          <cell r="GC241">
            <v>110.55231991614377</v>
          </cell>
          <cell r="GD241">
            <v>1.457063503040376E-2</v>
          </cell>
          <cell r="GE241">
            <v>4.2516355768500706E-4</v>
          </cell>
          <cell r="GF241">
            <v>4.150007570461467E-2</v>
          </cell>
          <cell r="GG241">
            <v>1.1706399227422732E-3</v>
          </cell>
          <cell r="GH241">
            <v>80.418846700402298</v>
          </cell>
          <cell r="GI241">
            <v>314.52488617578388</v>
          </cell>
          <cell r="IV241">
            <v>237</v>
          </cell>
        </row>
        <row r="242">
          <cell r="B242">
            <v>39073</v>
          </cell>
          <cell r="C242">
            <v>31</v>
          </cell>
          <cell r="D242">
            <v>39052</v>
          </cell>
          <cell r="E242">
            <v>0</v>
          </cell>
          <cell r="F242">
            <v>164</v>
          </cell>
          <cell r="G242">
            <v>24</v>
          </cell>
          <cell r="H242">
            <v>0</v>
          </cell>
          <cell r="I242">
            <v>0</v>
          </cell>
          <cell r="J242">
            <v>0</v>
          </cell>
          <cell r="K242">
            <v>0.41666666666666669</v>
          </cell>
          <cell r="L242">
            <v>1</v>
          </cell>
          <cell r="M242">
            <v>163.58333333333331</v>
          </cell>
          <cell r="N242">
            <v>164</v>
          </cell>
          <cell r="O242">
            <v>164</v>
          </cell>
          <cell r="P242">
            <v>0.57291666666666663</v>
          </cell>
          <cell r="Q242">
            <v>10.655555555555555</v>
          </cell>
          <cell r="R242">
            <v>0</v>
          </cell>
          <cell r="S242">
            <v>0.54722222222222228</v>
          </cell>
          <cell r="T242">
            <v>0.57291666666666663</v>
          </cell>
          <cell r="U242">
            <v>11.202777777777778</v>
          </cell>
          <cell r="V242">
            <v>0</v>
          </cell>
          <cell r="W242">
            <v>7.8715277777777768</v>
          </cell>
          <cell r="X242">
            <v>0</v>
          </cell>
          <cell r="Y242">
            <v>3.4722222222222071E-2</v>
          </cell>
          <cell r="Z242">
            <v>2.083333333333337E-2</v>
          </cell>
          <cell r="AA242">
            <v>19.460416666666667</v>
          </cell>
          <cell r="AB242">
            <v>2.083333333333337E-2</v>
          </cell>
          <cell r="AC242">
            <v>19.495138888888889</v>
          </cell>
          <cell r="AD242">
            <v>0</v>
          </cell>
          <cell r="AE242">
            <v>4.4145833333333329</v>
          </cell>
          <cell r="AF242">
            <v>0</v>
          </cell>
          <cell r="AG242">
            <v>39.730555555555561</v>
          </cell>
          <cell r="AH242">
            <v>0</v>
          </cell>
          <cell r="AI242">
            <v>0.44097222222222232</v>
          </cell>
          <cell r="AJ242">
            <v>0</v>
          </cell>
          <cell r="AK242">
            <v>44.586111111111116</v>
          </cell>
          <cell r="AL242">
            <v>2.083333333333337E-2</v>
          </cell>
          <cell r="AM242">
            <v>64.081249999999997</v>
          </cell>
          <cell r="AN242">
            <v>0.42708333333333337</v>
          </cell>
          <cell r="AO242">
            <v>144.50902777777773</v>
          </cell>
          <cell r="AP242">
            <v>0.40625</v>
          </cell>
          <cell r="AQ242">
            <v>80.427777777777791</v>
          </cell>
          <cell r="AR242">
            <v>1</v>
          </cell>
          <cell r="AS242">
            <v>0.96468725697144753</v>
          </cell>
          <cell r="AT242">
            <v>1</v>
          </cell>
          <cell r="AU242">
            <v>0.6821908676813685</v>
          </cell>
          <cell r="AV242">
            <v>1</v>
          </cell>
          <cell r="AW242">
            <v>0.99647261415398281</v>
          </cell>
          <cell r="AX242">
            <v>1</v>
          </cell>
          <cell r="AY242">
            <v>0.64335073880679905</v>
          </cell>
          <cell r="AZ242">
            <v>0.95121951219512191</v>
          </cell>
          <cell r="BA242">
            <v>0.55679912346883342</v>
          </cell>
          <cell r="BB242">
            <v>0.95121951219512191</v>
          </cell>
          <cell r="BC242">
            <v>0.55655884628507468</v>
          </cell>
          <cell r="BD242">
            <v>0.95121951219512191</v>
          </cell>
          <cell r="BE242">
            <v>0.52780866616840172</v>
          </cell>
          <cell r="BF242">
            <v>0.95121951219512191</v>
          </cell>
          <cell r="BG242">
            <v>0.52592000581247533</v>
          </cell>
          <cell r="BH242">
            <v>0.40625</v>
          </cell>
          <cell r="BI242">
            <v>0.49166242146374617</v>
          </cell>
          <cell r="BJ242">
            <v>144.23179487179488</v>
          </cell>
          <cell r="BK242">
            <v>135.43688160530493</v>
          </cell>
          <cell r="BL242">
            <v>1406.26</v>
          </cell>
          <cell r="BM242">
            <v>261429.29799999998</v>
          </cell>
          <cell r="BN242">
            <v>8.5747560975609751</v>
          </cell>
          <cell r="BO242">
            <v>1594.0810853658536</v>
          </cell>
          <cell r="BP242">
            <v>491.81831</v>
          </cell>
          <cell r="BQ242">
            <v>87607.214230000027</v>
          </cell>
          <cell r="BR242">
            <v>0.34973497788460173</v>
          </cell>
          <cell r="BS242">
            <v>0.33510863128278773</v>
          </cell>
          <cell r="BT242">
            <v>1.9288184357906633</v>
          </cell>
          <cell r="BU242">
            <v>1.862936039962968</v>
          </cell>
          <cell r="BV242">
            <v>0.10939944450509431</v>
          </cell>
          <cell r="BW242">
            <v>0.12586213284229808</v>
          </cell>
          <cell r="BX242">
            <v>153.84406282973393</v>
          </cell>
          <cell r="BY242">
            <v>32904.049033744726</v>
          </cell>
          <cell r="BZ242">
            <v>0.18132083942947069</v>
          </cell>
          <cell r="CA242">
            <v>0.17988198418741694</v>
          </cell>
          <cell r="CB242">
            <v>254.98424365608747</v>
          </cell>
          <cell r="CC242">
            <v>47026.420848963506</v>
          </cell>
          <cell r="CD242">
            <v>2.6279999999999998E-2</v>
          </cell>
          <cell r="CE242">
            <v>2.9209175938526677E-2</v>
          </cell>
          <cell r="CF242">
            <v>0.72993197278911548</v>
          </cell>
          <cell r="CG242">
            <v>0.7502096086319473</v>
          </cell>
          <cell r="CH242">
            <v>18.944184529912391</v>
          </cell>
          <cell r="CI242">
            <v>3879.5432423250995</v>
          </cell>
          <cell r="CJ242">
            <v>0.47939999999999999</v>
          </cell>
          <cell r="CK242">
            <v>0.48758595506842339</v>
          </cell>
          <cell r="CL242">
            <v>252.24988181399991</v>
          </cell>
          <cell r="CM242">
            <v>48584.20513871139</v>
          </cell>
          <cell r="CN242">
            <v>0.37416858191230623</v>
          </cell>
          <cell r="CO242">
            <v>0.38114450060604921</v>
          </cell>
          <cell r="CP242">
            <v>526.17830999999978</v>
          </cell>
          <cell r="CQ242">
            <v>99642.339230000012</v>
          </cell>
          <cell r="CR242">
            <v>9.8331503326554073E-3</v>
          </cell>
          <cell r="CS242">
            <v>1.1132916776203979E-2</v>
          </cell>
          <cell r="CT242">
            <v>13.827965986799994</v>
          </cell>
          <cell r="CU242">
            <v>2910.470617495429</v>
          </cell>
          <cell r="CV242">
            <v>4.2897472729082821E-2</v>
          </cell>
          <cell r="CW242">
            <v>4.7268129832946267E-2</v>
          </cell>
          <cell r="CX242">
            <v>60.325000000000003</v>
          </cell>
          <cell r="CY242">
            <v>12357.273999999999</v>
          </cell>
          <cell r="CZ242">
            <v>2.3760000000000003E-2</v>
          </cell>
          <cell r="DA242">
            <v>2.0353971408181838E-2</v>
          </cell>
          <cell r="DB242">
            <v>1.019243952043008E-3</v>
          </cell>
          <cell r="DC242">
            <v>9.6209416313801539E-4</v>
          </cell>
          <cell r="DD242">
            <v>1.4333220000000002</v>
          </cell>
          <cell r="DE242">
            <v>251.51960167906881</v>
          </cell>
          <cell r="DF242">
            <v>0.70799999999999996</v>
          </cell>
          <cell r="DG242">
            <v>0.58372739069674373</v>
          </cell>
          <cell r="DH242">
            <v>42.710099999999997</v>
          </cell>
          <cell r="DI242">
            <v>7213.2793081447135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0.83566680990697007</v>
          </cell>
          <cell r="DO242">
            <v>0.84753864927021549</v>
          </cell>
          <cell r="DP242">
            <v>140.01609684293393</v>
          </cell>
          <cell r="DQ242">
            <v>29993.578416249304</v>
          </cell>
          <cell r="DR242">
            <v>167.55014700000004</v>
          </cell>
          <cell r="DS242">
            <v>35389.03912178598</v>
          </cell>
          <cell r="DT242">
            <v>1371.9</v>
          </cell>
          <cell r="DU242">
            <v>249523.87900000002</v>
          </cell>
          <cell r="DV242">
            <v>0.97556639597229533</v>
          </cell>
          <cell r="DW242">
            <v>0.95446027246724285</v>
          </cell>
          <cell r="DX242">
            <v>0</v>
          </cell>
          <cell r="DY242">
            <v>0.21544001119721062</v>
          </cell>
          <cell r="DZ242">
            <v>0.9880000000000001</v>
          </cell>
          <cell r="EA242">
            <v>0.98749507519711388</v>
          </cell>
          <cell r="EB242">
            <v>0.86757556389928103</v>
          </cell>
          <cell r="EC242">
            <v>0.87265885994909309</v>
          </cell>
          <cell r="EN242">
            <v>4.0000000000000002E-4</v>
          </cell>
          <cell r="EO242">
            <v>1.3912923312935133E-5</v>
          </cell>
          <cell r="ER242">
            <v>0.98839535814325741</v>
          </cell>
          <cell r="ES242">
            <v>0.98791962410876699</v>
          </cell>
          <cell r="EV242">
            <v>2.3550764417865369E-2</v>
          </cell>
          <cell r="EW242">
            <v>2.4006496890508697E-2</v>
          </cell>
          <cell r="EX242">
            <v>0.84067499999999995</v>
          </cell>
          <cell r="EY242">
            <v>0.84542472433450566</v>
          </cell>
          <cell r="EZ242">
            <v>0.34910716732929087</v>
          </cell>
          <cell r="FA242">
            <v>0.363023669990162</v>
          </cell>
          <cell r="FB242">
            <v>0.41527007146553768</v>
          </cell>
          <cell r="FC242">
            <v>0.42939798132343943</v>
          </cell>
          <cell r="FJ242">
            <v>0.91011699943140467</v>
          </cell>
          <cell r="FK242">
            <v>0.91154673351870485</v>
          </cell>
          <cell r="FL242">
            <v>0.94202436198839923</v>
          </cell>
          <cell r="FM242">
            <v>0.94238911875910769</v>
          </cell>
          <cell r="FR242">
            <v>-5.5389382884812877E-3</v>
          </cell>
          <cell r="FS242">
            <v>3.8589922952753097E-3</v>
          </cell>
          <cell r="FT242">
            <v>0.83012787161848878</v>
          </cell>
          <cell r="FU242">
            <v>0.8513976415654908</v>
          </cell>
          <cell r="FV242">
            <v>0.86185735342426284</v>
          </cell>
          <cell r="FW242">
            <v>0.87672070695118387</v>
          </cell>
          <cell r="FX242">
            <v>138.58277484293393</v>
          </cell>
          <cell r="FY242">
            <v>911.51427949191088</v>
          </cell>
          <cell r="FZ242">
            <v>166.94147923589293</v>
          </cell>
          <cell r="GA242">
            <v>1102.4618989361211</v>
          </cell>
          <cell r="GB242">
            <v>19.144191286612379</v>
          </cell>
          <cell r="GC242">
            <v>129.69651120275614</v>
          </cell>
          <cell r="GD242">
            <v>1.361355032967757E-2</v>
          </cell>
          <cell r="GE242">
            <v>4.9610549465942469E-4</v>
          </cell>
          <cell r="GF242">
            <v>3.8995333249164613E-2</v>
          </cell>
          <cell r="GG242">
            <v>1.3665926926276438E-3</v>
          </cell>
          <cell r="GH242">
            <v>54.837577334970227</v>
          </cell>
          <cell r="GI242">
            <v>369.36246351075408</v>
          </cell>
          <cell r="IV242">
            <v>238</v>
          </cell>
        </row>
        <row r="243">
          <cell r="B243">
            <v>39074</v>
          </cell>
          <cell r="C243">
            <v>31</v>
          </cell>
          <cell r="D243">
            <v>39052</v>
          </cell>
          <cell r="E243">
            <v>0</v>
          </cell>
          <cell r="F243">
            <v>165</v>
          </cell>
          <cell r="G243">
            <v>24</v>
          </cell>
          <cell r="H243">
            <v>0</v>
          </cell>
          <cell r="I243">
            <v>0</v>
          </cell>
          <cell r="J243">
            <v>0</v>
          </cell>
          <cell r="K243">
            <v>0.41666666666666669</v>
          </cell>
          <cell r="L243">
            <v>1</v>
          </cell>
          <cell r="M243">
            <v>164.58333333333331</v>
          </cell>
          <cell r="N243">
            <v>165</v>
          </cell>
          <cell r="O243">
            <v>165</v>
          </cell>
          <cell r="P243">
            <v>1</v>
          </cell>
          <cell r="Q243">
            <v>11.655555555555555</v>
          </cell>
          <cell r="R243">
            <v>0</v>
          </cell>
          <cell r="S243">
            <v>0.54722222222222228</v>
          </cell>
          <cell r="T243">
            <v>1</v>
          </cell>
          <cell r="U243">
            <v>12.202777777777778</v>
          </cell>
          <cell r="V243">
            <v>0</v>
          </cell>
          <cell r="W243">
            <v>7.8715277777777768</v>
          </cell>
          <cell r="X243">
            <v>0</v>
          </cell>
          <cell r="Y243">
            <v>3.4722222222222071E-2</v>
          </cell>
          <cell r="Z243">
            <v>0</v>
          </cell>
          <cell r="AA243">
            <v>19.460416666666667</v>
          </cell>
          <cell r="AB243">
            <v>0</v>
          </cell>
          <cell r="AC243">
            <v>19.495138888888889</v>
          </cell>
          <cell r="AD243">
            <v>0</v>
          </cell>
          <cell r="AE243">
            <v>4.4145833333333329</v>
          </cell>
          <cell r="AF243">
            <v>0</v>
          </cell>
          <cell r="AG243">
            <v>39.730555555555561</v>
          </cell>
          <cell r="AH243">
            <v>0</v>
          </cell>
          <cell r="AI243">
            <v>0.44097222222222232</v>
          </cell>
          <cell r="AJ243">
            <v>0</v>
          </cell>
          <cell r="AK243">
            <v>44.586111111111116</v>
          </cell>
          <cell r="AL243">
            <v>0</v>
          </cell>
          <cell r="AM243">
            <v>64.081249999999997</v>
          </cell>
          <cell r="AN243">
            <v>0</v>
          </cell>
          <cell r="AO243">
            <v>144.50902777777773</v>
          </cell>
          <cell r="AP243">
            <v>0</v>
          </cell>
          <cell r="AQ243">
            <v>80.427777777777791</v>
          </cell>
          <cell r="AR243">
            <v>0</v>
          </cell>
          <cell r="AS243">
            <v>0.96468725697144753</v>
          </cell>
          <cell r="AT243">
            <v>0</v>
          </cell>
          <cell r="AU243">
            <v>0.6821908676813685</v>
          </cell>
          <cell r="AV243">
            <v>0</v>
          </cell>
          <cell r="AW243">
            <v>0.99647261415398281</v>
          </cell>
          <cell r="AX243">
            <v>0</v>
          </cell>
          <cell r="AY243">
            <v>0.64335073880679905</v>
          </cell>
          <cell r="AZ243">
            <v>0</v>
          </cell>
          <cell r="BA243">
            <v>0.55679912346883342</v>
          </cell>
          <cell r="BB243">
            <v>0</v>
          </cell>
          <cell r="BC243">
            <v>0.55655884628507468</v>
          </cell>
          <cell r="BD243">
            <v>0</v>
          </cell>
          <cell r="BE243">
            <v>0.52780866616840172</v>
          </cell>
          <cell r="BF243">
            <v>0</v>
          </cell>
          <cell r="BG243">
            <v>0.52592000581247533</v>
          </cell>
          <cell r="BH243">
            <v>0</v>
          </cell>
          <cell r="BI243">
            <v>0.4886751054852323</v>
          </cell>
          <cell r="BJ243">
            <v>0</v>
          </cell>
          <cell r="BK243">
            <v>135.43688160530493</v>
          </cell>
          <cell r="BL243">
            <v>0</v>
          </cell>
          <cell r="BM243">
            <v>261429.29799999998</v>
          </cell>
          <cell r="BN243">
            <v>0</v>
          </cell>
          <cell r="BO243">
            <v>1584.4199878787877</v>
          </cell>
          <cell r="BP243">
            <v>0</v>
          </cell>
          <cell r="BQ243">
            <v>87607.214230000027</v>
          </cell>
          <cell r="BR243">
            <v>0</v>
          </cell>
          <cell r="BS243">
            <v>0.33510863128278773</v>
          </cell>
          <cell r="BT243">
            <v>0</v>
          </cell>
          <cell r="BU243">
            <v>1.862936039962968</v>
          </cell>
          <cell r="BV243">
            <v>0</v>
          </cell>
          <cell r="BW243">
            <v>0.12586213284229808</v>
          </cell>
          <cell r="BX243">
            <v>0</v>
          </cell>
          <cell r="BY243">
            <v>32904.049033744726</v>
          </cell>
          <cell r="BZ243">
            <v>0</v>
          </cell>
          <cell r="CA243">
            <v>0.17988198418741694</v>
          </cell>
          <cell r="CB243">
            <v>0</v>
          </cell>
          <cell r="CC243">
            <v>47026.420848963506</v>
          </cell>
          <cell r="CD243">
            <v>0</v>
          </cell>
          <cell r="CE243">
            <v>2.9209175938526677E-2</v>
          </cell>
          <cell r="CF243">
            <v>0</v>
          </cell>
          <cell r="CG243">
            <v>0.7502096086319473</v>
          </cell>
          <cell r="CH243">
            <v>0</v>
          </cell>
          <cell r="CI243">
            <v>3879.5432423250995</v>
          </cell>
          <cell r="CJ243">
            <v>0</v>
          </cell>
          <cell r="CK243">
            <v>0.48758595506842339</v>
          </cell>
          <cell r="CL243">
            <v>0</v>
          </cell>
          <cell r="CM243">
            <v>48584.20513871139</v>
          </cell>
          <cell r="CN243">
            <v>0</v>
          </cell>
          <cell r="CO243">
            <v>0.38114450060604921</v>
          </cell>
          <cell r="CP243">
            <v>0</v>
          </cell>
          <cell r="CQ243">
            <v>99642.339230000012</v>
          </cell>
          <cell r="CR243">
            <v>0</v>
          </cell>
          <cell r="CS243">
            <v>1.1132916776203979E-2</v>
          </cell>
          <cell r="CT243">
            <v>0</v>
          </cell>
          <cell r="CU243">
            <v>2910.470617495429</v>
          </cell>
          <cell r="CV243">
            <v>0</v>
          </cell>
          <cell r="CW243">
            <v>4.7268129832946267E-2</v>
          </cell>
          <cell r="CX243">
            <v>0</v>
          </cell>
          <cell r="CY243">
            <v>12357.273999999999</v>
          </cell>
          <cell r="CZ243">
            <v>0</v>
          </cell>
          <cell r="DA243">
            <v>2.0353971408181838E-2</v>
          </cell>
          <cell r="DB243">
            <v>0</v>
          </cell>
          <cell r="DC243">
            <v>9.6209416313801539E-4</v>
          </cell>
          <cell r="DD243">
            <v>0</v>
          </cell>
          <cell r="DE243">
            <v>251.51960167906881</v>
          </cell>
          <cell r="DF243">
            <v>0</v>
          </cell>
          <cell r="DG243">
            <v>0.58372739069674373</v>
          </cell>
          <cell r="DH243">
            <v>0</v>
          </cell>
          <cell r="DI243">
            <v>7213.2793081447135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0.84753864927021549</v>
          </cell>
          <cell r="DP243">
            <v>0</v>
          </cell>
          <cell r="DQ243">
            <v>29993.578416249304</v>
          </cell>
          <cell r="DR243">
            <v>0</v>
          </cell>
          <cell r="DS243">
            <v>35389.03912178598</v>
          </cell>
          <cell r="DT243">
            <v>0</v>
          </cell>
          <cell r="DU243">
            <v>249523.87900000002</v>
          </cell>
          <cell r="DV243">
            <v>0</v>
          </cell>
          <cell r="DW243">
            <v>0.95446027246724285</v>
          </cell>
          <cell r="DX243">
            <v>0</v>
          </cell>
          <cell r="DY243">
            <v>0.21544001119721062</v>
          </cell>
          <cell r="DZ243">
            <v>0</v>
          </cell>
          <cell r="EA243">
            <v>0.98749507519711388</v>
          </cell>
          <cell r="EB243">
            <v>0</v>
          </cell>
          <cell r="EC243">
            <v>0.87265885994909309</v>
          </cell>
          <cell r="EN243">
            <v>0</v>
          </cell>
          <cell r="EO243">
            <v>1.3912923312935133E-5</v>
          </cell>
          <cell r="ER243">
            <v>0</v>
          </cell>
          <cell r="ES243">
            <v>0.98791962410876699</v>
          </cell>
          <cell r="EV243">
            <v>0</v>
          </cell>
          <cell r="EW243">
            <v>2.4006496890508697E-2</v>
          </cell>
          <cell r="EX243">
            <v>0</v>
          </cell>
          <cell r="EY243">
            <v>0.84542472433450566</v>
          </cell>
          <cell r="EZ243">
            <v>0</v>
          </cell>
          <cell r="FA243">
            <v>0.363023669990162</v>
          </cell>
          <cell r="FB243">
            <v>0</v>
          </cell>
          <cell r="FC243">
            <v>0.42939798132343943</v>
          </cell>
          <cell r="FJ243">
            <v>0</v>
          </cell>
          <cell r="FK243">
            <v>0.91154673351870485</v>
          </cell>
          <cell r="FL243">
            <v>0</v>
          </cell>
          <cell r="FM243">
            <v>0.94238911875910769</v>
          </cell>
          <cell r="FR243">
            <v>0</v>
          </cell>
          <cell r="FS243">
            <v>3.8589922952753097E-3</v>
          </cell>
          <cell r="FT243">
            <v>0</v>
          </cell>
          <cell r="FU243">
            <v>0.8513976415654908</v>
          </cell>
          <cell r="FV243">
            <v>0</v>
          </cell>
          <cell r="FW243">
            <v>0</v>
          </cell>
          <cell r="FX243">
            <v>0</v>
          </cell>
          <cell r="FY243">
            <v>911.51427949191088</v>
          </cell>
          <cell r="FZ243">
            <v>0</v>
          </cell>
          <cell r="GA243">
            <v>1102.4618989361211</v>
          </cell>
          <cell r="GB243">
            <v>0</v>
          </cell>
          <cell r="GC243">
            <v>129.69651120275614</v>
          </cell>
          <cell r="GD243">
            <v>0</v>
          </cell>
          <cell r="GE243">
            <v>4.9610549465942469E-4</v>
          </cell>
          <cell r="GF243">
            <v>0</v>
          </cell>
          <cell r="GG243">
            <v>1.3665926926276438E-3</v>
          </cell>
          <cell r="GH243">
            <v>0</v>
          </cell>
          <cell r="GI243">
            <v>369.36246351075408</v>
          </cell>
          <cell r="IV243">
            <v>239</v>
          </cell>
        </row>
        <row r="244">
          <cell r="B244">
            <v>39075</v>
          </cell>
          <cell r="C244">
            <v>31</v>
          </cell>
          <cell r="D244">
            <v>39052</v>
          </cell>
          <cell r="E244">
            <v>0</v>
          </cell>
          <cell r="F244">
            <v>166</v>
          </cell>
          <cell r="G244">
            <v>24</v>
          </cell>
          <cell r="H244">
            <v>0</v>
          </cell>
          <cell r="I244">
            <v>0</v>
          </cell>
          <cell r="J244">
            <v>0</v>
          </cell>
          <cell r="K244">
            <v>0.41666666666666669</v>
          </cell>
          <cell r="L244">
            <v>1</v>
          </cell>
          <cell r="M244">
            <v>165.58333333333331</v>
          </cell>
          <cell r="N244">
            <v>166</v>
          </cell>
          <cell r="O244">
            <v>166</v>
          </cell>
          <cell r="P244">
            <v>1</v>
          </cell>
          <cell r="Q244">
            <v>12.655555555555555</v>
          </cell>
          <cell r="R244">
            <v>0</v>
          </cell>
          <cell r="S244">
            <v>0.54722222222222228</v>
          </cell>
          <cell r="T244">
            <v>1</v>
          </cell>
          <cell r="U244">
            <v>13.202777777777778</v>
          </cell>
          <cell r="V244">
            <v>0</v>
          </cell>
          <cell r="W244">
            <v>7.8715277777777768</v>
          </cell>
          <cell r="X244">
            <v>0</v>
          </cell>
          <cell r="Y244">
            <v>3.4722222222222071E-2</v>
          </cell>
          <cell r="Z244">
            <v>0</v>
          </cell>
          <cell r="AA244">
            <v>19.460416666666667</v>
          </cell>
          <cell r="AB244">
            <v>0</v>
          </cell>
          <cell r="AC244">
            <v>19.495138888888889</v>
          </cell>
          <cell r="AD244">
            <v>0</v>
          </cell>
          <cell r="AE244">
            <v>4.4145833333333329</v>
          </cell>
          <cell r="AF244">
            <v>0</v>
          </cell>
          <cell r="AG244">
            <v>39.730555555555561</v>
          </cell>
          <cell r="AH244">
            <v>0</v>
          </cell>
          <cell r="AI244">
            <v>0.44097222222222232</v>
          </cell>
          <cell r="AJ244">
            <v>0</v>
          </cell>
          <cell r="AK244">
            <v>44.586111111111116</v>
          </cell>
          <cell r="AL244">
            <v>0</v>
          </cell>
          <cell r="AM244">
            <v>64.081249999999997</v>
          </cell>
          <cell r="AN244">
            <v>0</v>
          </cell>
          <cell r="AO244">
            <v>144.50902777777773</v>
          </cell>
          <cell r="AP244">
            <v>0</v>
          </cell>
          <cell r="AQ244">
            <v>80.427777777777791</v>
          </cell>
          <cell r="AR244">
            <v>0</v>
          </cell>
          <cell r="AS244">
            <v>0.96468725697144753</v>
          </cell>
          <cell r="AT244">
            <v>0</v>
          </cell>
          <cell r="AU244">
            <v>0.6821908676813685</v>
          </cell>
          <cell r="AV244">
            <v>0</v>
          </cell>
          <cell r="AW244">
            <v>0.99647261415398281</v>
          </cell>
          <cell r="AX244">
            <v>0</v>
          </cell>
          <cell r="AY244">
            <v>0.64335073880679905</v>
          </cell>
          <cell r="AZ244">
            <v>0</v>
          </cell>
          <cell r="BA244">
            <v>0.55679912346883342</v>
          </cell>
          <cell r="BB244">
            <v>0</v>
          </cell>
          <cell r="BC244">
            <v>0.55655884628507468</v>
          </cell>
          <cell r="BD244">
            <v>0</v>
          </cell>
          <cell r="BE244">
            <v>0.52780866616840172</v>
          </cell>
          <cell r="BF244">
            <v>0</v>
          </cell>
          <cell r="BG244">
            <v>0.52592000581247533</v>
          </cell>
          <cell r="BH244">
            <v>0</v>
          </cell>
          <cell r="BI244">
            <v>0.48572387183358517</v>
          </cell>
          <cell r="BJ244">
            <v>0</v>
          </cell>
          <cell r="BK244">
            <v>135.43688160530493</v>
          </cell>
          <cell r="BL244">
            <v>0</v>
          </cell>
          <cell r="BM244">
            <v>261429.29799999998</v>
          </cell>
          <cell r="BN244">
            <v>0</v>
          </cell>
          <cell r="BO244">
            <v>1574.8752891566264</v>
          </cell>
          <cell r="BP244">
            <v>0</v>
          </cell>
          <cell r="BQ244">
            <v>87607.214230000027</v>
          </cell>
          <cell r="BR244">
            <v>0</v>
          </cell>
          <cell r="BS244">
            <v>0.33510863128278773</v>
          </cell>
          <cell r="BT244">
            <v>0</v>
          </cell>
          <cell r="BU244">
            <v>1.862936039962968</v>
          </cell>
          <cell r="BV244">
            <v>0</v>
          </cell>
          <cell r="BW244">
            <v>0.12586213284229808</v>
          </cell>
          <cell r="BX244">
            <v>0</v>
          </cell>
          <cell r="BY244">
            <v>32904.049033744726</v>
          </cell>
          <cell r="BZ244">
            <v>0</v>
          </cell>
          <cell r="CA244">
            <v>0.17988198418741694</v>
          </cell>
          <cell r="CB244">
            <v>0</v>
          </cell>
          <cell r="CC244">
            <v>47026.420848963506</v>
          </cell>
          <cell r="CD244">
            <v>0</v>
          </cell>
          <cell r="CE244">
            <v>2.9209175938526677E-2</v>
          </cell>
          <cell r="CF244">
            <v>0</v>
          </cell>
          <cell r="CG244">
            <v>0.7502096086319473</v>
          </cell>
          <cell r="CH244">
            <v>0</v>
          </cell>
          <cell r="CI244">
            <v>3879.5432423250995</v>
          </cell>
          <cell r="CJ244">
            <v>0</v>
          </cell>
          <cell r="CK244">
            <v>0.48758595506842339</v>
          </cell>
          <cell r="CL244">
            <v>0</v>
          </cell>
          <cell r="CM244">
            <v>48584.20513871139</v>
          </cell>
          <cell r="CN244">
            <v>0</v>
          </cell>
          <cell r="CO244">
            <v>0.38114450060604921</v>
          </cell>
          <cell r="CP244">
            <v>0</v>
          </cell>
          <cell r="CQ244">
            <v>99642.339230000012</v>
          </cell>
          <cell r="CR244">
            <v>0</v>
          </cell>
          <cell r="CS244">
            <v>1.1132916776203979E-2</v>
          </cell>
          <cell r="CT244">
            <v>0</v>
          </cell>
          <cell r="CU244">
            <v>2910.470617495429</v>
          </cell>
          <cell r="CV244">
            <v>0</v>
          </cell>
          <cell r="CW244">
            <v>4.7268129832946267E-2</v>
          </cell>
          <cell r="CX244">
            <v>0</v>
          </cell>
          <cell r="CY244">
            <v>12357.273999999999</v>
          </cell>
          <cell r="CZ244">
            <v>0</v>
          </cell>
          <cell r="DA244">
            <v>2.0353971408181838E-2</v>
          </cell>
          <cell r="DB244">
            <v>0</v>
          </cell>
          <cell r="DC244">
            <v>9.6209416313801539E-4</v>
          </cell>
          <cell r="DD244">
            <v>0</v>
          </cell>
          <cell r="DE244">
            <v>251.51960167906881</v>
          </cell>
          <cell r="DF244">
            <v>0</v>
          </cell>
          <cell r="DG244">
            <v>0.58372739069674373</v>
          </cell>
          <cell r="DH244">
            <v>0</v>
          </cell>
          <cell r="DI244">
            <v>7213.2793081447135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0.84753864927021549</v>
          </cell>
          <cell r="DP244">
            <v>0</v>
          </cell>
          <cell r="DQ244">
            <v>29993.578416249304</v>
          </cell>
          <cell r="DR244">
            <v>0</v>
          </cell>
          <cell r="DS244">
            <v>35389.03912178598</v>
          </cell>
          <cell r="DT244">
            <v>0</v>
          </cell>
          <cell r="DU244">
            <v>249523.87900000002</v>
          </cell>
          <cell r="DV244">
            <v>0</v>
          </cell>
          <cell r="DW244">
            <v>0.95446027246724285</v>
          </cell>
          <cell r="DX244">
            <v>0</v>
          </cell>
          <cell r="DY244">
            <v>0.21544001119721062</v>
          </cell>
          <cell r="DZ244">
            <v>0</v>
          </cell>
          <cell r="EA244">
            <v>0.98749507519711388</v>
          </cell>
          <cell r="EB244">
            <v>0</v>
          </cell>
          <cell r="EC244">
            <v>0.87265885994909309</v>
          </cell>
          <cell r="EN244">
            <v>0</v>
          </cell>
          <cell r="EO244">
            <v>1.3912923312935133E-5</v>
          </cell>
          <cell r="ER244">
            <v>0</v>
          </cell>
          <cell r="ES244">
            <v>0.98791962410876699</v>
          </cell>
          <cell r="EV244">
            <v>0</v>
          </cell>
          <cell r="EW244">
            <v>2.4006496890508697E-2</v>
          </cell>
          <cell r="EX244">
            <v>0</v>
          </cell>
          <cell r="EY244">
            <v>0.84542472433450566</v>
          </cell>
          <cell r="EZ244">
            <v>0</v>
          </cell>
          <cell r="FA244">
            <v>0.363023669990162</v>
          </cell>
          <cell r="FB244">
            <v>0</v>
          </cell>
          <cell r="FC244">
            <v>0.42939798132343943</v>
          </cell>
          <cell r="FJ244">
            <v>0</v>
          </cell>
          <cell r="FK244">
            <v>0.91154673351870485</v>
          </cell>
          <cell r="FL244">
            <v>0</v>
          </cell>
          <cell r="FM244">
            <v>0.94238911875910769</v>
          </cell>
          <cell r="FR244">
            <v>0</v>
          </cell>
          <cell r="FS244">
            <v>3.8589922952753097E-3</v>
          </cell>
          <cell r="FT244">
            <v>0</v>
          </cell>
          <cell r="FU244">
            <v>0.8513976415654908</v>
          </cell>
          <cell r="FV244">
            <v>0</v>
          </cell>
          <cell r="FW244">
            <v>0</v>
          </cell>
          <cell r="FX244">
            <v>0</v>
          </cell>
          <cell r="FY244">
            <v>911.51427949191088</v>
          </cell>
          <cell r="FZ244">
            <v>0</v>
          </cell>
          <cell r="GA244">
            <v>1102.4618989361211</v>
          </cell>
          <cell r="GB244">
            <v>0</v>
          </cell>
          <cell r="GC244">
            <v>129.69651120275614</v>
          </cell>
          <cell r="GD244">
            <v>0</v>
          </cell>
          <cell r="GE244">
            <v>4.9610549465942469E-4</v>
          </cell>
          <cell r="GF244">
            <v>0</v>
          </cell>
          <cell r="GG244">
            <v>1.3665926926276438E-3</v>
          </cell>
          <cell r="GH244">
            <v>0</v>
          </cell>
          <cell r="GI244">
            <v>369.36246351075408</v>
          </cell>
          <cell r="IV244">
            <v>240</v>
          </cell>
        </row>
        <row r="245">
          <cell r="B245" t="str">
            <v>from  18/12/2006  to  24/12/2006</v>
          </cell>
          <cell r="C245">
            <v>31</v>
          </cell>
          <cell r="F245">
            <v>7</v>
          </cell>
          <cell r="G245">
            <v>24</v>
          </cell>
          <cell r="H245">
            <v>0</v>
          </cell>
          <cell r="I245">
            <v>0</v>
          </cell>
          <cell r="J245">
            <v>0</v>
          </cell>
          <cell r="K245">
            <v>0.41666666666666669</v>
          </cell>
          <cell r="L245">
            <v>7</v>
          </cell>
          <cell r="M245">
            <v>165.58333333333331</v>
          </cell>
          <cell r="N245">
            <v>7</v>
          </cell>
          <cell r="O245">
            <v>166</v>
          </cell>
          <cell r="P245">
            <v>2.5729166666666665</v>
          </cell>
          <cell r="Q245">
            <v>12.655555555555555</v>
          </cell>
          <cell r="R245">
            <v>0.36111111111111116</v>
          </cell>
          <cell r="S245">
            <v>0.54722222222222228</v>
          </cell>
          <cell r="T245">
            <v>2.9340277777777777</v>
          </cell>
          <cell r="U245">
            <v>13.202777777777779</v>
          </cell>
          <cell r="V245">
            <v>1.0138888888888891</v>
          </cell>
          <cell r="W245">
            <v>7.8715277777777768</v>
          </cell>
          <cell r="X245">
            <v>2.0833333333333315E-2</v>
          </cell>
          <cell r="Y245">
            <v>3.4722222222222071E-2</v>
          </cell>
          <cell r="Z245">
            <v>0.32569444444444379</v>
          </cell>
          <cell r="AA245">
            <v>19.460416666666667</v>
          </cell>
          <cell r="AB245">
            <v>0.3465277777777771</v>
          </cell>
          <cell r="AC245">
            <v>19.490277777777777</v>
          </cell>
          <cell r="AD245">
            <v>0</v>
          </cell>
          <cell r="AE245">
            <v>4.4145833333333329</v>
          </cell>
          <cell r="AF245">
            <v>9.5833333333333215E-2</v>
          </cell>
          <cell r="AG245">
            <v>39.730555555555561</v>
          </cell>
          <cell r="AH245">
            <v>0</v>
          </cell>
          <cell r="AI245">
            <v>0.44097222222222232</v>
          </cell>
          <cell r="AJ245">
            <v>9.5833333333333215E-2</v>
          </cell>
          <cell r="AK245">
            <v>44.586111111111101</v>
          </cell>
          <cell r="AL245">
            <v>0.44236111111111032</v>
          </cell>
          <cell r="AM245">
            <v>64.081249999999997</v>
          </cell>
          <cell r="AN245">
            <v>3.0520833333333335</v>
          </cell>
          <cell r="AO245">
            <v>144.50902777777776</v>
          </cell>
          <cell r="AP245">
            <v>2.6097222222222225</v>
          </cell>
          <cell r="AQ245">
            <v>80.427777777777777</v>
          </cell>
          <cell r="AR245">
            <v>1</v>
          </cell>
          <cell r="AS245">
            <v>0.96468863003882754</v>
          </cell>
          <cell r="AT245">
            <v>0.96457905544147848</v>
          </cell>
          <cell r="AU245">
            <v>0.68220322507179476</v>
          </cell>
          <cell r="AV245">
            <v>1</v>
          </cell>
          <cell r="AW245">
            <v>0.99647275130952573</v>
          </cell>
          <cell r="AX245">
            <v>0.96457905544147848</v>
          </cell>
          <cell r="AY245">
            <v>0.64336460642014803</v>
          </cell>
          <cell r="AZ245">
            <v>0.86188850967008002</v>
          </cell>
          <cell r="BA245">
            <v>0.55679912346883353</v>
          </cell>
          <cell r="BB245">
            <v>0.85506257110352679</v>
          </cell>
          <cell r="BC245">
            <v>0.55655884628507457</v>
          </cell>
          <cell r="BD245">
            <v>0.64184457728437239</v>
          </cell>
          <cell r="BE245">
            <v>0.52780866616840161</v>
          </cell>
          <cell r="BF245">
            <v>0.58949019607843134</v>
          </cell>
          <cell r="BG245">
            <v>0.52592000581247511</v>
          </cell>
          <cell r="BH245">
            <v>0.37281746031746038</v>
          </cell>
          <cell r="BI245">
            <v>0.48572387183358501</v>
          </cell>
          <cell r="BJ245">
            <v>143.33048430015964</v>
          </cell>
          <cell r="BK245">
            <v>135.43688160530499</v>
          </cell>
          <cell r="BL245">
            <v>8977.2659999999996</v>
          </cell>
          <cell r="BM245">
            <v>261429.29800000001</v>
          </cell>
          <cell r="BN245">
            <v>1282.4665714285713</v>
          </cell>
          <cell r="BO245">
            <v>1574.8752891566266</v>
          </cell>
          <cell r="BP245">
            <v>3142.55278</v>
          </cell>
          <cell r="BQ245">
            <v>87607.214230000012</v>
          </cell>
          <cell r="BR245">
            <v>0.35005677452355766</v>
          </cell>
          <cell r="BS245">
            <v>0.33510863128278762</v>
          </cell>
          <cell r="BT245">
            <v>1.9582409378438166</v>
          </cell>
          <cell r="BU245">
            <v>1.8629360399629677</v>
          </cell>
          <cell r="BV245">
            <v>0.11300050726604256</v>
          </cell>
          <cell r="BW245">
            <v>0.12586213284229805</v>
          </cell>
          <cell r="BX245">
            <v>1014.4356118621968</v>
          </cell>
          <cell r="BY245">
            <v>32904.049033744726</v>
          </cell>
          <cell r="BZ245">
            <v>0.17876082955808226</v>
          </cell>
          <cell r="CA245">
            <v>0.17988198418741691</v>
          </cell>
          <cell r="CB245">
            <v>1604.7835173235667</v>
          </cell>
          <cell r="CC245">
            <v>47026.420848963506</v>
          </cell>
          <cell r="CD245">
            <v>2.8068976467741917E-2</v>
          </cell>
          <cell r="CE245">
            <v>2.9209175938526677E-2</v>
          </cell>
          <cell r="CF245">
            <v>0.72003792447764714</v>
          </cell>
          <cell r="CG245">
            <v>0.7502096086319473</v>
          </cell>
          <cell r="CH245">
            <v>132.58379645702865</v>
          </cell>
          <cell r="CI245">
            <v>3879.5432423250995</v>
          </cell>
          <cell r="CJ245">
            <v>0.4891746973074993</v>
          </cell>
          <cell r="CK245">
            <v>0.48758595506842339</v>
          </cell>
          <cell r="CL245">
            <v>1663.7314662194051</v>
          </cell>
          <cell r="CM245">
            <v>48584.20513871139</v>
          </cell>
          <cell r="CN245">
            <v>0.37885685686488513</v>
          </cell>
          <cell r="CO245">
            <v>0.38114450060604915</v>
          </cell>
          <cell r="CP245">
            <v>3401.0987799999998</v>
          </cell>
          <cell r="CQ245">
            <v>99642.339230000012</v>
          </cell>
          <cell r="CR245">
            <v>1.0634124199983129E-2</v>
          </cell>
          <cell r="CS245">
            <v>1.1132916776203977E-2</v>
          </cell>
          <cell r="CT245">
            <v>95.465361620285734</v>
          </cell>
          <cell r="CU245">
            <v>2910.470617495429</v>
          </cell>
          <cell r="CV245">
            <v>3.6483267845689324E-2</v>
          </cell>
          <cell r="CW245">
            <v>4.7268129832946267E-2</v>
          </cell>
          <cell r="CX245">
            <v>327.52</v>
          </cell>
          <cell r="CY245">
            <v>12357.273999999999</v>
          </cell>
          <cell r="CZ245">
            <v>2.2764932675867124E-2</v>
          </cell>
          <cell r="DA245">
            <v>2.0353971408181838E-2</v>
          </cell>
          <cell r="DB245">
            <v>8.3053913630274517E-4</v>
          </cell>
          <cell r="DC245">
            <v>9.6209416313801528E-4</v>
          </cell>
          <cell r="DD245">
            <v>7.4559707499999996</v>
          </cell>
          <cell r="DE245">
            <v>251.51960167906881</v>
          </cell>
          <cell r="DF245">
            <v>0.67948379106619439</v>
          </cell>
          <cell r="DG245">
            <v>0.58372739069674373</v>
          </cell>
          <cell r="DH245">
            <v>222.54453124999998</v>
          </cell>
          <cell r="DI245">
            <v>7213.2793081447126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0.82530187896958562</v>
          </cell>
          <cell r="DO245">
            <v>0.8475386492702156</v>
          </cell>
          <cell r="DP245">
            <v>918.970250241911</v>
          </cell>
          <cell r="DQ245">
            <v>29993.5784162493</v>
          </cell>
          <cell r="DR245">
            <v>1113.4958899999999</v>
          </cell>
          <cell r="DS245">
            <v>35389.039121785972</v>
          </cell>
          <cell r="DT245">
            <v>8718.7199999999993</v>
          </cell>
          <cell r="DU245">
            <v>249523.87900000002</v>
          </cell>
          <cell r="DV245">
            <v>0.97119991765867242</v>
          </cell>
          <cell r="DW245">
            <v>0.95446027246724274</v>
          </cell>
          <cell r="DX245">
            <v>0.29347941700736058</v>
          </cell>
          <cell r="DY245">
            <v>0.2154400111972106</v>
          </cell>
          <cell r="DZ245">
            <v>0.98760038421875085</v>
          </cell>
          <cell r="EA245">
            <v>0.98749507519711388</v>
          </cell>
          <cell r="EB245">
            <v>0.8562162245710957</v>
          </cell>
          <cell r="EC245">
            <v>0.87265885994909331</v>
          </cell>
          <cell r="ED245">
            <v>0.87989428970774142</v>
          </cell>
          <cell r="EE245">
            <v>0.90614464887880641</v>
          </cell>
          <cell r="EF245">
            <v>7.7120761797884199E-2</v>
          </cell>
          <cell r="EG245">
            <v>9.0722719175585387E-2</v>
          </cell>
          <cell r="EH245">
            <v>692.33359278224464</v>
          </cell>
          <cell r="EI245">
            <v>23717.576786724429</v>
          </cell>
          <cell r="EJ245">
            <v>701.02604641038147</v>
          </cell>
          <cell r="EK245">
            <v>24017.919058472431</v>
          </cell>
          <cell r="EL245">
            <v>7.8089035839016191E-2</v>
          </cell>
          <cell r="EM245">
            <v>9.1871566202470653E-2</v>
          </cell>
          <cell r="EN245">
            <v>4.7667196919127424E-4</v>
          </cell>
          <cell r="EO245">
            <v>4.2974033645303E-4</v>
          </cell>
          <cell r="EP245">
            <v>0.33415946599681012</v>
          </cell>
          <cell r="EQ245">
            <v>10.321468617089584</v>
          </cell>
          <cell r="ER245">
            <v>0.98807137014445912</v>
          </cell>
          <cell r="ES245">
            <v>0.98791962410876699</v>
          </cell>
          <cell r="ET245">
            <v>700.69188694438458</v>
          </cell>
          <cell r="EU245">
            <v>24007.597589855341</v>
          </cell>
          <cell r="EV245">
            <v>2.5245621268175242E-2</v>
          </cell>
          <cell r="EW245">
            <v>2.4006496890508683E-2</v>
          </cell>
          <cell r="EX245">
            <v>0.8423491317062658</v>
          </cell>
          <cell r="EY245">
            <v>0.84542472433450566</v>
          </cell>
          <cell r="EZ245">
            <v>0.35093429592264797</v>
          </cell>
          <cell r="FA245">
            <v>0.36302366999016206</v>
          </cell>
          <cell r="FB245">
            <v>0.41661382758452431</v>
          </cell>
          <cell r="FC245">
            <v>0.42939798132343948</v>
          </cell>
          <cell r="FD245">
            <v>486.87937639793171</v>
          </cell>
          <cell r="FE245">
            <v>10203.279039993367</v>
          </cell>
          <cell r="FF245">
            <v>0.75337976675522822</v>
          </cell>
          <cell r="FG245">
            <v>0.79075515623955062</v>
          </cell>
          <cell r="FH245">
            <v>0.79441089711339807</v>
          </cell>
          <cell r="FI245">
            <v>0.79474142899091382</v>
          </cell>
          <cell r="FJ245">
            <v>0.90589312864811578</v>
          </cell>
          <cell r="FK245">
            <v>0.91154673351870474</v>
          </cell>
          <cell r="FL245">
            <v>0.93823810830453391</v>
          </cell>
          <cell r="FM245">
            <v>0.94238911875910758</v>
          </cell>
          <cell r="FN245">
            <v>0.68248155396608146</v>
          </cell>
          <cell r="FO245">
            <v>0.72081027968323541</v>
          </cell>
          <cell r="FP245">
            <v>0.7453465773241823</v>
          </cell>
          <cell r="FQ245">
            <v>0.74895567490810111</v>
          </cell>
          <cell r="FR245">
            <v>1.5504897679284868E-3</v>
          </cell>
          <cell r="FS245">
            <v>3.8589922952751987E-3</v>
          </cell>
          <cell r="FT245">
            <v>0.82685236873751411</v>
          </cell>
          <cell r="FU245">
            <v>0.8513976415654908</v>
          </cell>
          <cell r="FV245">
            <v>0.85785291341585235</v>
          </cell>
          <cell r="FW245">
            <v>0.87672070695118398</v>
          </cell>
          <cell r="FX245">
            <v>911.51427949191088</v>
          </cell>
          <cell r="FY245">
            <v>25027.874239050747</v>
          </cell>
          <cell r="FZ245">
            <v>1102.390600735248</v>
          </cell>
          <cell r="GA245">
            <v>29396.222184772829</v>
          </cell>
          <cell r="GB245">
            <v>129.69651120275614</v>
          </cell>
          <cell r="GC245" t="e">
            <v>#DIV/0!</v>
          </cell>
          <cell r="GD245">
            <v>1.4447217137462134E-2</v>
          </cell>
          <cell r="GE245" t="e">
            <v>#DIV/0!</v>
          </cell>
          <cell r="GF245">
            <v>4.1167869043630186E-2</v>
          </cell>
          <cell r="GG245" t="e">
            <v>#DIV/0!</v>
          </cell>
          <cell r="GH245">
            <v>369.36246351075408</v>
          </cell>
          <cell r="GI245" t="e">
            <v>#DIV/0!</v>
          </cell>
          <cell r="GJ245">
            <v>0.11236697427788513</v>
          </cell>
          <cell r="GK245" t="e">
            <v>#DIV/0!</v>
          </cell>
          <cell r="GL245">
            <v>102.42410159759254</v>
          </cell>
          <cell r="GM245" t="e">
            <v>#DIV/0!</v>
          </cell>
          <cell r="GN245">
            <v>73.1441693703525</v>
          </cell>
          <cell r="GO245" t="e">
            <v>#DIV/0!</v>
          </cell>
          <cell r="GP245">
            <v>208.42696259722288</v>
          </cell>
          <cell r="GQ245" t="e">
            <v>#DIV/0!</v>
          </cell>
          <cell r="GR245">
            <v>2.3217198041945386E-2</v>
          </cell>
          <cell r="GS245" t="e">
            <v>#DIV/0!</v>
          </cell>
          <cell r="GT245">
            <v>578.00187365505667</v>
          </cell>
          <cell r="GU245">
            <v>12068.820258391543</v>
          </cell>
          <cell r="GV245">
            <v>202.84068057310864</v>
          </cell>
          <cell r="GW245">
            <v>4381.2674226529134</v>
          </cell>
          <cell r="GX245">
            <v>2.2594928185608921E-2</v>
          </cell>
          <cell r="GY245">
            <v>1.6758899848527738E-2</v>
          </cell>
          <cell r="GZ245">
            <v>6.3805535711040293E-2</v>
          </cell>
          <cell r="HA245">
            <v>4.5916267939142164E-2</v>
          </cell>
          <cell r="HB245">
            <v>16.340006136557719</v>
          </cell>
          <cell r="HC245">
            <v>1643.2146051928894</v>
          </cell>
          <cell r="HD245">
            <v>1.820153946263564E-3</v>
          </cell>
          <cell r="HE245">
            <v>6.2855028788429421E-3</v>
          </cell>
          <cell r="IV245">
            <v>241</v>
          </cell>
        </row>
        <row r="246">
          <cell r="B246">
            <v>39076</v>
          </cell>
          <cell r="C246">
            <v>32</v>
          </cell>
          <cell r="D246">
            <v>39052</v>
          </cell>
          <cell r="E246" t="str">
            <v>PH NW</v>
          </cell>
          <cell r="F246">
            <v>167</v>
          </cell>
          <cell r="G246">
            <v>25</v>
          </cell>
          <cell r="H246">
            <v>0</v>
          </cell>
          <cell r="I246">
            <v>0</v>
          </cell>
          <cell r="J246">
            <v>0</v>
          </cell>
          <cell r="K246">
            <v>0.41666666666666669</v>
          </cell>
          <cell r="L246">
            <v>1</v>
          </cell>
          <cell r="M246">
            <v>166.58333333333331</v>
          </cell>
          <cell r="N246">
            <v>0</v>
          </cell>
          <cell r="O246">
            <v>166</v>
          </cell>
          <cell r="P246">
            <v>1</v>
          </cell>
          <cell r="Q246">
            <v>13.655555555555555</v>
          </cell>
          <cell r="R246">
            <v>0</v>
          </cell>
          <cell r="S246">
            <v>0.54722222222222228</v>
          </cell>
          <cell r="T246">
            <v>1</v>
          </cell>
          <cell r="U246">
            <v>14.202777777777778</v>
          </cell>
          <cell r="V246">
            <v>0</v>
          </cell>
          <cell r="W246">
            <v>7.8715277777777768</v>
          </cell>
          <cell r="X246">
            <v>0</v>
          </cell>
          <cell r="Y246">
            <v>3.4722222222222071E-2</v>
          </cell>
          <cell r="Z246">
            <v>0</v>
          </cell>
          <cell r="AA246">
            <v>19.460416666666667</v>
          </cell>
          <cell r="AB246">
            <v>0</v>
          </cell>
          <cell r="AC246">
            <v>19.495138888888889</v>
          </cell>
          <cell r="AD246">
            <v>0</v>
          </cell>
          <cell r="AE246">
            <v>4.4145833333333329</v>
          </cell>
          <cell r="AF246">
            <v>0</v>
          </cell>
          <cell r="AG246">
            <v>39.730555555555561</v>
          </cell>
          <cell r="AH246">
            <v>0</v>
          </cell>
          <cell r="AI246">
            <v>0.44097222222222232</v>
          </cell>
          <cell r="AJ246">
            <v>0</v>
          </cell>
          <cell r="AK246">
            <v>44.586111111111116</v>
          </cell>
          <cell r="AL246">
            <v>0</v>
          </cell>
          <cell r="AM246">
            <v>64.081249999999997</v>
          </cell>
          <cell r="AN246">
            <v>0</v>
          </cell>
          <cell r="AO246">
            <v>144.50902777777776</v>
          </cell>
          <cell r="AP246">
            <v>0</v>
          </cell>
          <cell r="AQ246">
            <v>80.427777777777777</v>
          </cell>
          <cell r="AR246">
            <v>0</v>
          </cell>
          <cell r="AS246">
            <v>0.96468725697144753</v>
          </cell>
          <cell r="AT246">
            <v>0</v>
          </cell>
          <cell r="AU246">
            <v>0.68219086768136861</v>
          </cell>
          <cell r="AV246">
            <v>0</v>
          </cell>
          <cell r="AW246">
            <v>0.99647261415398281</v>
          </cell>
          <cell r="AX246">
            <v>0</v>
          </cell>
          <cell r="AY246">
            <v>0.64335073880679905</v>
          </cell>
          <cell r="AZ246">
            <v>0</v>
          </cell>
          <cell r="BA246">
            <v>0.55679912346883353</v>
          </cell>
          <cell r="BB246">
            <v>0</v>
          </cell>
          <cell r="BC246">
            <v>0.55655884628507457</v>
          </cell>
          <cell r="BD246">
            <v>0</v>
          </cell>
          <cell r="BE246">
            <v>0.52780866616840161</v>
          </cell>
          <cell r="BF246">
            <v>0</v>
          </cell>
          <cell r="BG246">
            <v>0.52592000581247511</v>
          </cell>
          <cell r="BH246">
            <v>0</v>
          </cell>
          <cell r="BI246">
            <v>0.4828080707020177</v>
          </cell>
          <cell r="BJ246">
            <v>0</v>
          </cell>
          <cell r="BK246">
            <v>135.43688160530499</v>
          </cell>
          <cell r="BL246">
            <v>0</v>
          </cell>
          <cell r="BM246">
            <v>261429.29800000001</v>
          </cell>
          <cell r="BN246">
            <v>0</v>
          </cell>
          <cell r="BO246">
            <v>1574.8752891566266</v>
          </cell>
          <cell r="BP246">
            <v>0</v>
          </cell>
          <cell r="BQ246">
            <v>87607.214230000012</v>
          </cell>
          <cell r="BR246">
            <v>0</v>
          </cell>
          <cell r="BS246">
            <v>0.33510863128278762</v>
          </cell>
          <cell r="BT246">
            <v>0</v>
          </cell>
          <cell r="BU246">
            <v>1.8629360399629677</v>
          </cell>
          <cell r="BV246">
            <v>0</v>
          </cell>
          <cell r="BW246">
            <v>0.12586213284229805</v>
          </cell>
          <cell r="BX246">
            <v>0</v>
          </cell>
          <cell r="BY246">
            <v>32904.049033744726</v>
          </cell>
          <cell r="BZ246">
            <v>0</v>
          </cell>
          <cell r="CA246">
            <v>0.17988198418741691</v>
          </cell>
          <cell r="CB246">
            <v>0</v>
          </cell>
          <cell r="CC246">
            <v>47026.420848963506</v>
          </cell>
          <cell r="CD246">
            <v>0</v>
          </cell>
          <cell r="CE246">
            <v>2.9209175938526677E-2</v>
          </cell>
          <cell r="CF246">
            <v>0</v>
          </cell>
          <cell r="CG246">
            <v>0.7502096086319473</v>
          </cell>
          <cell r="CH246">
            <v>0</v>
          </cell>
          <cell r="CI246">
            <v>3879.5432423250995</v>
          </cell>
          <cell r="CJ246">
            <v>0</v>
          </cell>
          <cell r="CK246">
            <v>0.48758595506842339</v>
          </cell>
          <cell r="CL246">
            <v>0</v>
          </cell>
          <cell r="CM246">
            <v>48584.20513871139</v>
          </cell>
          <cell r="CN246">
            <v>0</v>
          </cell>
          <cell r="CO246">
            <v>0.38114450060604915</v>
          </cell>
          <cell r="CP246">
            <v>0</v>
          </cell>
          <cell r="CQ246">
            <v>99642.339230000012</v>
          </cell>
          <cell r="CR246">
            <v>0</v>
          </cell>
          <cell r="CS246">
            <v>1.1132916776203977E-2</v>
          </cell>
          <cell r="CT246">
            <v>0</v>
          </cell>
          <cell r="CU246">
            <v>2910.470617495429</v>
          </cell>
          <cell r="CV246">
            <v>0</v>
          </cell>
          <cell r="CW246">
            <v>4.7268129832946267E-2</v>
          </cell>
          <cell r="CX246">
            <v>0</v>
          </cell>
          <cell r="CY246">
            <v>12357.273999999999</v>
          </cell>
          <cell r="CZ246">
            <v>0</v>
          </cell>
          <cell r="DA246">
            <v>2.0353971408181838E-2</v>
          </cell>
          <cell r="DB246">
            <v>0</v>
          </cell>
          <cell r="DC246">
            <v>9.6209416313801528E-4</v>
          </cell>
          <cell r="DD246">
            <v>0</v>
          </cell>
          <cell r="DE246">
            <v>251.51960167906881</v>
          </cell>
          <cell r="DF246">
            <v>0</v>
          </cell>
          <cell r="DG246">
            <v>0.58372739069674373</v>
          </cell>
          <cell r="DH246">
            <v>0</v>
          </cell>
          <cell r="DI246">
            <v>7213.2793081447126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0.8475386492702156</v>
          </cell>
          <cell r="DP246">
            <v>0</v>
          </cell>
          <cell r="DQ246">
            <v>29993.5784162493</v>
          </cell>
          <cell r="DR246">
            <v>0</v>
          </cell>
          <cell r="DS246">
            <v>35389.039121785972</v>
          </cell>
          <cell r="DT246">
            <v>0</v>
          </cell>
          <cell r="DU246">
            <v>249523.87900000002</v>
          </cell>
          <cell r="DV246">
            <v>0</v>
          </cell>
          <cell r="DW246">
            <v>0.95446027246724274</v>
          </cell>
          <cell r="DX246">
            <v>0</v>
          </cell>
          <cell r="DY246">
            <v>0.2154400111972106</v>
          </cell>
          <cell r="DZ246">
            <v>0</v>
          </cell>
          <cell r="EA246">
            <v>0.98749507519711388</v>
          </cell>
          <cell r="EB246">
            <v>0</v>
          </cell>
          <cell r="EC246">
            <v>0.87265885994909331</v>
          </cell>
          <cell r="EN246">
            <v>0</v>
          </cell>
          <cell r="EO246">
            <v>0</v>
          </cell>
          <cell r="ER246">
            <v>0</v>
          </cell>
          <cell r="ES246">
            <v>0.98791962410876699</v>
          </cell>
          <cell r="EV246">
            <v>0</v>
          </cell>
          <cell r="EW246">
            <v>2.4006496890508683E-2</v>
          </cell>
          <cell r="EX246">
            <v>0</v>
          </cell>
          <cell r="EY246">
            <v>0.84542472433450566</v>
          </cell>
          <cell r="EZ246">
            <v>0</v>
          </cell>
          <cell r="FA246">
            <v>0.36302366999016206</v>
          </cell>
          <cell r="FB246">
            <v>0</v>
          </cell>
          <cell r="FC246">
            <v>0.42939798132343948</v>
          </cell>
          <cell r="FJ246">
            <v>0</v>
          </cell>
          <cell r="FK246">
            <v>0.91154673351870474</v>
          </cell>
          <cell r="FL246">
            <v>0</v>
          </cell>
          <cell r="FM246">
            <v>0.94238911875910758</v>
          </cell>
          <cell r="FR246">
            <v>0</v>
          </cell>
          <cell r="FS246">
            <v>3.8589922952751987E-3</v>
          </cell>
          <cell r="FT246">
            <v>0</v>
          </cell>
          <cell r="FU246">
            <v>0.8513976415654908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IV246">
            <v>250</v>
          </cell>
        </row>
        <row r="247">
          <cell r="B247">
            <v>39077</v>
          </cell>
          <cell r="C247">
            <v>32</v>
          </cell>
          <cell r="D247">
            <v>39052</v>
          </cell>
          <cell r="E247" t="str">
            <v>PH NW</v>
          </cell>
          <cell r="F247">
            <v>168</v>
          </cell>
          <cell r="G247">
            <v>25</v>
          </cell>
          <cell r="H247">
            <v>0</v>
          </cell>
          <cell r="I247">
            <v>0</v>
          </cell>
          <cell r="J247">
            <v>0</v>
          </cell>
          <cell r="K247">
            <v>0.41666666666666669</v>
          </cell>
          <cell r="L247">
            <v>1</v>
          </cell>
          <cell r="M247">
            <v>167.58333333333331</v>
          </cell>
          <cell r="N247">
            <v>0</v>
          </cell>
          <cell r="O247">
            <v>166</v>
          </cell>
          <cell r="P247">
            <v>0</v>
          </cell>
          <cell r="Q247">
            <v>13.655555555555555</v>
          </cell>
          <cell r="R247">
            <v>0</v>
          </cell>
          <cell r="S247">
            <v>0.54722222222222228</v>
          </cell>
          <cell r="T247">
            <v>0</v>
          </cell>
          <cell r="U247">
            <v>14.202777777777778</v>
          </cell>
          <cell r="V247">
            <v>0</v>
          </cell>
          <cell r="W247">
            <v>7.8715277777777768</v>
          </cell>
          <cell r="X247">
            <v>0</v>
          </cell>
          <cell r="Y247">
            <v>3.4722222222222071E-2</v>
          </cell>
          <cell r="Z247">
            <v>0.23263888888888876</v>
          </cell>
          <cell r="AA247">
            <v>19.693055555555556</v>
          </cell>
          <cell r="AB247">
            <v>0.23263888888888876</v>
          </cell>
          <cell r="AC247">
            <v>19.727777777777778</v>
          </cell>
          <cell r="AD247">
            <v>0</v>
          </cell>
          <cell r="AE247">
            <v>4.4145833333333329</v>
          </cell>
          <cell r="AF247">
            <v>3.4722222222222654E-3</v>
          </cell>
          <cell r="AG247">
            <v>39.734027777777783</v>
          </cell>
          <cell r="AH247">
            <v>0</v>
          </cell>
          <cell r="AI247">
            <v>0.44097222222222232</v>
          </cell>
          <cell r="AJ247">
            <v>3.4722222222222654E-3</v>
          </cell>
          <cell r="AK247">
            <v>44.589583333333337</v>
          </cell>
          <cell r="AL247">
            <v>0.23611111111111102</v>
          </cell>
          <cell r="AM247">
            <v>64.317361111111111</v>
          </cell>
          <cell r="AN247">
            <v>1</v>
          </cell>
          <cell r="AO247">
            <v>145.50902777777776</v>
          </cell>
          <cell r="AP247">
            <v>0.76388888888888895</v>
          </cell>
          <cell r="AQ247">
            <v>81.191666666666663</v>
          </cell>
          <cell r="AR247">
            <v>1</v>
          </cell>
          <cell r="AS247">
            <v>0.96490269151138708</v>
          </cell>
          <cell r="AT247">
            <v>0.99547511312217196</v>
          </cell>
          <cell r="AU247">
            <v>0.68410213940648712</v>
          </cell>
          <cell r="AV247">
            <v>1</v>
          </cell>
          <cell r="AW247">
            <v>0.99649413388543817</v>
          </cell>
          <cell r="AX247">
            <v>0.99547511312217196</v>
          </cell>
          <cell r="AY247">
            <v>0.64549896480331259</v>
          </cell>
          <cell r="AZ247">
            <v>0.76388888888888895</v>
          </cell>
          <cell r="BA247">
            <v>0.55822233252041442</v>
          </cell>
          <cell r="BB247">
            <v>0.76388888888888895</v>
          </cell>
          <cell r="BC247">
            <v>0.55798370662377772</v>
          </cell>
          <cell r="BD247">
            <v>0.76388888888888895</v>
          </cell>
          <cell r="BE247">
            <v>0.52934784577213545</v>
          </cell>
          <cell r="BF247">
            <v>0.76388888888888895</v>
          </cell>
          <cell r="BG247">
            <v>0.52746598332551353</v>
          </cell>
          <cell r="BH247">
            <v>0.76388888888888895</v>
          </cell>
          <cell r="BI247">
            <v>0.48448533068125316</v>
          </cell>
          <cell r="BJ247">
            <v>140.34818181818181</v>
          </cell>
          <cell r="BK247">
            <v>135.48308939751618</v>
          </cell>
          <cell r="BL247">
            <v>2573.0500000000002</v>
          </cell>
          <cell r="BM247">
            <v>264002.348</v>
          </cell>
          <cell r="BN247">
            <v>0</v>
          </cell>
          <cell r="BO247">
            <v>1590.3755903614458</v>
          </cell>
          <cell r="BP247">
            <v>863.37090999999998</v>
          </cell>
          <cell r="BQ247">
            <v>88470.58514000001</v>
          </cell>
          <cell r="BR247">
            <v>0.33554377489749515</v>
          </cell>
          <cell r="BS247">
            <v>0.33511287232945369</v>
          </cell>
          <cell r="BT247">
            <v>1.7019464765721011</v>
          </cell>
          <cell r="BU247">
            <v>1.8612179434072478</v>
          </cell>
          <cell r="BV247">
            <v>9.778427969857198E-2</v>
          </cell>
          <cell r="BW247">
            <v>0.12558847724575212</v>
          </cell>
          <cell r="BX247">
            <v>251.60384087841064</v>
          </cell>
          <cell r="BY247">
            <v>33155.652874623134</v>
          </cell>
          <cell r="BZ247">
            <v>0.19715295370117369</v>
          </cell>
          <cell r="CA247">
            <v>0.18005031249375217</v>
          </cell>
          <cell r="CB247">
            <v>507.28440752080502</v>
          </cell>
          <cell r="CC247">
            <v>47533.705256484311</v>
          </cell>
          <cell r="CD247">
            <v>2.6760000000000003E-2</v>
          </cell>
          <cell r="CE247">
            <v>2.9183278525553132E-2</v>
          </cell>
          <cell r="CF247">
            <v>0.67035965872278747</v>
          </cell>
          <cell r="CG247">
            <v>0.74934416948395621</v>
          </cell>
          <cell r="CH247">
            <v>42.508443312195013</v>
          </cell>
          <cell r="CI247">
            <v>3922.0516856372947</v>
          </cell>
          <cell r="CJ247">
            <v>0.48370000000000002</v>
          </cell>
          <cell r="CK247">
            <v>0.48754486525465357</v>
          </cell>
          <cell r="CL247">
            <v>515.07805916700011</v>
          </cell>
          <cell r="CM247">
            <v>49099.283197878387</v>
          </cell>
          <cell r="CN247">
            <v>0.41385550611142419</v>
          </cell>
          <cell r="CO247">
            <v>0.38146331236417647</v>
          </cell>
          <cell r="CP247">
            <v>1064.8709100000001</v>
          </cell>
          <cell r="CQ247">
            <v>100707.21014000001</v>
          </cell>
          <cell r="CR247">
            <v>1.1074773343541712E-2</v>
          </cell>
          <cell r="CS247">
            <v>1.1132350092003838E-2</v>
          </cell>
          <cell r="CT247">
            <v>28.495945551600006</v>
          </cell>
          <cell r="CU247">
            <v>2938.966563047029</v>
          </cell>
          <cell r="CV247">
            <v>3.2686889100483861E-2</v>
          </cell>
          <cell r="CW247">
            <v>4.7126016470126236E-2</v>
          </cell>
          <cell r="CX247">
            <v>84.105000000000004</v>
          </cell>
          <cell r="CY247">
            <v>12441.378999999999</v>
          </cell>
          <cell r="CZ247">
            <v>2.5929999999999995E-2</v>
          </cell>
          <cell r="DA247">
            <v>2.0391665934223917E-2</v>
          </cell>
          <cell r="DB247">
            <v>8.4757103437554633E-4</v>
          </cell>
          <cell r="DC247">
            <v>9.6097798466954849E-4</v>
          </cell>
          <cell r="DD247">
            <v>2.1808426499999998</v>
          </cell>
          <cell r="DE247">
            <v>253.7004443290688</v>
          </cell>
          <cell r="DF247">
            <v>0.67200000000000004</v>
          </cell>
          <cell r="DG247">
            <v>0.58432412260286526</v>
          </cell>
          <cell r="DH247">
            <v>56.518560000000008</v>
          </cell>
          <cell r="DI247">
            <v>7269.797868144713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0.75824729757735354</v>
          </cell>
          <cell r="DO247">
            <v>0.84680235963146733</v>
          </cell>
          <cell r="DP247">
            <v>223.10789532681062</v>
          </cell>
          <cell r="DQ247">
            <v>30216.686311576112</v>
          </cell>
          <cell r="DR247">
            <v>294.24159642857148</v>
          </cell>
          <cell r="DS247">
            <v>35683.280718214541</v>
          </cell>
          <cell r="DT247">
            <v>2371.5500000000002</v>
          </cell>
          <cell r="DU247">
            <v>251895.429</v>
          </cell>
          <cell r="DV247">
            <v>0.92168826878607102</v>
          </cell>
          <cell r="DW247">
            <v>0.95414086620169003</v>
          </cell>
          <cell r="DX247">
            <v>0</v>
          </cell>
          <cell r="DY247">
            <v>0.21334026502066908</v>
          </cell>
          <cell r="DZ247">
            <v>0.98686666666666656</v>
          </cell>
          <cell r="EA247">
            <v>0.98749141182443845</v>
          </cell>
          <cell r="EB247">
            <v>0.7786945474266953</v>
          </cell>
          <cell r="EC247">
            <v>0.87194516680890244</v>
          </cell>
          <cell r="EN247">
            <v>4.6666666666666666E-4</v>
          </cell>
          <cell r="EO247">
            <v>2.7204817127362281E-6</v>
          </cell>
          <cell r="ER247">
            <v>0.98732741946241565</v>
          </cell>
          <cell r="ES247">
            <v>0.98791617191717995</v>
          </cell>
          <cell r="EV247">
            <v>3.2693330508052322E-2</v>
          </cell>
          <cell r="EW247">
            <v>2.4091161505838607E-2</v>
          </cell>
          <cell r="EX247">
            <v>0.83948333333333336</v>
          </cell>
          <cell r="EY247">
            <v>0.84536479958020871</v>
          </cell>
          <cell r="EZ247">
            <v>0.35043885400032404</v>
          </cell>
          <cell r="FA247">
            <v>0.36289673978039877</v>
          </cell>
          <cell r="FB247">
            <v>0.41744587424843538</v>
          </cell>
          <cell r="FC247">
            <v>0.42927827129850454</v>
          </cell>
          <cell r="FJ247">
            <v>0.88674280387726323</v>
          </cell>
          <cell r="FK247">
            <v>0.91135850727595036</v>
          </cell>
          <cell r="FL247">
            <v>0.93411337044793974</v>
          </cell>
          <cell r="FM247">
            <v>0.94233233775246339</v>
          </cell>
          <cell r="FR247">
            <v>-2.0809459493842164E-2</v>
          </cell>
          <cell r="FS247">
            <v>3.5936733518742159E-3</v>
          </cell>
          <cell r="FT247">
            <v>0.73743783808351138</v>
          </cell>
          <cell r="FU247">
            <v>0.85039603298334154</v>
          </cell>
          <cell r="FV247">
            <v>0.75177911948155607</v>
          </cell>
          <cell r="FW247">
            <v>0.87573363738346743</v>
          </cell>
          <cell r="FX247">
            <v>220.92705267681063</v>
          </cell>
          <cell r="FY247">
            <v>220.92705267681063</v>
          </cell>
          <cell r="FZ247">
            <v>299.58735674720242</v>
          </cell>
          <cell r="GA247">
            <v>299.58735674720242</v>
          </cell>
          <cell r="GB247">
            <v>54.838707545782583</v>
          </cell>
          <cell r="GC247">
            <v>54.838707545782583</v>
          </cell>
          <cell r="GD247">
            <v>2.1312725188310597E-2</v>
          </cell>
          <cell r="GE247">
            <v>2.07720529613557E-4</v>
          </cell>
          <cell r="GF247">
            <v>6.0817243707488242E-2</v>
          </cell>
          <cell r="GG247">
            <v>5.7239568958171352E-4</v>
          </cell>
          <cell r="GH247">
            <v>156.48580892155263</v>
          </cell>
          <cell r="GI247">
            <v>156.48580892155263</v>
          </cell>
          <cell r="IV247">
            <v>251</v>
          </cell>
        </row>
        <row r="248">
          <cell r="B248">
            <v>39078</v>
          </cell>
          <cell r="C248">
            <v>32</v>
          </cell>
          <cell r="D248">
            <v>39052</v>
          </cell>
          <cell r="E248">
            <v>0</v>
          </cell>
          <cell r="F248">
            <v>169</v>
          </cell>
          <cell r="G248">
            <v>25</v>
          </cell>
          <cell r="H248">
            <v>0</v>
          </cell>
          <cell r="I248">
            <v>0</v>
          </cell>
          <cell r="J248">
            <v>0</v>
          </cell>
          <cell r="K248">
            <v>0.41666666666666669</v>
          </cell>
          <cell r="L248">
            <v>1</v>
          </cell>
          <cell r="M248">
            <v>168.58333333333331</v>
          </cell>
          <cell r="N248">
            <v>167</v>
          </cell>
          <cell r="O248">
            <v>167</v>
          </cell>
          <cell r="P248">
            <v>0.34791666666666682</v>
          </cell>
          <cell r="Q248">
            <v>14.003472222222221</v>
          </cell>
          <cell r="R248">
            <v>0</v>
          </cell>
          <cell r="S248">
            <v>0.54722222222222228</v>
          </cell>
          <cell r="T248">
            <v>0.34791666666666682</v>
          </cell>
          <cell r="U248">
            <v>14.550694444444444</v>
          </cell>
          <cell r="V248">
            <v>0</v>
          </cell>
          <cell r="W248">
            <v>7.8715277777777768</v>
          </cell>
          <cell r="X248">
            <v>0</v>
          </cell>
          <cell r="Y248">
            <v>3.4722222222222071E-2</v>
          </cell>
          <cell r="Z248">
            <v>4.8611111111111216E-2</v>
          </cell>
          <cell r="AA248">
            <v>19.741666666666667</v>
          </cell>
          <cell r="AB248">
            <v>4.8611111111111216E-2</v>
          </cell>
          <cell r="AC248">
            <v>19.776388888888889</v>
          </cell>
          <cell r="AD248">
            <v>0</v>
          </cell>
          <cell r="AE248">
            <v>4.4145833333333329</v>
          </cell>
          <cell r="AF248">
            <v>8.3333333333334703E-3</v>
          </cell>
          <cell r="AG248">
            <v>39.742361111111116</v>
          </cell>
          <cell r="AH248">
            <v>0</v>
          </cell>
          <cell r="AI248">
            <v>0.44097222222222232</v>
          </cell>
          <cell r="AJ248">
            <v>8.3333333333334703E-3</v>
          </cell>
          <cell r="AK248">
            <v>44.59791666666667</v>
          </cell>
          <cell r="AL248">
            <v>5.6944444444444686E-2</v>
          </cell>
          <cell r="AM248">
            <v>64.374305555555566</v>
          </cell>
          <cell r="AN248">
            <v>0.65208333333333313</v>
          </cell>
          <cell r="AO248">
            <v>146.1611111111111</v>
          </cell>
          <cell r="AP248">
            <v>0.59513888888888844</v>
          </cell>
          <cell r="AQ248">
            <v>81.786805555555546</v>
          </cell>
          <cell r="AR248">
            <v>1</v>
          </cell>
          <cell r="AS248">
            <v>0.96507027704210024</v>
          </cell>
          <cell r="AT248">
            <v>0.98619102416570736</v>
          </cell>
          <cell r="AU248">
            <v>0.68554457839269412</v>
          </cell>
          <cell r="AV248">
            <v>1</v>
          </cell>
          <cell r="AW248">
            <v>0.9965108739848566</v>
          </cell>
          <cell r="AX248">
            <v>0.98619102416570736</v>
          </cell>
          <cell r="AY248">
            <v>0.64712572941965107</v>
          </cell>
          <cell r="AZ248">
            <v>0.9126730564430241</v>
          </cell>
          <cell r="BA248">
            <v>0.559803679349272</v>
          </cell>
          <cell r="BB248">
            <v>0.9126730564430241</v>
          </cell>
          <cell r="BC248">
            <v>0.55956611805845902</v>
          </cell>
          <cell r="BD248">
            <v>0.9126730564430241</v>
          </cell>
          <cell r="BE248">
            <v>0.5309706186008557</v>
          </cell>
          <cell r="BF248">
            <v>0.9126730564430241</v>
          </cell>
          <cell r="BG248">
            <v>0.52909094993148997</v>
          </cell>
          <cell r="BH248">
            <v>0.59513888888888844</v>
          </cell>
          <cell r="BI248">
            <v>0.48514170374031967</v>
          </cell>
          <cell r="BJ248">
            <v>137.73045507584609</v>
          </cell>
          <cell r="BK248">
            <v>135.4994428264543</v>
          </cell>
          <cell r="BL248">
            <v>1967.25</v>
          </cell>
          <cell r="BM248">
            <v>265969.598</v>
          </cell>
          <cell r="BN248">
            <v>11.779940119760479</v>
          </cell>
          <cell r="BO248">
            <v>1592.6323233532935</v>
          </cell>
          <cell r="BP248">
            <v>695.19447000000002</v>
          </cell>
          <cell r="BQ248">
            <v>89165.779610000012</v>
          </cell>
          <cell r="BR248">
            <v>0.35338389630194433</v>
          </cell>
          <cell r="BS248">
            <v>0.33524801436140084</v>
          </cell>
          <cell r="BT248">
            <v>1.762756055505234</v>
          </cell>
          <cell r="BU248">
            <v>1.8604077435178312</v>
          </cell>
          <cell r="BV248">
            <v>9.5183877584504084E-2</v>
          </cell>
          <cell r="BW248">
            <v>0.12536358895350608</v>
          </cell>
          <cell r="BX248">
            <v>187.25048317811567</v>
          </cell>
          <cell r="BY248">
            <v>33342.903357801253</v>
          </cell>
          <cell r="BZ248">
            <v>0.20047237687727523</v>
          </cell>
          <cell r="CA248">
            <v>0.18020136474356041</v>
          </cell>
          <cell r="CB248">
            <v>394.3792834118197</v>
          </cell>
          <cell r="CC248">
            <v>47928.084539896132</v>
          </cell>
          <cell r="CD248">
            <v>2.8062499999999994E-2</v>
          </cell>
          <cell r="CE248">
            <v>2.9174268168576992E-2</v>
          </cell>
          <cell r="CF248">
            <v>0.67945820387594791</v>
          </cell>
          <cell r="CG248">
            <v>0.74874862823542387</v>
          </cell>
          <cell r="CH248">
            <v>33.709471103180213</v>
          </cell>
          <cell r="CI248">
            <v>3955.7611567404747</v>
          </cell>
          <cell r="CJ248">
            <v>0.47550000000000003</v>
          </cell>
          <cell r="CK248">
            <v>0.48744803208628035</v>
          </cell>
          <cell r="CL248">
            <v>388.09571548499997</v>
          </cell>
          <cell r="CM248">
            <v>49487.378913363384</v>
          </cell>
          <cell r="CN248">
            <v>0.41488599313762864</v>
          </cell>
          <cell r="CO248">
            <v>0.3817105239599603</v>
          </cell>
          <cell r="CP248">
            <v>816.18446999999992</v>
          </cell>
          <cell r="CQ248">
            <v>101523.39461</v>
          </cell>
          <cell r="CR248">
            <v>1.1642738182424702E-2</v>
          </cell>
          <cell r="CS248">
            <v>1.1136125188775915E-2</v>
          </cell>
          <cell r="CT248">
            <v>22.904176689374996</v>
          </cell>
          <cell r="CU248">
            <v>2961.8707397364042</v>
          </cell>
          <cell r="CV248">
            <v>3.0740881941796926E-2</v>
          </cell>
          <cell r="CW248">
            <v>4.7004823461063397E-2</v>
          </cell>
          <cell r="CX248">
            <v>60.475000000000001</v>
          </cell>
          <cell r="CY248">
            <v>12501.853999999999</v>
          </cell>
          <cell r="CZ248">
            <v>2.2099999999999998E-2</v>
          </cell>
          <cell r="DA248">
            <v>2.0399929628762966E-2</v>
          </cell>
          <cell r="DB248">
            <v>6.7937349091371207E-4</v>
          </cell>
          <cell r="DC248">
            <v>9.5889509081811982E-4</v>
          </cell>
          <cell r="DD248">
            <v>1.3364974999999999</v>
          </cell>
          <cell r="DE248">
            <v>255.03694182906881</v>
          </cell>
          <cell r="DF248">
            <v>0.67425000000000002</v>
          </cell>
          <cell r="DG248">
            <v>0.58475911947897596</v>
          </cell>
          <cell r="DH248">
            <v>40.775268750000002</v>
          </cell>
          <cell r="DI248">
            <v>7310.5731368947127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0.72556849185803141</v>
          </cell>
          <cell r="DO248">
            <v>0.84603765687289945</v>
          </cell>
          <cell r="DP248">
            <v>164.34630648874068</v>
          </cell>
          <cell r="DQ248">
            <v>30381.032618064852</v>
          </cell>
          <cell r="DR248">
            <v>226.50695052631579</v>
          </cell>
          <cell r="DS248">
            <v>35909.787668740857</v>
          </cell>
          <cell r="DT248">
            <v>1846.26</v>
          </cell>
          <cell r="DU248">
            <v>253741.68900000001</v>
          </cell>
          <cell r="DV248">
            <v>0.93849790316431569</v>
          </cell>
          <cell r="DW248">
            <v>0.95402516268043547</v>
          </cell>
          <cell r="DX248">
            <v>0</v>
          </cell>
          <cell r="DY248">
            <v>0.21176228904327218</v>
          </cell>
          <cell r="DZ248">
            <v>0.98545000000000005</v>
          </cell>
          <cell r="EA248">
            <v>0.98748314680349958</v>
          </cell>
          <cell r="EB248">
            <v>0.73609595087490554</v>
          </cell>
          <cell r="EC248">
            <v>0.87122379168193076</v>
          </cell>
          <cell r="EN248">
            <v>7.5000000000000012E-4</v>
          </cell>
          <cell r="EO248">
            <v>5.7459765158429868E-6</v>
          </cell>
          <cell r="ER248">
            <v>0.98618964223167382</v>
          </cell>
          <cell r="ES248">
            <v>0.98790918398197314</v>
          </cell>
          <cell r="EV248">
            <v>3.4345703845802052E-2</v>
          </cell>
          <cell r="EW248">
            <v>2.416700945451393E-2</v>
          </cell>
          <cell r="EX248">
            <v>0.8393250000000001</v>
          </cell>
          <cell r="EY248">
            <v>0.84528155958176865</v>
          </cell>
          <cell r="EZ248">
            <v>0.35057343825340331</v>
          </cell>
          <cell r="FA248">
            <v>0.36272690109845873</v>
          </cell>
          <cell r="FB248">
            <v>0.41768497096286095</v>
          </cell>
          <cell r="FC248">
            <v>0.4291196193584656</v>
          </cell>
          <cell r="FJ248">
            <v>0.8776816150183806</v>
          </cell>
          <cell r="FK248">
            <v>0.91116938114378654</v>
          </cell>
          <cell r="FL248">
            <v>0.93030965225239437</v>
          </cell>
          <cell r="FM248">
            <v>0.94226837752870718</v>
          </cell>
          <cell r="FR248">
            <v>-5.6079421059432866E-3</v>
          </cell>
          <cell r="FS248">
            <v>3.4745437780573374E-3</v>
          </cell>
          <cell r="FT248">
            <v>0.71996054975208812</v>
          </cell>
          <cell r="FU248">
            <v>0.84951220065095678</v>
          </cell>
          <cell r="FV248">
            <v>0.72831752612148093</v>
          </cell>
          <cell r="FW248">
            <v>0.87489142222141947</v>
          </cell>
          <cell r="FX248">
            <v>163.00980898874067</v>
          </cell>
          <cell r="FY248">
            <v>383.93686166555131</v>
          </cell>
          <cell r="FZ248">
            <v>226.41491821304879</v>
          </cell>
          <cell r="GA248">
            <v>526.00227496025127</v>
          </cell>
          <cell r="GB248">
            <v>44.286908172525919</v>
          </cell>
          <cell r="GC248">
            <v>99.125615718308495</v>
          </cell>
          <cell r="GD248">
            <v>2.2512089552688231E-2</v>
          </cell>
          <cell r="GE248">
            <v>3.7269528721966372E-4</v>
          </cell>
          <cell r="GF248">
            <v>6.4215046253492614E-2</v>
          </cell>
          <cell r="GG248">
            <v>1.02748179440515E-3</v>
          </cell>
          <cell r="GH248">
            <v>126.32704974218335</v>
          </cell>
          <cell r="GI248">
            <v>282.81285866373599</v>
          </cell>
          <cell r="IV248">
            <v>252</v>
          </cell>
        </row>
        <row r="249">
          <cell r="B249">
            <v>39079</v>
          </cell>
          <cell r="C249">
            <v>32</v>
          </cell>
          <cell r="D249">
            <v>39052</v>
          </cell>
          <cell r="E249">
            <v>0</v>
          </cell>
          <cell r="F249">
            <v>170</v>
          </cell>
          <cell r="G249">
            <v>25</v>
          </cell>
          <cell r="H249">
            <v>0</v>
          </cell>
          <cell r="I249">
            <v>0</v>
          </cell>
          <cell r="J249">
            <v>0</v>
          </cell>
          <cell r="K249">
            <v>0.41666666666666669</v>
          </cell>
          <cell r="L249">
            <v>1</v>
          </cell>
          <cell r="M249">
            <v>169.58333333333331</v>
          </cell>
          <cell r="N249">
            <v>168</v>
          </cell>
          <cell r="O249">
            <v>168</v>
          </cell>
          <cell r="P249">
            <v>0.58333333333333326</v>
          </cell>
          <cell r="Q249">
            <v>14.586805555555555</v>
          </cell>
          <cell r="R249">
            <v>0</v>
          </cell>
          <cell r="S249">
            <v>0.54722222222222228</v>
          </cell>
          <cell r="T249">
            <v>0.58333333333333326</v>
          </cell>
          <cell r="U249">
            <v>15.134027777777778</v>
          </cell>
          <cell r="V249">
            <v>0</v>
          </cell>
          <cell r="W249">
            <v>7.8715277777777768</v>
          </cell>
          <cell r="X249">
            <v>0</v>
          </cell>
          <cell r="Y249">
            <v>3.4722222222222071E-2</v>
          </cell>
          <cell r="Z249">
            <v>8.1944444444444403E-2</v>
          </cell>
          <cell r="AA249">
            <v>19.823611111111113</v>
          </cell>
          <cell r="AB249">
            <v>8.1944444444444403E-2</v>
          </cell>
          <cell r="AC249">
            <v>19.858333333333334</v>
          </cell>
          <cell r="AD249">
            <v>0</v>
          </cell>
          <cell r="AE249">
            <v>4.4145833333333329</v>
          </cell>
          <cell r="AF249">
            <v>0</v>
          </cell>
          <cell r="AG249">
            <v>39.742361111111116</v>
          </cell>
          <cell r="AH249">
            <v>0</v>
          </cell>
          <cell r="AI249">
            <v>0.44097222222222232</v>
          </cell>
          <cell r="AJ249">
            <v>0</v>
          </cell>
          <cell r="AK249">
            <v>44.59791666666667</v>
          </cell>
          <cell r="AL249">
            <v>8.1944444444444403E-2</v>
          </cell>
          <cell r="AM249">
            <v>64.456249999999997</v>
          </cell>
          <cell r="AN249">
            <v>0.41666666666666674</v>
          </cell>
          <cell r="AO249">
            <v>146.57777777777775</v>
          </cell>
          <cell r="AP249">
            <v>0.33472222222222237</v>
          </cell>
          <cell r="AQ249">
            <v>82.121527777777771</v>
          </cell>
          <cell r="AR249">
            <v>1</v>
          </cell>
          <cell r="AS249">
            <v>0.9651625419233214</v>
          </cell>
          <cell r="AT249">
            <v>1</v>
          </cell>
          <cell r="AU249">
            <v>0.68637519454613194</v>
          </cell>
          <cell r="AV249">
            <v>1</v>
          </cell>
          <cell r="AW249">
            <v>0.99652009031324662</v>
          </cell>
          <cell r="AX249">
            <v>1</v>
          </cell>
          <cell r="AY249">
            <v>0.64805782678270007</v>
          </cell>
          <cell r="AZ249">
            <v>0.80333333333333357</v>
          </cell>
          <cell r="BA249">
            <v>0.56049594451182527</v>
          </cell>
          <cell r="BB249">
            <v>0.80333333333333357</v>
          </cell>
          <cell r="BC249">
            <v>0.56025905852031543</v>
          </cell>
          <cell r="BD249">
            <v>0.80333333333333357</v>
          </cell>
          <cell r="BE249">
            <v>0.53170538697073388</v>
          </cell>
          <cell r="BF249">
            <v>0.80333333333333357</v>
          </cell>
          <cell r="BG249">
            <v>0.52982817715450625</v>
          </cell>
          <cell r="BH249">
            <v>0.33472222222222237</v>
          </cell>
          <cell r="BI249">
            <v>0.48425470925470926</v>
          </cell>
          <cell r="BJ249">
            <v>143.73609958506219</v>
          </cell>
          <cell r="BK249">
            <v>135.53301492537312</v>
          </cell>
          <cell r="BL249">
            <v>1154.68</v>
          </cell>
          <cell r="BM249">
            <v>267124.27799999999</v>
          </cell>
          <cell r="BN249">
            <v>6.8730952380952388</v>
          </cell>
          <cell r="BO249">
            <v>1590.0254642857142</v>
          </cell>
          <cell r="BP249">
            <v>380.35253</v>
          </cell>
          <cell r="BQ249">
            <v>89546.132140000016</v>
          </cell>
          <cell r="BR249">
            <v>0.32940081234627772</v>
          </cell>
          <cell r="BS249">
            <v>0.33522273905781047</v>
          </cell>
          <cell r="BT249">
            <v>1.7185108967661047</v>
          </cell>
          <cell r="BU249">
            <v>1.8597554909736929</v>
          </cell>
          <cell r="BV249">
            <v>0.10022667528998404</v>
          </cell>
          <cell r="BW249">
            <v>0.12525493132161164</v>
          </cell>
          <cell r="BX249">
            <v>115.72973742383877</v>
          </cell>
          <cell r="BY249">
            <v>33458.633095225094</v>
          </cell>
          <cell r="BZ249">
            <v>0.191678046945262</v>
          </cell>
          <cell r="CA249">
            <v>0.18025097421935901</v>
          </cell>
          <cell r="CB249">
            <v>221.32680724675515</v>
          </cell>
          <cell r="CC249">
            <v>48149.411347142886</v>
          </cell>
          <cell r="CD249">
            <v>2.6000000000000002E-2</v>
          </cell>
          <cell r="CE249">
            <v>2.9160142860520204E-2</v>
          </cell>
          <cell r="CF249">
            <v>0.70226356594383643</v>
          </cell>
          <cell r="CG249">
            <v>0.7485520328640477</v>
          </cell>
          <cell r="CH249">
            <v>16.800822870744788</v>
          </cell>
          <cell r="CI249">
            <v>3972.5619796112196</v>
          </cell>
          <cell r="CJ249">
            <v>0.47525000000000006</v>
          </cell>
          <cell r="CK249">
            <v>0.4873937515555391</v>
          </cell>
          <cell r="CL249">
            <v>215.66489988250001</v>
          </cell>
          <cell r="CM249">
            <v>49703.04381324588</v>
          </cell>
          <cell r="CN249">
            <v>0.39300284927425772</v>
          </cell>
          <cell r="CO249">
            <v>0.38175933652874494</v>
          </cell>
          <cell r="CP249">
            <v>453.79252999999994</v>
          </cell>
          <cell r="CQ249">
            <v>101977.18714000001</v>
          </cell>
          <cell r="CR249">
            <v>1.0218074081130702E-2</v>
          </cell>
          <cell r="CS249">
            <v>1.1132156791515611E-2</v>
          </cell>
          <cell r="CT249">
            <v>11.798605779999999</v>
          </cell>
          <cell r="CU249">
            <v>2973.6693455164041</v>
          </cell>
          <cell r="CV249">
            <v>3.1424290712578372E-2</v>
          </cell>
          <cell r="CW249">
            <v>4.6937474548831536E-2</v>
          </cell>
          <cell r="CX249">
            <v>36.284999999999997</v>
          </cell>
          <cell r="CY249">
            <v>12538.138999999999</v>
          </cell>
          <cell r="CZ249">
            <v>2.402E-2</v>
          </cell>
          <cell r="DA249">
            <v>2.0410406004357489E-2</v>
          </cell>
          <cell r="DB249">
            <v>7.5481146291613249E-4</v>
          </cell>
          <cell r="DC249">
            <v>9.5801291236084806E-4</v>
          </cell>
          <cell r="DD249">
            <v>0.87156569999999989</v>
          </cell>
          <cell r="DE249">
            <v>255.9085075290688</v>
          </cell>
          <cell r="DF249">
            <v>0.68066666666666664</v>
          </cell>
          <cell r="DG249">
            <v>0.58503667305767726</v>
          </cell>
          <cell r="DH249">
            <v>24.697989999999997</v>
          </cell>
          <cell r="DI249">
            <v>7335.2711268947123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0.83196461950769096</v>
          </cell>
          <cell r="DO249">
            <v>0.84598886948062146</v>
          </cell>
          <cell r="DP249">
            <v>103.93113164383877</v>
          </cell>
          <cell r="DQ249">
            <v>30484.963749708691</v>
          </cell>
          <cell r="DR249">
            <v>124.92253781818182</v>
          </cell>
          <cell r="DS249">
            <v>36034.710206559037</v>
          </cell>
          <cell r="DT249">
            <v>1081.24</v>
          </cell>
          <cell r="DU249">
            <v>254822.929</v>
          </cell>
          <cell r="DV249">
            <v>0.93639796307201995</v>
          </cell>
          <cell r="DW249">
            <v>0.95394896678017416</v>
          </cell>
          <cell r="DX249">
            <v>0</v>
          </cell>
          <cell r="DY249">
            <v>0.21084691855825591</v>
          </cell>
          <cell r="DZ249">
            <v>0.98485</v>
          </cell>
          <cell r="EA249">
            <v>0.98747523815335625</v>
          </cell>
          <cell r="EB249">
            <v>0.86557467382597231</v>
          </cell>
          <cell r="EC249">
            <v>0.87122768557438091</v>
          </cell>
          <cell r="EN249">
            <v>7.5000000000000002E-4</v>
          </cell>
          <cell r="EO249">
            <v>7.9813417000549413E-6</v>
          </cell>
          <cell r="ER249">
            <v>0.98558919189392047</v>
          </cell>
          <cell r="ES249">
            <v>0.98790221810662671</v>
          </cell>
          <cell r="EV249">
            <v>2.7681268702545142E-2</v>
          </cell>
          <cell r="EW249">
            <v>2.4182200304626478E-2</v>
          </cell>
          <cell r="EX249">
            <v>0.84266666666666667</v>
          </cell>
          <cell r="EY249">
            <v>0.84526346047365064</v>
          </cell>
          <cell r="EZ249">
            <v>0.34989348228159678</v>
          </cell>
          <cell r="FA249">
            <v>0.3626380739677767</v>
          </cell>
          <cell r="FB249">
            <v>0.41522169574556578</v>
          </cell>
          <cell r="FC249">
            <v>0.42902371973416353</v>
          </cell>
          <cell r="FJ249">
            <v>0.89805035384475307</v>
          </cell>
          <cell r="FK249">
            <v>0.91112400386910075</v>
          </cell>
          <cell r="FL249">
            <v>0.93858143276724992</v>
          </cell>
          <cell r="FM249">
            <v>0.94225827820735775</v>
          </cell>
          <cell r="FR249">
            <v>-1.8782511233135235E-2</v>
          </cell>
          <cell r="FS249">
            <v>3.3870706900689385E-3</v>
          </cell>
          <cell r="FT249">
            <v>0.81318210827455573</v>
          </cell>
          <cell r="FU249">
            <v>0.8493759401706904</v>
          </cell>
          <cell r="FV249">
            <v>0.84565500165212093</v>
          </cell>
          <cell r="FW249">
            <v>0.87480236845036319</v>
          </cell>
          <cell r="FX249">
            <v>103.05956594383876</v>
          </cell>
          <cell r="FY249">
            <v>486.99642760939008</v>
          </cell>
          <cell r="FZ249">
            <v>126.73614544042898</v>
          </cell>
          <cell r="GA249">
            <v>652.7384204006803</v>
          </cell>
          <cell r="GB249">
            <v>15.906728535334928</v>
          </cell>
          <cell r="GC249">
            <v>115.03234425364343</v>
          </cell>
          <cell r="GD249">
            <v>1.3775876030878622E-2</v>
          </cell>
          <cell r="GE249">
            <v>4.3063230760943203E-4</v>
          </cell>
          <cell r="GF249">
            <v>3.9371628019614552E-2</v>
          </cell>
          <cell r="GG249">
            <v>1.1874988825572054E-3</v>
          </cell>
          <cell r="GH249">
            <v>45.461631441688532</v>
          </cell>
          <cell r="GI249">
            <v>328.27449010542455</v>
          </cell>
          <cell r="IV249">
            <v>253</v>
          </cell>
        </row>
        <row r="250">
          <cell r="B250">
            <v>39080</v>
          </cell>
          <cell r="C250">
            <v>32</v>
          </cell>
          <cell r="D250">
            <v>39052</v>
          </cell>
          <cell r="E250">
            <v>0</v>
          </cell>
          <cell r="F250">
            <v>171</v>
          </cell>
          <cell r="G250">
            <v>25</v>
          </cell>
          <cell r="H250">
            <v>0</v>
          </cell>
          <cell r="I250">
            <v>0</v>
          </cell>
          <cell r="J250">
            <v>0</v>
          </cell>
          <cell r="K250">
            <v>0.41666666666666669</v>
          </cell>
          <cell r="L250">
            <v>1</v>
          </cell>
          <cell r="M250">
            <v>170.58333333333331</v>
          </cell>
          <cell r="N250">
            <v>169</v>
          </cell>
          <cell r="O250">
            <v>169</v>
          </cell>
          <cell r="P250">
            <v>0</v>
          </cell>
          <cell r="Q250">
            <v>14.586805555555555</v>
          </cell>
          <cell r="R250">
            <v>0</v>
          </cell>
          <cell r="S250">
            <v>0.54722222222222228</v>
          </cell>
          <cell r="T250">
            <v>0</v>
          </cell>
          <cell r="U250">
            <v>15.134027777777778</v>
          </cell>
          <cell r="V250">
            <v>0</v>
          </cell>
          <cell r="W250">
            <v>7.8715277777777768</v>
          </cell>
          <cell r="X250">
            <v>0</v>
          </cell>
          <cell r="Y250">
            <v>3.4722222222222071E-2</v>
          </cell>
          <cell r="Z250">
            <v>0.2444444444444443</v>
          </cell>
          <cell r="AA250">
            <v>20.068055555555556</v>
          </cell>
          <cell r="AB250">
            <v>0.2444444444444443</v>
          </cell>
          <cell r="AC250">
            <v>20.102777777777778</v>
          </cell>
          <cell r="AD250">
            <v>0</v>
          </cell>
          <cell r="AE250">
            <v>4.4145833333333329</v>
          </cell>
          <cell r="AF250">
            <v>0</v>
          </cell>
          <cell r="AG250">
            <v>39.742361111111116</v>
          </cell>
          <cell r="AH250">
            <v>0</v>
          </cell>
          <cell r="AI250">
            <v>0.44097222222222232</v>
          </cell>
          <cell r="AJ250">
            <v>0</v>
          </cell>
          <cell r="AK250">
            <v>44.59791666666667</v>
          </cell>
          <cell r="AL250">
            <v>0.2444444444444443</v>
          </cell>
          <cell r="AM250">
            <v>64.700694444444451</v>
          </cell>
          <cell r="AN250">
            <v>1</v>
          </cell>
          <cell r="AO250">
            <v>147.57777777777775</v>
          </cell>
          <cell r="AP250">
            <v>0.75555555555555576</v>
          </cell>
          <cell r="AQ250">
            <v>82.877083333333331</v>
          </cell>
          <cell r="AR250">
            <v>1</v>
          </cell>
          <cell r="AS250">
            <v>0.96536902660652413</v>
          </cell>
          <cell r="AT250">
            <v>1</v>
          </cell>
          <cell r="AU250">
            <v>0.68823407639842216</v>
          </cell>
          <cell r="AV250">
            <v>1</v>
          </cell>
          <cell r="AW250">
            <v>0.99654071604454031</v>
          </cell>
          <cell r="AX250">
            <v>1</v>
          </cell>
          <cell r="AY250">
            <v>0.6501438190494867</v>
          </cell>
          <cell r="AZ250">
            <v>0.75555555555555576</v>
          </cell>
          <cell r="BA250">
            <v>0.56181768558951961</v>
          </cell>
          <cell r="BB250">
            <v>0.75555555555555576</v>
          </cell>
          <cell r="BC250">
            <v>0.56158240475831955</v>
          </cell>
          <cell r="BD250">
            <v>0.75555555555555576</v>
          </cell>
          <cell r="BE250">
            <v>0.53314540735413041</v>
          </cell>
          <cell r="BF250">
            <v>0.75555555555555576</v>
          </cell>
          <cell r="BG250">
            <v>0.53127517973601635</v>
          </cell>
          <cell r="BH250">
            <v>0.75555555555555576</v>
          </cell>
          <cell r="BI250">
            <v>0.48584513922813877</v>
          </cell>
          <cell r="BJ250">
            <v>125.85275735294114</v>
          </cell>
          <cell r="BK250">
            <v>135.44476408335638</v>
          </cell>
          <cell r="BL250">
            <v>2282.13</v>
          </cell>
          <cell r="BM250">
            <v>269406.408</v>
          </cell>
          <cell r="BN250">
            <v>13.503727810650888</v>
          </cell>
          <cell r="BO250">
            <v>1594.1207573964498</v>
          </cell>
          <cell r="BP250">
            <v>803.72694000000001</v>
          </cell>
          <cell r="BQ250">
            <v>90349.859080000009</v>
          </cell>
          <cell r="BR250">
            <v>0.35218280290780979</v>
          </cell>
          <cell r="BS250">
            <v>0.33536640702325093</v>
          </cell>
          <cell r="BT250">
            <v>1.8656222001807268</v>
          </cell>
          <cell r="BU250">
            <v>1.859807516910128</v>
          </cell>
          <cell r="BV250">
            <v>0.10989424768323958</v>
          </cell>
          <cell r="BW250">
            <v>0.1251248116365905</v>
          </cell>
          <cell r="BX250">
            <v>250.79295946535154</v>
          </cell>
          <cell r="BY250">
            <v>33709.426054690448</v>
          </cell>
          <cell r="BZ250">
            <v>0.18877498502842274</v>
          </cell>
          <cell r="CA250">
            <v>0.18032318074529913</v>
          </cell>
          <cell r="CB250">
            <v>430.80905658291442</v>
          </cell>
          <cell r="CC250">
            <v>48580.220403725798</v>
          </cell>
          <cell r="CD250">
            <v>2.8790909090909093E-2</v>
          </cell>
          <cell r="CE250">
            <v>2.9156902032686498E-2</v>
          </cell>
          <cell r="CF250">
            <v>0.76676986315350604</v>
          </cell>
          <cell r="CG250">
            <v>0.74870620702621193</v>
          </cell>
          <cell r="CH250">
            <v>33.906004993449145</v>
          </cell>
          <cell r="CI250">
            <v>4006.4679846046688</v>
          </cell>
          <cell r="CJ250">
            <v>0.48536363636363644</v>
          </cell>
          <cell r="CK250">
            <v>0.4873759328879062</v>
          </cell>
          <cell r="CL250">
            <v>438.28187842363644</v>
          </cell>
          <cell r="CM250">
            <v>50141.325691669517</v>
          </cell>
          <cell r="CN250">
            <v>0.39568163952097379</v>
          </cell>
          <cell r="CO250">
            <v>0.38187727175368452</v>
          </cell>
          <cell r="CP250">
            <v>902.99694</v>
          </cell>
          <cell r="CQ250">
            <v>102880.18408000001</v>
          </cell>
          <cell r="CR250">
            <v>1.1392034112390219E-2</v>
          </cell>
          <cell r="CS250">
            <v>1.1134358201031778E-2</v>
          </cell>
          <cell r="CT250">
            <v>25.998102808909092</v>
          </cell>
          <cell r="CU250">
            <v>2999.6674483253132</v>
          </cell>
          <cell r="CV250">
            <v>4.7501676065780651E-2</v>
          </cell>
          <cell r="CW250">
            <v>4.6942253875416354E-2</v>
          </cell>
          <cell r="CX250">
            <v>108.405</v>
          </cell>
          <cell r="CY250">
            <v>12646.544</v>
          </cell>
          <cell r="CZ250">
            <v>2.245833333333333E-2</v>
          </cell>
          <cell r="DA250">
            <v>2.042796064711978E-2</v>
          </cell>
          <cell r="DB250">
            <v>1.0668084749773236E-3</v>
          </cell>
          <cell r="DC250">
            <v>9.5893451485411132E-4</v>
          </cell>
          <cell r="DD250">
            <v>2.4345956249999996</v>
          </cell>
          <cell r="DE250">
            <v>258.34310315406879</v>
          </cell>
          <cell r="DF250">
            <v>0.67149999999999987</v>
          </cell>
          <cell r="DG250">
            <v>0.58577782866170491</v>
          </cell>
          <cell r="DH250">
            <v>72.793957499999991</v>
          </cell>
          <cell r="DI250">
            <v>7408.0650843947124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0.85137071889059324</v>
          </cell>
          <cell r="DO250">
            <v>0.8460280172972332</v>
          </cell>
          <cell r="DP250">
            <v>224.79485665644245</v>
          </cell>
          <cell r="DQ250">
            <v>30709.758606365132</v>
          </cell>
          <cell r="DR250">
            <v>264.03874559999997</v>
          </cell>
          <cell r="DS250">
            <v>36298.74895215904</v>
          </cell>
          <cell r="DT250">
            <v>2182.86</v>
          </cell>
          <cell r="DU250">
            <v>257005.78899999999</v>
          </cell>
          <cell r="DV250">
            <v>0.956501163386836</v>
          </cell>
          <cell r="DW250">
            <v>0.95397058632695919</v>
          </cell>
          <cell r="DX250">
            <v>0</v>
          </cell>
          <cell r="DY250">
            <v>0.20906084345402395</v>
          </cell>
          <cell r="DZ250">
            <v>0.98350000000000004</v>
          </cell>
          <cell r="EA250">
            <v>0.98744894346700374</v>
          </cell>
          <cell r="EB250">
            <v>0.88598809969165326</v>
          </cell>
          <cell r="EC250">
            <v>0.87136025483836765</v>
          </cell>
          <cell r="EN250">
            <v>1.2999999999999999E-3</v>
          </cell>
          <cell r="EO250">
            <v>1.6527553039116099E-5</v>
          </cell>
          <cell r="ER250">
            <v>0.9847802142785621</v>
          </cell>
          <cell r="ES250">
            <v>0.98788158505027157</v>
          </cell>
          <cell r="EV250">
            <v>2.8684782357202801E-2</v>
          </cell>
          <cell r="EW250">
            <v>2.4220341481950097E-2</v>
          </cell>
          <cell r="EX250">
            <v>0.84275000000000011</v>
          </cell>
          <cell r="EY250">
            <v>0.84523777838792702</v>
          </cell>
          <cell r="EZ250">
            <v>0.34952759662243321</v>
          </cell>
          <cell r="FA250">
            <v>0.36250411347522471</v>
          </cell>
          <cell r="FB250">
            <v>0.4147464807148421</v>
          </cell>
          <cell r="FC250">
            <v>0.42887826685481067</v>
          </cell>
          <cell r="FJ250">
            <v>0.8963363929181557</v>
          </cell>
          <cell r="FK250">
            <v>0.91101398631176245</v>
          </cell>
          <cell r="FL250">
            <v>0.93636073339278569</v>
          </cell>
          <cell r="FM250">
            <v>0.94221504146320567</v>
          </cell>
          <cell r="FR250">
            <v>-5.1622171597273114E-3</v>
          </cell>
          <cell r="FS250">
            <v>3.3232690996924941E-3</v>
          </cell>
          <cell r="FT250">
            <v>0.84620850173086593</v>
          </cell>
          <cell r="FU250">
            <v>0.8493512863969257</v>
          </cell>
          <cell r="FV250">
            <v>0.88085403137769303</v>
          </cell>
          <cell r="FW250">
            <v>0.87486549644698497</v>
          </cell>
          <cell r="FX250">
            <v>222.36026103144246</v>
          </cell>
          <cell r="FY250">
            <v>709.35668864083254</v>
          </cell>
          <cell r="FZ250">
            <v>262.7724261533873</v>
          </cell>
          <cell r="GA250">
            <v>915.5108465540676</v>
          </cell>
          <cell r="GB250">
            <v>26.493328683700231</v>
          </cell>
          <cell r="GC250">
            <v>141.52567293734367</v>
          </cell>
          <cell r="GD250">
            <v>1.1609035718254538E-2</v>
          </cell>
          <cell r="GE250">
            <v>5.2532407817613481E-4</v>
          </cell>
          <cell r="GF250">
            <v>3.3213502540100866E-2</v>
          </cell>
          <cell r="GG250">
            <v>1.4491534265363255E-3</v>
          </cell>
          <cell r="GH250">
            <v>75.797530551840396</v>
          </cell>
          <cell r="GI250">
            <v>404.07202065726494</v>
          </cell>
          <cell r="IV250">
            <v>254</v>
          </cell>
        </row>
        <row r="251">
          <cell r="B251">
            <v>39081</v>
          </cell>
          <cell r="C251">
            <v>32</v>
          </cell>
          <cell r="D251">
            <v>39052</v>
          </cell>
          <cell r="E251">
            <v>0</v>
          </cell>
          <cell r="F251">
            <v>172</v>
          </cell>
          <cell r="G251">
            <v>25</v>
          </cell>
          <cell r="H251">
            <v>0</v>
          </cell>
          <cell r="I251">
            <v>0</v>
          </cell>
          <cell r="J251">
            <v>0</v>
          </cell>
          <cell r="K251">
            <v>0.41666666666666669</v>
          </cell>
          <cell r="L251">
            <v>1</v>
          </cell>
          <cell r="M251">
            <v>171.58333333333331</v>
          </cell>
          <cell r="N251">
            <v>170</v>
          </cell>
          <cell r="O251">
            <v>170</v>
          </cell>
          <cell r="P251">
            <v>3.125E-2</v>
          </cell>
          <cell r="Q251">
            <v>14.618055555555555</v>
          </cell>
          <cell r="R251">
            <v>2.2916666666666669E-2</v>
          </cell>
          <cell r="S251">
            <v>0.57013888888888897</v>
          </cell>
          <cell r="T251">
            <v>5.4166666666666669E-2</v>
          </cell>
          <cell r="U251">
            <v>15.188194444444445</v>
          </cell>
          <cell r="V251">
            <v>0</v>
          </cell>
          <cell r="W251">
            <v>7.8715277777777768</v>
          </cell>
          <cell r="X251">
            <v>0</v>
          </cell>
          <cell r="Y251">
            <v>3.4722222222222071E-2</v>
          </cell>
          <cell r="Z251">
            <v>0.14791666666666684</v>
          </cell>
          <cell r="AA251">
            <v>20.215972222222224</v>
          </cell>
          <cell r="AB251">
            <v>0.14791666666666684</v>
          </cell>
          <cell r="AC251">
            <v>20.250694444444445</v>
          </cell>
          <cell r="AD251">
            <v>0</v>
          </cell>
          <cell r="AE251">
            <v>4.4145833333333329</v>
          </cell>
          <cell r="AF251">
            <v>0</v>
          </cell>
          <cell r="AG251">
            <v>39.742361111111116</v>
          </cell>
          <cell r="AH251">
            <v>0</v>
          </cell>
          <cell r="AI251">
            <v>0.44097222222222232</v>
          </cell>
          <cell r="AJ251">
            <v>0</v>
          </cell>
          <cell r="AK251">
            <v>44.59791666666667</v>
          </cell>
          <cell r="AL251">
            <v>0.14791666666666684</v>
          </cell>
          <cell r="AM251">
            <v>64.848611111111111</v>
          </cell>
          <cell r="AN251">
            <v>0.9458333333333333</v>
          </cell>
          <cell r="AO251">
            <v>148.52361111111108</v>
          </cell>
          <cell r="AP251">
            <v>0.7979166666666665</v>
          </cell>
          <cell r="AQ251">
            <v>83.674999999999997</v>
          </cell>
          <cell r="AR251">
            <v>1</v>
          </cell>
          <cell r="AS251">
            <v>0.96558444722353065</v>
          </cell>
          <cell r="AT251">
            <v>1</v>
          </cell>
          <cell r="AU251">
            <v>0.69017340414589112</v>
          </cell>
          <cell r="AV251">
            <v>1</v>
          </cell>
          <cell r="AW251">
            <v>0.99656223438523539</v>
          </cell>
          <cell r="AX251">
            <v>1</v>
          </cell>
          <cell r="AY251">
            <v>0.65232008575465716</v>
          </cell>
          <cell r="AZ251">
            <v>0.84361233480176201</v>
          </cell>
          <cell r="BA251">
            <v>0.56361222027922975</v>
          </cell>
          <cell r="BB251">
            <v>0.84361233480176201</v>
          </cell>
          <cell r="BC251">
            <v>0.56337843777177221</v>
          </cell>
          <cell r="BD251">
            <v>0.84361233480176201</v>
          </cell>
          <cell r="BE251">
            <v>0.53502302305858129</v>
          </cell>
          <cell r="BF251">
            <v>0.82365591397849447</v>
          </cell>
          <cell r="BG251">
            <v>0.53307967968853698</v>
          </cell>
          <cell r="BH251">
            <v>0.7979166666666665</v>
          </cell>
          <cell r="BI251">
            <v>0.48766391452161256</v>
          </cell>
          <cell r="BJ251">
            <v>131.38067885117496</v>
          </cell>
          <cell r="BK251">
            <v>135.40600936161738</v>
          </cell>
          <cell r="BL251">
            <v>2515.94</v>
          </cell>
          <cell r="BM251">
            <v>271922.348</v>
          </cell>
          <cell r="BN251">
            <v>14.799647058823529</v>
          </cell>
          <cell r="BO251">
            <v>1599.5432235294118</v>
          </cell>
          <cell r="BP251">
            <v>790.03816000000006</v>
          </cell>
          <cell r="BQ251">
            <v>91139.897240000006</v>
          </cell>
          <cell r="BR251">
            <v>0.31401311637002471</v>
          </cell>
          <cell r="BS251">
            <v>0.33516883739176895</v>
          </cell>
          <cell r="BT251">
            <v>1.7473095196202473</v>
          </cell>
          <cell r="BU251">
            <v>1.8587701314240037</v>
          </cell>
          <cell r="BV251">
            <v>0.11245513367979322</v>
          </cell>
          <cell r="BW251">
            <v>0.12500758644420351</v>
          </cell>
          <cell r="BX251">
            <v>282.93036903033897</v>
          </cell>
          <cell r="BY251">
            <v>33992.35642372079</v>
          </cell>
          <cell r="BZ251">
            <v>0.17971235939827709</v>
          </cell>
          <cell r="CA251">
            <v>0.18031752916913729</v>
          </cell>
          <cell r="CB251">
            <v>452.14551350450125</v>
          </cell>
          <cell r="CC251">
            <v>49032.365917230301</v>
          </cell>
          <cell r="CD251">
            <v>2.8558333333333335E-2</v>
          </cell>
          <cell r="CE251">
            <v>2.9151455281818606E-2</v>
          </cell>
          <cell r="CF251">
            <v>0.72138144556750627</v>
          </cell>
          <cell r="CG251">
            <v>0.74845347961426145</v>
          </cell>
          <cell r="CH251">
            <v>37.401854735498794</v>
          </cell>
          <cell r="CI251">
            <v>4043.8698393401678</v>
          </cell>
          <cell r="CJ251">
            <v>0.48183333333333339</v>
          </cell>
          <cell r="CK251">
            <v>0.48732549730888769</v>
          </cell>
          <cell r="CL251">
            <v>455.22079176000011</v>
          </cell>
          <cell r="CM251">
            <v>50596.54648342952</v>
          </cell>
          <cell r="CN251">
            <v>0.37551299315563968</v>
          </cell>
          <cell r="CO251">
            <v>0.38181838676974067</v>
          </cell>
          <cell r="CP251">
            <v>944.76816000000008</v>
          </cell>
          <cell r="CQ251">
            <v>103824.95224000001</v>
          </cell>
          <cell r="CR251">
            <v>1.0724025229536477E-2</v>
          </cell>
          <cell r="CS251">
            <v>1.1130561627694217E-2</v>
          </cell>
          <cell r="CT251">
            <v>26.981004036000002</v>
          </cell>
          <cell r="CU251">
            <v>3026.648452361313</v>
          </cell>
          <cell r="CV251">
            <v>2.396519789820107E-2</v>
          </cell>
          <cell r="CW251">
            <v>4.6729660483808416E-2</v>
          </cell>
          <cell r="CX251">
            <v>60.295000000000002</v>
          </cell>
          <cell r="CY251">
            <v>12706.839</v>
          </cell>
          <cell r="CZ251">
            <v>2.7380000000000002E-2</v>
          </cell>
          <cell r="DA251">
            <v>2.0460948647737551E-2</v>
          </cell>
          <cell r="DB251">
            <v>6.5616711845274537E-4</v>
          </cell>
          <cell r="DC251">
            <v>9.5613318348541465E-4</v>
          </cell>
          <cell r="DD251">
            <v>1.6508771000000002</v>
          </cell>
          <cell r="DE251">
            <v>259.99398025406879</v>
          </cell>
          <cell r="DF251">
            <v>0.6694</v>
          </cell>
          <cell r="DG251">
            <v>0.58617462276768539</v>
          </cell>
          <cell r="DH251">
            <v>40.361473000000004</v>
          </cell>
          <cell r="DI251">
            <v>7448.4265573947123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0.83269400974665087</v>
          </cell>
          <cell r="DO251">
            <v>0.84591605402925973</v>
          </cell>
          <cell r="DP251">
            <v>255.94936499433896</v>
          </cell>
          <cell r="DQ251">
            <v>30965.707971359472</v>
          </cell>
          <cell r="DR251">
            <v>307.37505253846149</v>
          </cell>
          <cell r="DS251">
            <v>36606.1240046975</v>
          </cell>
          <cell r="DT251">
            <v>2361.21</v>
          </cell>
          <cell r="DU251">
            <v>259366.99899999998</v>
          </cell>
          <cell r="DV251">
            <v>0.93850012321438503</v>
          </cell>
          <cell r="DW251">
            <v>0.95382744709162337</v>
          </cell>
          <cell r="DX251">
            <v>0</v>
          </cell>
          <cell r="DY251">
            <v>0.20712652454883521</v>
          </cell>
          <cell r="DZ251">
            <v>0.98090000000000022</v>
          </cell>
          <cell r="EA251">
            <v>0.98740085028845648</v>
          </cell>
          <cell r="EB251">
            <v>0.86799864366725021</v>
          </cell>
          <cell r="EC251">
            <v>0.8713188916871486</v>
          </cell>
          <cell r="EN251">
            <v>9.6666666666666667E-4</v>
          </cell>
          <cell r="EO251">
            <v>2.3505046472474692E-5</v>
          </cell>
          <cell r="ER251">
            <v>0.98184912081678977</v>
          </cell>
          <cell r="ES251">
            <v>0.98783730797744995</v>
          </cell>
          <cell r="EV251">
            <v>3.1089137127385716E-2</v>
          </cell>
          <cell r="EW251">
            <v>2.4283894469938352E-2</v>
          </cell>
          <cell r="EX251">
            <v>0.83594999999999986</v>
          </cell>
          <cell r="EY251">
            <v>0.84516981027454374</v>
          </cell>
          <cell r="EZ251">
            <v>0.34823199092277896</v>
          </cell>
          <cell r="FA251">
            <v>0.36239966985013489</v>
          </cell>
          <cell r="FB251">
            <v>0.41657035818264132</v>
          </cell>
          <cell r="FC251">
            <v>0.42878917993108806</v>
          </cell>
          <cell r="FJ251">
            <v>0.90463729952896366</v>
          </cell>
          <cell r="FK251">
            <v>0.91096091089909725</v>
          </cell>
          <cell r="FL251">
            <v>0.93781742205575302</v>
          </cell>
          <cell r="FM251">
            <v>0.94217836494872587</v>
          </cell>
          <cell r="FR251">
            <v>6.4462796342035222E-4</v>
          </cell>
          <cell r="FS251">
            <v>3.2995325002848075E-3</v>
          </cell>
          <cell r="FT251">
            <v>0.83333863771007122</v>
          </cell>
          <cell r="FU251">
            <v>0.84921558652954454</v>
          </cell>
          <cell r="FV251">
            <v>0.86867080361739268</v>
          </cell>
          <cell r="FW251">
            <v>0.87479895568960464</v>
          </cell>
          <cell r="FX251">
            <v>254.29848789433896</v>
          </cell>
          <cell r="FY251">
            <v>963.65517653517145</v>
          </cell>
          <cell r="FZ251">
            <v>305.15624307679411</v>
          </cell>
          <cell r="GA251">
            <v>1220.6670896308617</v>
          </cell>
          <cell r="GB251">
            <v>33.396816056475728</v>
          </cell>
          <cell r="GC251">
            <v>174.9224889938194</v>
          </cell>
          <cell r="GD251">
            <v>1.3274090819525E-2</v>
          </cell>
          <cell r="GE251">
            <v>6.432810332816757E-4</v>
          </cell>
          <cell r="GF251">
            <v>3.8118527778995909E-2</v>
          </cell>
          <cell r="GG251">
            <v>1.7750596559530398E-3</v>
          </cell>
          <cell r="GH251">
            <v>95.903928780286975</v>
          </cell>
          <cell r="GI251">
            <v>499.97594943755189</v>
          </cell>
          <cell r="IV251">
            <v>255</v>
          </cell>
        </row>
        <row r="252">
          <cell r="B252">
            <v>39082</v>
          </cell>
          <cell r="C252">
            <v>32</v>
          </cell>
          <cell r="D252">
            <v>39052</v>
          </cell>
          <cell r="E252" t="str">
            <v>PH W</v>
          </cell>
          <cell r="F252">
            <v>173</v>
          </cell>
          <cell r="G252">
            <v>25</v>
          </cell>
          <cell r="H252">
            <v>0</v>
          </cell>
          <cell r="I252">
            <v>0</v>
          </cell>
          <cell r="J252">
            <v>0</v>
          </cell>
          <cell r="K252">
            <v>0.41666666666666669</v>
          </cell>
          <cell r="L252">
            <v>1</v>
          </cell>
          <cell r="M252">
            <v>172.58333333333331</v>
          </cell>
          <cell r="N252">
            <v>171</v>
          </cell>
          <cell r="O252">
            <v>171</v>
          </cell>
          <cell r="P252">
            <v>0.66666666666666663</v>
          </cell>
          <cell r="Q252">
            <v>15.284722222222221</v>
          </cell>
          <cell r="R252">
            <v>0</v>
          </cell>
          <cell r="S252">
            <v>0.57013888888888897</v>
          </cell>
          <cell r="T252">
            <v>0.66666666666666663</v>
          </cell>
          <cell r="U252">
            <v>15.854861111111111</v>
          </cell>
          <cell r="V252">
            <v>0.33333333333333337</v>
          </cell>
          <cell r="W252">
            <v>8.2048611111111107</v>
          </cell>
          <cell r="X252">
            <v>0</v>
          </cell>
          <cell r="Y252">
            <v>3.4722222222222071E-2</v>
          </cell>
          <cell r="Z252">
            <v>0</v>
          </cell>
          <cell r="AA252">
            <v>20.215972222222224</v>
          </cell>
          <cell r="AB252">
            <v>0</v>
          </cell>
          <cell r="AC252">
            <v>20.250694444444445</v>
          </cell>
          <cell r="AD252">
            <v>0</v>
          </cell>
          <cell r="AE252">
            <v>4.4145833333333329</v>
          </cell>
          <cell r="AF252">
            <v>0</v>
          </cell>
          <cell r="AG252">
            <v>39.742361111111116</v>
          </cell>
          <cell r="AH252">
            <v>0</v>
          </cell>
          <cell r="AI252">
            <v>0.44097222222222232</v>
          </cell>
          <cell r="AJ252">
            <v>0</v>
          </cell>
          <cell r="AK252">
            <v>44.59791666666667</v>
          </cell>
          <cell r="AL252">
            <v>0</v>
          </cell>
          <cell r="AM252">
            <v>64.848611111111111</v>
          </cell>
          <cell r="AN252">
            <v>0</v>
          </cell>
          <cell r="AO252">
            <v>148.52361111111108</v>
          </cell>
          <cell r="AP252">
            <v>0</v>
          </cell>
          <cell r="AQ252">
            <v>83.674999999999997</v>
          </cell>
          <cell r="AR252">
            <v>0</v>
          </cell>
          <cell r="AS252">
            <v>0.96558444722353065</v>
          </cell>
          <cell r="AT252">
            <v>0</v>
          </cell>
          <cell r="AU252">
            <v>0.69017340414589112</v>
          </cell>
          <cell r="AV252">
            <v>0</v>
          </cell>
          <cell r="AW252">
            <v>0.99656223438523539</v>
          </cell>
          <cell r="AX252">
            <v>0</v>
          </cell>
          <cell r="AY252">
            <v>0.65232008575465716</v>
          </cell>
          <cell r="AZ252">
            <v>0</v>
          </cell>
          <cell r="BA252">
            <v>0.56361222027922975</v>
          </cell>
          <cell r="BB252">
            <v>0</v>
          </cell>
          <cell r="BC252">
            <v>0.56337843777177221</v>
          </cell>
          <cell r="BD252">
            <v>0</v>
          </cell>
          <cell r="BE252">
            <v>0.53388512510578723</v>
          </cell>
          <cell r="BF252">
            <v>0</v>
          </cell>
          <cell r="BG252">
            <v>0.53195002428148874</v>
          </cell>
          <cell r="BH252">
            <v>0</v>
          </cell>
          <cell r="BI252">
            <v>0.4848382423949783</v>
          </cell>
          <cell r="BJ252">
            <v>0</v>
          </cell>
          <cell r="BK252">
            <v>135.40600936161738</v>
          </cell>
          <cell r="BL252">
            <v>0</v>
          </cell>
          <cell r="BM252">
            <v>271922.348</v>
          </cell>
          <cell r="BN252">
            <v>0</v>
          </cell>
          <cell r="BO252">
            <v>1590.1891695906434</v>
          </cell>
          <cell r="BP252">
            <v>0</v>
          </cell>
          <cell r="BQ252">
            <v>91139.897240000006</v>
          </cell>
          <cell r="BR252">
            <v>0</v>
          </cell>
          <cell r="BS252">
            <v>0.33516883739176895</v>
          </cell>
          <cell r="BT252">
            <v>0</v>
          </cell>
          <cell r="BU252">
            <v>1.8587701314240037</v>
          </cell>
          <cell r="BV252">
            <v>0</v>
          </cell>
          <cell r="BW252">
            <v>0.12500758644420351</v>
          </cell>
          <cell r="BX252">
            <v>0</v>
          </cell>
          <cell r="BY252">
            <v>33992.35642372079</v>
          </cell>
          <cell r="BZ252">
            <v>0</v>
          </cell>
          <cell r="CA252">
            <v>0.18031752916913729</v>
          </cell>
          <cell r="CB252">
            <v>0</v>
          </cell>
          <cell r="CC252">
            <v>49032.365917230301</v>
          </cell>
          <cell r="CD252">
            <v>0</v>
          </cell>
          <cell r="CE252">
            <v>2.9151455281818606E-2</v>
          </cell>
          <cell r="CF252">
            <v>0</v>
          </cell>
          <cell r="CG252">
            <v>0.74845347961426145</v>
          </cell>
          <cell r="CH252">
            <v>0</v>
          </cell>
          <cell r="CI252">
            <v>4043.8698393401678</v>
          </cell>
          <cell r="CJ252">
            <v>0</v>
          </cell>
          <cell r="CK252">
            <v>0.48732549730888769</v>
          </cell>
          <cell r="CL252">
            <v>0</v>
          </cell>
          <cell r="CM252">
            <v>50596.54648342952</v>
          </cell>
          <cell r="CN252">
            <v>0</v>
          </cell>
          <cell r="CO252">
            <v>0.38181838676974067</v>
          </cell>
          <cell r="CP252">
            <v>0</v>
          </cell>
          <cell r="CQ252">
            <v>103824.95224000001</v>
          </cell>
          <cell r="CR252">
            <v>0</v>
          </cell>
          <cell r="CS252">
            <v>1.1130561627694217E-2</v>
          </cell>
          <cell r="CT252">
            <v>0</v>
          </cell>
          <cell r="CU252">
            <v>3026.648452361313</v>
          </cell>
          <cell r="CV252">
            <v>0</v>
          </cell>
          <cell r="CW252">
            <v>4.6729660483808416E-2</v>
          </cell>
          <cell r="CX252">
            <v>0</v>
          </cell>
          <cell r="CY252">
            <v>12706.839</v>
          </cell>
          <cell r="CZ252">
            <v>0</v>
          </cell>
          <cell r="DA252">
            <v>2.0460948647737551E-2</v>
          </cell>
          <cell r="DB252">
            <v>0</v>
          </cell>
          <cell r="DC252">
            <v>9.5613318348541465E-4</v>
          </cell>
          <cell r="DD252">
            <v>0</v>
          </cell>
          <cell r="DE252">
            <v>259.99398025406879</v>
          </cell>
          <cell r="DF252">
            <v>0</v>
          </cell>
          <cell r="DG252">
            <v>0.58617462276768539</v>
          </cell>
          <cell r="DH252">
            <v>0</v>
          </cell>
          <cell r="DI252">
            <v>7448.4265573947123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0.84591605402925973</v>
          </cell>
          <cell r="DP252">
            <v>0</v>
          </cell>
          <cell r="DQ252">
            <v>30965.707971359472</v>
          </cell>
          <cell r="DR252">
            <v>0</v>
          </cell>
          <cell r="DS252">
            <v>36606.1240046975</v>
          </cell>
          <cell r="DT252">
            <v>0</v>
          </cell>
          <cell r="DU252">
            <v>259366.99899999998</v>
          </cell>
          <cell r="DV252">
            <v>0</v>
          </cell>
          <cell r="DW252">
            <v>0.95382744709162337</v>
          </cell>
          <cell r="DX252">
            <v>0</v>
          </cell>
          <cell r="DY252">
            <v>0.20712652454883521</v>
          </cell>
          <cell r="DZ252">
            <v>0</v>
          </cell>
          <cell r="EA252">
            <v>0.98740085028845648</v>
          </cell>
          <cell r="EB252">
            <v>0</v>
          </cell>
          <cell r="EC252">
            <v>0.8713188916871486</v>
          </cell>
          <cell r="EN252">
            <v>0</v>
          </cell>
          <cell r="EO252">
            <v>2.3505046472474692E-5</v>
          </cell>
          <cell r="ER252">
            <v>0</v>
          </cell>
          <cell r="ES252">
            <v>0.98783730797744995</v>
          </cell>
          <cell r="EV252">
            <v>0</v>
          </cell>
          <cell r="EW252">
            <v>2.4283894469938352E-2</v>
          </cell>
          <cell r="EX252">
            <v>0</v>
          </cell>
          <cell r="EY252">
            <v>0.84516981027454374</v>
          </cell>
          <cell r="EZ252">
            <v>0</v>
          </cell>
          <cell r="FA252">
            <v>0.36239966985013489</v>
          </cell>
          <cell r="FB252">
            <v>0</v>
          </cell>
          <cell r="FC252">
            <v>0.42878917993108806</v>
          </cell>
          <cell r="FJ252">
            <v>0</v>
          </cell>
          <cell r="FK252">
            <v>0.91096091089909725</v>
          </cell>
          <cell r="FL252">
            <v>0</v>
          </cell>
          <cell r="FM252">
            <v>0.94217836494872587</v>
          </cell>
          <cell r="FR252">
            <v>0</v>
          </cell>
          <cell r="FS252">
            <v>3.2995325002848075E-3</v>
          </cell>
          <cell r="FT252">
            <v>0</v>
          </cell>
          <cell r="FU252">
            <v>0.84921558652954454</v>
          </cell>
          <cell r="FV252">
            <v>0</v>
          </cell>
          <cell r="FW252">
            <v>0</v>
          </cell>
          <cell r="FX252">
            <v>0</v>
          </cell>
          <cell r="FY252">
            <v>963.65517653517145</v>
          </cell>
          <cell r="FZ252">
            <v>0</v>
          </cell>
          <cell r="GA252">
            <v>1220.6670896308617</v>
          </cell>
          <cell r="GB252">
            <v>0</v>
          </cell>
          <cell r="GC252">
            <v>174.9224889938194</v>
          </cell>
          <cell r="GD252">
            <v>0</v>
          </cell>
          <cell r="GE252">
            <v>6.432810332816757E-4</v>
          </cell>
          <cell r="GF252">
            <v>0</v>
          </cell>
          <cell r="GG252">
            <v>1.7750596559530398E-3</v>
          </cell>
          <cell r="GH252">
            <v>0</v>
          </cell>
          <cell r="GI252">
            <v>499.97594943755189</v>
          </cell>
          <cell r="IV252">
            <v>256</v>
          </cell>
        </row>
        <row r="253">
          <cell r="B253" t="str">
            <v>from  25/12/2006  to  31/12/2006</v>
          </cell>
          <cell r="C253">
            <v>32</v>
          </cell>
          <cell r="F253">
            <v>7</v>
          </cell>
          <cell r="G253">
            <v>25</v>
          </cell>
          <cell r="H253">
            <v>0</v>
          </cell>
          <cell r="I253">
            <v>0</v>
          </cell>
          <cell r="J253">
            <v>0</v>
          </cell>
          <cell r="K253">
            <v>0.41666666666666669</v>
          </cell>
          <cell r="L253">
            <v>7</v>
          </cell>
          <cell r="M253">
            <v>172.58333333333331</v>
          </cell>
          <cell r="N253">
            <v>5</v>
          </cell>
          <cell r="O253">
            <v>171</v>
          </cell>
          <cell r="P253">
            <v>2.6291666666666669</v>
          </cell>
          <cell r="Q253">
            <v>15.284722222222221</v>
          </cell>
          <cell r="R253">
            <v>2.2916666666666669E-2</v>
          </cell>
          <cell r="S253">
            <v>0.57013888888888897</v>
          </cell>
          <cell r="T253">
            <v>2.6520833333333336</v>
          </cell>
          <cell r="U253">
            <v>15.854861111111113</v>
          </cell>
          <cell r="V253">
            <v>0.33333333333333337</v>
          </cell>
          <cell r="W253">
            <v>8.2048611111111107</v>
          </cell>
          <cell r="X253">
            <v>0</v>
          </cell>
          <cell r="Y253">
            <v>3.4722222222222071E-2</v>
          </cell>
          <cell r="Z253">
            <v>0.75555555555555542</v>
          </cell>
          <cell r="AA253">
            <v>20.215972222222224</v>
          </cell>
          <cell r="AB253">
            <v>0.75555555555555542</v>
          </cell>
          <cell r="AC253">
            <v>20.245833333333334</v>
          </cell>
          <cell r="AD253">
            <v>0</v>
          </cell>
          <cell r="AE253">
            <v>4.4145833333333329</v>
          </cell>
          <cell r="AF253">
            <v>1.1805555555555736E-2</v>
          </cell>
          <cell r="AG253">
            <v>39.742361111111116</v>
          </cell>
          <cell r="AH253">
            <v>0</v>
          </cell>
          <cell r="AI253">
            <v>0.44097222222222232</v>
          </cell>
          <cell r="AJ253">
            <v>1.1805555555555736E-2</v>
          </cell>
          <cell r="AK253">
            <v>44.597916666666656</v>
          </cell>
          <cell r="AL253">
            <v>0.76736111111111127</v>
          </cell>
          <cell r="AM253">
            <v>64.848611111111111</v>
          </cell>
          <cell r="AN253">
            <v>4.0145833333333325</v>
          </cell>
          <cell r="AO253">
            <v>148.52361111111108</v>
          </cell>
          <cell r="AP253">
            <v>3.2472222222222222</v>
          </cell>
          <cell r="AQ253">
            <v>83.674999999999997</v>
          </cell>
          <cell r="AR253">
            <v>1</v>
          </cell>
          <cell r="AS253">
            <v>0.96558575140753578</v>
          </cell>
          <cell r="AT253">
            <v>0.99637758363520135</v>
          </cell>
          <cell r="AU253">
            <v>0.69018514508445206</v>
          </cell>
          <cell r="AV253">
            <v>1</v>
          </cell>
          <cell r="AW253">
            <v>0.9965623646600259</v>
          </cell>
          <cell r="AX253">
            <v>0.99637758363520135</v>
          </cell>
          <cell r="AY253">
            <v>0.65233326115201384</v>
          </cell>
          <cell r="AZ253">
            <v>0.80885659920428987</v>
          </cell>
          <cell r="BA253">
            <v>0.56361222027922975</v>
          </cell>
          <cell r="BB253">
            <v>0.80885659920429009</v>
          </cell>
          <cell r="BC253">
            <v>0.56337843777177221</v>
          </cell>
          <cell r="BD253">
            <v>0.74684555182878154</v>
          </cell>
          <cell r="BE253">
            <v>0.53388512510578723</v>
          </cell>
          <cell r="BF253">
            <v>0.74292977438830654</v>
          </cell>
          <cell r="BG253">
            <v>0.53195002428148874</v>
          </cell>
          <cell r="BH253">
            <v>0.46388888888888896</v>
          </cell>
          <cell r="BI253">
            <v>0.4848382423949783</v>
          </cell>
          <cell r="BJ253">
            <v>134.64136013686914</v>
          </cell>
          <cell r="BK253">
            <v>135.40600936161738</v>
          </cell>
          <cell r="BL253">
            <v>10493.05</v>
          </cell>
          <cell r="BM253">
            <v>271922.348</v>
          </cell>
          <cell r="BN253">
            <v>2098.61</v>
          </cell>
          <cell r="BO253">
            <v>1590.1891695906434</v>
          </cell>
          <cell r="BP253">
            <v>3532.6830100000002</v>
          </cell>
          <cell r="BQ253">
            <v>91139.897240000006</v>
          </cell>
          <cell r="BR253">
            <v>0.33666884366318656</v>
          </cell>
          <cell r="BS253">
            <v>0.33516883739176895</v>
          </cell>
          <cell r="BT253">
            <v>1.7611065556507779</v>
          </cell>
          <cell r="BU253">
            <v>1.8587701314240037</v>
          </cell>
          <cell r="BV253">
            <v>0.10371697361358762</v>
          </cell>
          <cell r="BW253">
            <v>0.12500758644420348</v>
          </cell>
          <cell r="BX253">
            <v>1088.3073899760557</v>
          </cell>
          <cell r="BY253">
            <v>33992.356423720783</v>
          </cell>
          <cell r="BZ253">
            <v>0.19116892307449168</v>
          </cell>
          <cell r="CA253">
            <v>0.18031752916913729</v>
          </cell>
          <cell r="CB253">
            <v>2005.9450682667953</v>
          </cell>
          <cell r="CC253">
            <v>49032.365917230301</v>
          </cell>
          <cell r="CD253">
            <v>2.7776376774069304E-2</v>
          </cell>
          <cell r="CE253">
            <v>2.9151455281818606E-2</v>
          </cell>
          <cell r="CF253">
            <v>0.70699349330060768</v>
          </cell>
          <cell r="CG253">
            <v>0.74845347961426156</v>
          </cell>
          <cell r="CH253">
            <v>164.32659701506793</v>
          </cell>
          <cell r="CI253">
            <v>4043.8698393401673</v>
          </cell>
          <cell r="CJ253">
            <v>0.48112061524863298</v>
          </cell>
          <cell r="CK253">
            <v>0.48732549730888775</v>
          </cell>
          <cell r="CL253">
            <v>2012.3413447181367</v>
          </cell>
          <cell r="CM253">
            <v>50596.546483429527</v>
          </cell>
          <cell r="CN253">
            <v>0.39860793668189892</v>
          </cell>
          <cell r="CO253">
            <v>0.38181838676974067</v>
          </cell>
          <cell r="CP253">
            <v>4182.61301</v>
          </cell>
          <cell r="CQ253">
            <v>103824.95224000001</v>
          </cell>
          <cell r="CR253">
            <v>1.1071884234410785E-2</v>
          </cell>
          <cell r="CS253">
            <v>1.1130561627694217E-2</v>
          </cell>
          <cell r="CT253">
            <v>116.17783486588409</v>
          </cell>
          <cell r="CU253">
            <v>3026.648452361313</v>
          </cell>
          <cell r="CV253">
            <v>3.3313955427640193E-2</v>
          </cell>
          <cell r="CW253">
            <v>4.6729660483808416E-2</v>
          </cell>
          <cell r="CX253">
            <v>349.565</v>
          </cell>
          <cell r="CY253">
            <v>12706.839</v>
          </cell>
          <cell r="CZ253">
            <v>2.4242640353010169E-2</v>
          </cell>
          <cell r="DA253">
            <v>2.0460948647737551E-2</v>
          </cell>
          <cell r="DB253">
            <v>8.0761824016849237E-4</v>
          </cell>
          <cell r="DC253">
            <v>9.5613318348541465E-4</v>
          </cell>
          <cell r="DD253">
            <v>8.4743785749999994</v>
          </cell>
          <cell r="DE253">
            <v>259.99398025406879</v>
          </cell>
          <cell r="DF253">
            <v>0.6726853353453579</v>
          </cell>
          <cell r="DG253">
            <v>0.58617462276768539</v>
          </cell>
          <cell r="DH253">
            <v>235.14724925000002</v>
          </cell>
          <cell r="DI253">
            <v>7448.4265573947123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0.79873603621189271</v>
          </cell>
          <cell r="DO253">
            <v>0.84591605402925973</v>
          </cell>
          <cell r="DP253">
            <v>972.1295551101714</v>
          </cell>
          <cell r="DQ253">
            <v>30965.707971359472</v>
          </cell>
          <cell r="DR253">
            <v>1217.0848829115305</v>
          </cell>
          <cell r="DS253">
            <v>36606.1240046975</v>
          </cell>
          <cell r="DT253">
            <v>9843.1200000000008</v>
          </cell>
          <cell r="DU253">
            <v>259366.99900000001</v>
          </cell>
          <cell r="DV253">
            <v>0.93806090698128741</v>
          </cell>
          <cell r="DW253">
            <v>0.95382744709162337</v>
          </cell>
          <cell r="DX253">
            <v>0</v>
          </cell>
          <cell r="DY253">
            <v>0.20712652454883521</v>
          </cell>
          <cell r="DZ253">
            <v>0.98394742871970486</v>
          </cell>
          <cell r="EA253">
            <v>0.98740085028845648</v>
          </cell>
          <cell r="EB253">
            <v>0.82927791628213476</v>
          </cell>
          <cell r="EC253">
            <v>0.8713188916871486</v>
          </cell>
          <cell r="ED253">
            <v>0.64116409100177274</v>
          </cell>
          <cell r="EE253">
            <v>0.90294535543105614</v>
          </cell>
          <cell r="EF253">
            <v>4.9259692468027784E-2</v>
          </cell>
          <cell r="EG253">
            <v>8.9121076057978629E-2</v>
          </cell>
          <cell r="EH253">
            <v>516.88441605163894</v>
          </cell>
          <cell r="EI253">
            <v>24234.012257972132</v>
          </cell>
          <cell r="EJ253">
            <v>525.31710634601677</v>
          </cell>
          <cell r="EK253">
            <v>24543.236164818449</v>
          </cell>
          <cell r="EL253">
            <v>5.0063337766046739E-2</v>
          </cell>
          <cell r="EM253">
            <v>9.0258253304058886E-2</v>
          </cell>
          <cell r="EN253">
            <v>8.8498462357273068E-4</v>
          </cell>
          <cell r="EO253">
            <v>4.4183155006291005E-4</v>
          </cell>
          <cell r="EP253">
            <v>0.46489756161594581</v>
          </cell>
          <cell r="EQ253">
            <v>10.843976078261807</v>
          </cell>
          <cell r="ER253">
            <v>0.98481897837256727</v>
          </cell>
          <cell r="ES253">
            <v>0.98783730797745017</v>
          </cell>
          <cell r="ET253">
            <v>524.85220878440077</v>
          </cell>
          <cell r="EU253">
            <v>24532.392188740185</v>
          </cell>
          <cell r="EV253">
            <v>4.3385396911149045E-2</v>
          </cell>
          <cell r="EW253">
            <v>2.4755948758530641E-2</v>
          </cell>
          <cell r="EX253">
            <v>0.84004848496096085</v>
          </cell>
          <cell r="EY253">
            <v>0.84516981027454374</v>
          </cell>
          <cell r="EZ253">
            <v>0.34986325772255</v>
          </cell>
          <cell r="FA253">
            <v>0.362399669850135</v>
          </cell>
          <cell r="FB253">
            <v>0.41647983894502116</v>
          </cell>
          <cell r="FC253">
            <v>0.42878917993108817</v>
          </cell>
          <cell r="FD253">
            <v>815.54418074945363</v>
          </cell>
          <cell r="FE253">
            <v>11020.718644477885</v>
          </cell>
          <cell r="FF253">
            <v>0.53170322138087911</v>
          </cell>
          <cell r="FG253">
            <v>0.78675334634824634</v>
          </cell>
          <cell r="FH253">
            <v>0.67205182776860461</v>
          </cell>
          <cell r="FI253">
            <v>0.79341495101815551</v>
          </cell>
          <cell r="FJ253">
            <v>0.89324906185885555</v>
          </cell>
          <cell r="FK253">
            <v>0.91096091089909748</v>
          </cell>
          <cell r="FL253">
            <v>0.93547705283676919</v>
          </cell>
          <cell r="FM253">
            <v>0.94217836494872609</v>
          </cell>
          <cell r="FN253">
            <v>0.47494340368580168</v>
          </cell>
          <cell r="FO253">
            <v>0.71670154504231165</v>
          </cell>
          <cell r="FP253">
            <v>0.62868906319453821</v>
          </cell>
          <cell r="FQ253">
            <v>0.74753840127615934</v>
          </cell>
          <cell r="FR253">
            <v>-9.5419031694802259E-3</v>
          </cell>
          <cell r="FS253">
            <v>3.2995325002848075E-3</v>
          </cell>
          <cell r="FT253">
            <v>0.78919413304241248</v>
          </cell>
          <cell r="FU253">
            <v>0.84921558652954454</v>
          </cell>
          <cell r="FV253">
            <v>0.81835368955695065</v>
          </cell>
          <cell r="FW253">
            <v>0.87479895568960464</v>
          </cell>
          <cell r="FX253">
            <v>963.65517653517145</v>
          </cell>
          <cell r="FY253">
            <v>25991.529415585919</v>
          </cell>
          <cell r="FZ253">
            <v>1221.0622661628215</v>
          </cell>
          <cell r="GA253">
            <v>30606.5147977376</v>
          </cell>
          <cell r="GB253">
            <v>174.9224889938194</v>
          </cell>
          <cell r="GC253" t="e">
            <v>#DIV/0!</v>
          </cell>
          <cell r="GD253">
            <v>1.6670318829493748E-2</v>
          </cell>
          <cell r="GE253" t="e">
            <v>#DIV/0!</v>
          </cell>
          <cell r="GF253">
            <v>4.7648098111273268E-2</v>
          </cell>
          <cell r="GG253" t="e">
            <v>#DIV/0!</v>
          </cell>
          <cell r="GH253">
            <v>499.97594943755189</v>
          </cell>
          <cell r="GI253" t="e">
            <v>#DIV/0!</v>
          </cell>
          <cell r="GJ253">
            <v>0.23951167321442482</v>
          </cell>
          <cell r="GK253" t="e">
            <v>#DIV/0!</v>
          </cell>
          <cell r="GL253">
            <v>230.80666373368084</v>
          </cell>
          <cell r="GM253" t="e">
            <v>#DIV/0!</v>
          </cell>
          <cell r="GN253">
            <v>164.73522005726227</v>
          </cell>
          <cell r="GO253" t="e">
            <v>#DIV/0!</v>
          </cell>
          <cell r="GP253">
            <v>470.85601708968613</v>
          </cell>
          <cell r="GQ253" t="e">
            <v>#DIV/0!</v>
          </cell>
          <cell r="GR253">
            <v>4.4873131938729549E-2</v>
          </cell>
          <cell r="GS253" t="e">
            <v>#DIV/0!</v>
          </cell>
          <cell r="GT253">
            <v>970.82989297618224</v>
          </cell>
          <cell r="GU253">
            <v>13039.650151367725</v>
          </cell>
          <cell r="GV253">
            <v>339.65770905108167</v>
          </cell>
          <cell r="GW253">
            <v>4725.564909816926</v>
          </cell>
          <cell r="GX253">
            <v>3.2369778953791471E-2</v>
          </cell>
          <cell r="GY253">
            <v>1.7378361670431466E-2</v>
          </cell>
          <cell r="GZ253">
            <v>9.1438022506152225E-2</v>
          </cell>
          <cell r="HA253">
            <v>4.7681080432729173E-2</v>
          </cell>
          <cell r="HB253">
            <v>107.11305143245079</v>
          </cell>
          <cell r="HC253">
            <v>1746.1368233163457</v>
          </cell>
          <cell r="HD253">
            <v>1.0207999717189071E-2</v>
          </cell>
          <cell r="HE253">
            <v>6.4214539046137751E-3</v>
          </cell>
          <cell r="IV253">
            <v>249</v>
          </cell>
        </row>
        <row r="254">
          <cell r="B254">
            <v>39083</v>
          </cell>
          <cell r="C254">
            <v>33</v>
          </cell>
          <cell r="D254">
            <v>39083</v>
          </cell>
          <cell r="E254" t="str">
            <v>PH NW</v>
          </cell>
          <cell r="F254">
            <v>184</v>
          </cell>
          <cell r="G254">
            <v>0</v>
          </cell>
          <cell r="H254">
            <v>1</v>
          </cell>
          <cell r="I254">
            <v>1</v>
          </cell>
          <cell r="K254">
            <v>0.41666666666666669</v>
          </cell>
          <cell r="L254">
            <v>0</v>
          </cell>
          <cell r="M254">
            <v>172.58333333333331</v>
          </cell>
          <cell r="N254">
            <v>0</v>
          </cell>
          <cell r="O254">
            <v>171</v>
          </cell>
          <cell r="Q254">
            <v>15.284722222222221</v>
          </cell>
          <cell r="S254">
            <v>0.57013888888888897</v>
          </cell>
          <cell r="T254">
            <v>0</v>
          </cell>
          <cell r="U254">
            <v>15.854861111111111</v>
          </cell>
          <cell r="W254">
            <v>8.2048611111111107</v>
          </cell>
          <cell r="Y254">
            <v>3.4722222222222071E-2</v>
          </cell>
          <cell r="AA254">
            <v>20.215972222222224</v>
          </cell>
          <cell r="AB254">
            <v>0</v>
          </cell>
          <cell r="AC254">
            <v>20.250694444444445</v>
          </cell>
          <cell r="AE254">
            <v>4.4145833333333329</v>
          </cell>
          <cell r="AG254">
            <v>39.742361111111116</v>
          </cell>
          <cell r="AI254">
            <v>0.44097222222222232</v>
          </cell>
          <cell r="AJ254">
            <v>0</v>
          </cell>
          <cell r="AK254">
            <v>44.59791666666667</v>
          </cell>
          <cell r="AL254">
            <v>0</v>
          </cell>
          <cell r="AM254">
            <v>64.848611111111111</v>
          </cell>
          <cell r="AN254">
            <v>0</v>
          </cell>
          <cell r="AO254">
            <v>148.52361111111108</v>
          </cell>
          <cell r="AP254">
            <v>0</v>
          </cell>
          <cell r="AQ254">
            <v>83.674999999999997</v>
          </cell>
          <cell r="AR254">
            <v>0</v>
          </cell>
          <cell r="AS254">
            <v>0.96558444722353065</v>
          </cell>
          <cell r="AT254">
            <v>0</v>
          </cell>
          <cell r="AU254">
            <v>0.69017340414589112</v>
          </cell>
          <cell r="AV254">
            <v>0</v>
          </cell>
          <cell r="AW254">
            <v>0.99656223438523539</v>
          </cell>
          <cell r="AX254">
            <v>0</v>
          </cell>
          <cell r="AY254">
            <v>0.65232008575465716</v>
          </cell>
          <cell r="AZ254">
            <v>0</v>
          </cell>
          <cell r="BA254">
            <v>0.56361222027922975</v>
          </cell>
          <cell r="BB254">
            <v>0.88</v>
          </cell>
          <cell r="BC254">
            <v>0.56337843777177221</v>
          </cell>
          <cell r="BD254">
            <v>0</v>
          </cell>
          <cell r="BE254">
            <v>0.53388512510578723</v>
          </cell>
          <cell r="BF254">
            <v>0</v>
          </cell>
          <cell r="BG254">
            <v>0.53195002428148874</v>
          </cell>
          <cell r="BH254">
            <v>0</v>
          </cell>
          <cell r="BI254">
            <v>0.4848382423949783</v>
          </cell>
          <cell r="BJ254">
            <v>140</v>
          </cell>
          <cell r="BK254">
            <v>135.40600936161738</v>
          </cell>
          <cell r="BL254">
            <v>0</v>
          </cell>
          <cell r="BM254">
            <v>271922.348</v>
          </cell>
          <cell r="BN254">
            <v>0</v>
          </cell>
          <cell r="BO254">
            <v>1590.1891695906434</v>
          </cell>
          <cell r="BP254">
            <v>0</v>
          </cell>
          <cell r="BQ254">
            <v>91139.897240000006</v>
          </cell>
          <cell r="BR254">
            <v>0</v>
          </cell>
          <cell r="BS254">
            <v>0.33516883739176895</v>
          </cell>
          <cell r="BT254">
            <v>2</v>
          </cell>
          <cell r="BU254">
            <v>0.33516883739176895</v>
          </cell>
          <cell r="BV254">
            <v>0.113</v>
          </cell>
          <cell r="BW254">
            <v>0.12500758644420348</v>
          </cell>
          <cell r="BX254">
            <v>0</v>
          </cell>
          <cell r="BY254">
            <v>33992.356423720783</v>
          </cell>
          <cell r="BZ254">
            <v>0.18</v>
          </cell>
          <cell r="CA254">
            <v>0.18031752916913729</v>
          </cell>
          <cell r="CB254">
            <v>0</v>
          </cell>
          <cell r="CC254">
            <v>49032.365917230301</v>
          </cell>
          <cell r="CD254">
            <v>2.9000000000000001E-2</v>
          </cell>
          <cell r="CE254">
            <v>2.9151455281818606E-2</v>
          </cell>
          <cell r="CF254">
            <v>0.75</v>
          </cell>
          <cell r="CG254">
            <v>0.74845347961426156</v>
          </cell>
          <cell r="CH254">
            <v>0</v>
          </cell>
          <cell r="CI254">
            <v>4043.8698393401673</v>
          </cell>
          <cell r="CJ254">
            <v>0.49199999999999999</v>
          </cell>
          <cell r="CK254">
            <v>0.48732549730888775</v>
          </cell>
          <cell r="CL254">
            <v>0</v>
          </cell>
          <cell r="CM254">
            <v>50596.546483429527</v>
          </cell>
          <cell r="CN254">
            <v>0</v>
          </cell>
          <cell r="CO254">
            <v>0.38181838676974067</v>
          </cell>
          <cell r="CP254">
            <v>0</v>
          </cell>
          <cell r="CQ254">
            <v>103824.95224000001</v>
          </cell>
          <cell r="CR254">
            <v>0</v>
          </cell>
          <cell r="CS254">
            <v>1.1130561627694217E-2</v>
          </cell>
          <cell r="CT254">
            <v>0</v>
          </cell>
          <cell r="CU254">
            <v>3026.648452361313</v>
          </cell>
          <cell r="CV254">
            <v>3.5000000000000003E-2</v>
          </cell>
          <cell r="CW254">
            <v>4.6729660483808416E-2</v>
          </cell>
          <cell r="CX254">
            <v>0</v>
          </cell>
          <cell r="CY254">
            <v>12706.839</v>
          </cell>
          <cell r="CZ254">
            <v>0.02</v>
          </cell>
          <cell r="DA254">
            <v>2.0460948647737551E-2</v>
          </cell>
          <cell r="DB254">
            <v>7.000000000000001E-4</v>
          </cell>
          <cell r="DC254">
            <v>9.5613318348541465E-4</v>
          </cell>
          <cell r="DD254">
            <v>0</v>
          </cell>
          <cell r="DE254">
            <v>259.99398025406879</v>
          </cell>
          <cell r="DF254">
            <v>0.65</v>
          </cell>
          <cell r="DG254">
            <v>0.58617462276768539</v>
          </cell>
          <cell r="DH254">
            <v>0</v>
          </cell>
          <cell r="DI254">
            <v>7448.4265573947123</v>
          </cell>
          <cell r="DJ254">
            <v>0.3</v>
          </cell>
          <cell r="DK254">
            <v>0</v>
          </cell>
          <cell r="DL254">
            <v>0</v>
          </cell>
          <cell r="DM254">
            <v>0</v>
          </cell>
          <cell r="DN254">
            <v>0.81499999999999995</v>
          </cell>
          <cell r="DO254">
            <v>0.84591605402925973</v>
          </cell>
          <cell r="DP254">
            <v>0</v>
          </cell>
          <cell r="DQ254">
            <v>30965.707971359472</v>
          </cell>
          <cell r="DR254">
            <v>0</v>
          </cell>
          <cell r="DS254">
            <v>36606.1240046975</v>
          </cell>
          <cell r="DT254">
            <v>0</v>
          </cell>
          <cell r="DU254">
            <v>259237.29300000001</v>
          </cell>
          <cell r="DV254">
            <v>0</v>
          </cell>
          <cell r="DW254">
            <v>0.95335045062202839</v>
          </cell>
          <cell r="DX254">
            <v>0.81</v>
          </cell>
          <cell r="DY254">
            <v>0.20712652454883521</v>
          </cell>
          <cell r="DZ254">
            <v>0.98899999999999999</v>
          </cell>
          <cell r="EA254">
            <v>0.98740085028845648</v>
          </cell>
          <cell r="EB254">
            <v>0.84209920476372202</v>
          </cell>
          <cell r="EC254">
            <v>0.8713188916871486</v>
          </cell>
          <cell r="ED254">
            <v>0.85</v>
          </cell>
          <cell r="EE254">
            <v>0.89818785643814281</v>
          </cell>
          <cell r="EF254">
            <v>0</v>
          </cell>
          <cell r="EG254">
            <v>8.9121076057978629E-2</v>
          </cell>
          <cell r="EH254">
            <v>0</v>
          </cell>
          <cell r="EI254">
            <v>24234.012257972132</v>
          </cell>
          <cell r="EJ254">
            <v>0</v>
          </cell>
          <cell r="EK254">
            <v>24543.236164818449</v>
          </cell>
          <cell r="EL254">
            <v>0</v>
          </cell>
          <cell r="EM254">
            <v>9.0258253304058886E-2</v>
          </cell>
          <cell r="EN254">
            <v>5.0000000000000001E-4</v>
          </cell>
          <cell r="EO254">
            <v>4.4183155006291005E-4</v>
          </cell>
          <cell r="EP254">
            <v>0</v>
          </cell>
          <cell r="EQ254">
            <v>10.843976078261807</v>
          </cell>
          <cell r="ER254">
            <v>0.98949474737368681</v>
          </cell>
          <cell r="ES254">
            <v>0.98783730797745017</v>
          </cell>
          <cell r="ET254">
            <v>0</v>
          </cell>
          <cell r="EU254">
            <v>24532.392188740185</v>
          </cell>
          <cell r="EV254">
            <v>0</v>
          </cell>
          <cell r="EW254">
            <v>2.4755948758530641E-2</v>
          </cell>
          <cell r="EX254">
            <v>0.85</v>
          </cell>
          <cell r="EY254">
            <v>0.84516981027454374</v>
          </cell>
          <cell r="EZ254">
            <v>0</v>
          </cell>
          <cell r="FA254">
            <v>0.362399669850135</v>
          </cell>
          <cell r="FB254">
            <v>0.42</v>
          </cell>
          <cell r="FC254">
            <v>0.42878917993108817</v>
          </cell>
          <cell r="FD254">
            <v>0</v>
          </cell>
          <cell r="FE254">
            <v>11020.718644477885</v>
          </cell>
          <cell r="FF254">
            <v>0</v>
          </cell>
          <cell r="FG254">
            <v>0.7826080475985383</v>
          </cell>
          <cell r="FH254">
            <v>0</v>
          </cell>
          <cell r="FI254">
            <v>0.78939914710945125</v>
          </cell>
          <cell r="FJ254">
            <v>0</v>
          </cell>
          <cell r="FK254">
            <v>0.91096091089909748</v>
          </cell>
          <cell r="FL254">
            <v>0</v>
          </cell>
          <cell r="FM254">
            <v>0.94217836494872609</v>
          </cell>
          <cell r="FN254">
            <v>0</v>
          </cell>
          <cell r="FO254">
            <v>0.71292533991732865</v>
          </cell>
          <cell r="FP254">
            <v>0</v>
          </cell>
          <cell r="FQ254">
            <v>0.74375479771550168</v>
          </cell>
          <cell r="FR254">
            <v>3.0000000000000001E-3</v>
          </cell>
          <cell r="FS254">
            <v>3.2995325002848075E-3</v>
          </cell>
          <cell r="FT254">
            <v>0.81799999999999995</v>
          </cell>
          <cell r="FU254">
            <v>0.84921558652954454</v>
          </cell>
          <cell r="FV254">
            <v>0</v>
          </cell>
          <cell r="FW254">
            <v>0</v>
          </cell>
          <cell r="FX254">
            <v>0</v>
          </cell>
          <cell r="FY254">
            <v>25991.529415585919</v>
          </cell>
          <cell r="FZ254">
            <v>0</v>
          </cell>
          <cell r="GA254">
            <v>30606.5147977376</v>
          </cell>
          <cell r="GB254">
            <v>0</v>
          </cell>
          <cell r="GC254" t="e">
            <v>#DIV/0!</v>
          </cell>
          <cell r="GD254">
            <v>0</v>
          </cell>
          <cell r="GE254" t="e">
            <v>#DIV/0!</v>
          </cell>
          <cell r="GF254">
            <v>0</v>
          </cell>
          <cell r="GG254" t="e">
            <v>#DIV/0!</v>
          </cell>
          <cell r="GH254">
            <v>0</v>
          </cell>
          <cell r="GI254" t="e">
            <v>#DIV/0!</v>
          </cell>
          <cell r="GJ254">
            <v>1.6299999999999999E-2</v>
          </cell>
          <cell r="GK254" t="e">
            <v>#DIV/0!</v>
          </cell>
          <cell r="GL254">
            <v>0</v>
          </cell>
          <cell r="GM254" t="e">
            <v>#DIV/0!</v>
          </cell>
          <cell r="GN254">
            <v>0</v>
          </cell>
          <cell r="GO254" t="e">
            <v>#DIV/0!</v>
          </cell>
          <cell r="GP254">
            <v>0</v>
          </cell>
          <cell r="GQ254" t="e">
            <v>#DIV/0!</v>
          </cell>
          <cell r="GR254">
            <v>0</v>
          </cell>
          <cell r="GS254" t="e">
            <v>#DIV/0!</v>
          </cell>
          <cell r="GT254">
            <v>0</v>
          </cell>
          <cell r="GU254">
            <v>13039.650151367725</v>
          </cell>
          <cell r="GV254">
            <v>0</v>
          </cell>
          <cell r="GW254">
            <v>4725.564909816926</v>
          </cell>
          <cell r="GX254">
            <v>0</v>
          </cell>
          <cell r="GY254">
            <v>1.7378361670431466E-2</v>
          </cell>
          <cell r="GZ254">
            <v>0</v>
          </cell>
          <cell r="HA254">
            <v>4.7953580304358527E-2</v>
          </cell>
          <cell r="HB254">
            <v>0</v>
          </cell>
          <cell r="HC254">
            <v>1746.1368233163457</v>
          </cell>
          <cell r="HD254">
            <v>0</v>
          </cell>
          <cell r="HE254">
            <v>6.4214539046137751E-3</v>
          </cell>
          <cell r="IV254">
            <v>250</v>
          </cell>
        </row>
        <row r="255">
          <cell r="B255">
            <v>39084</v>
          </cell>
          <cell r="C255">
            <v>33</v>
          </cell>
          <cell r="D255">
            <v>39083</v>
          </cell>
          <cell r="E255">
            <v>0</v>
          </cell>
          <cell r="F255">
            <v>185</v>
          </cell>
          <cell r="G255">
            <v>0</v>
          </cell>
          <cell r="H255">
            <v>0</v>
          </cell>
          <cell r="I255">
            <v>1</v>
          </cell>
          <cell r="K255">
            <v>0.41666666666666669</v>
          </cell>
          <cell r="L255">
            <v>1</v>
          </cell>
          <cell r="M255">
            <v>173.58333333333331</v>
          </cell>
          <cell r="N255">
            <v>172</v>
          </cell>
          <cell r="O255">
            <v>172</v>
          </cell>
          <cell r="Q255">
            <v>15.284722222222221</v>
          </cell>
          <cell r="S255">
            <v>0.57013888888888897</v>
          </cell>
          <cell r="T255">
            <v>0</v>
          </cell>
          <cell r="U255">
            <v>15.854861111111111</v>
          </cell>
          <cell r="V255">
            <v>0.95833333333333337</v>
          </cell>
          <cell r="W255">
            <v>9.1631944444444446</v>
          </cell>
          <cell r="Y255">
            <v>3.4722222222222071E-2</v>
          </cell>
          <cell r="AA255">
            <v>20.215972222222224</v>
          </cell>
          <cell r="AB255">
            <v>0</v>
          </cell>
          <cell r="AC255">
            <v>20.250694444444445</v>
          </cell>
          <cell r="AE255">
            <v>4.4145833333333329</v>
          </cell>
          <cell r="AG255">
            <v>39.742361111111116</v>
          </cell>
          <cell r="AI255">
            <v>0.44097222222222232</v>
          </cell>
          <cell r="AJ255">
            <v>0</v>
          </cell>
          <cell r="AK255">
            <v>44.59791666666667</v>
          </cell>
          <cell r="AL255">
            <v>0</v>
          </cell>
          <cell r="AM255">
            <v>64.848611111111111</v>
          </cell>
          <cell r="AN255">
            <v>4.166666666666663E-2</v>
          </cell>
          <cell r="AO255">
            <v>148.56527777777774</v>
          </cell>
          <cell r="AP255">
            <v>3.6666666666666632E-2</v>
          </cell>
          <cell r="AQ255">
            <v>83.711666666666659</v>
          </cell>
          <cell r="AR255">
            <v>1</v>
          </cell>
          <cell r="AS255">
            <v>0.96559562273708821</v>
          </cell>
          <cell r="AT255">
            <v>1</v>
          </cell>
          <cell r="AU255">
            <v>0.69027401189567739</v>
          </cell>
          <cell r="AV255">
            <v>1</v>
          </cell>
          <cell r="AW255">
            <v>0.99656335070600133</v>
          </cell>
          <cell r="AX255">
            <v>1</v>
          </cell>
          <cell r="AY255">
            <v>0.65243298533876692</v>
          </cell>
          <cell r="AZ255">
            <v>1</v>
          </cell>
          <cell r="BA255">
            <v>0.56373460973945233</v>
          </cell>
          <cell r="BB255">
            <v>0.88</v>
          </cell>
          <cell r="BC255">
            <v>0.56346723755924732</v>
          </cell>
          <cell r="BD255">
            <v>3.6666666666666632E-2</v>
          </cell>
          <cell r="BE255">
            <v>0.53073275539451148</v>
          </cell>
          <cell r="BF255">
            <v>3.6666666666666632E-2</v>
          </cell>
          <cell r="BG255">
            <v>0.52882123272647519</v>
          </cell>
          <cell r="BH255">
            <v>3.6666666666666632E-2</v>
          </cell>
          <cell r="BI255">
            <v>0.48225636101776287</v>
          </cell>
          <cell r="BJ255">
            <v>140</v>
          </cell>
          <cell r="BK255">
            <v>135.40802158201765</v>
          </cell>
          <cell r="BL255">
            <v>123.19999999999987</v>
          </cell>
          <cell r="BM255">
            <v>272045.54800000001</v>
          </cell>
          <cell r="BN255">
            <v>123.19999999999987</v>
          </cell>
          <cell r="BO255">
            <v>1581.6601627906978</v>
          </cell>
          <cell r="BP255">
            <v>44.351999999999954</v>
          </cell>
          <cell r="BQ255">
            <v>91184.249240000005</v>
          </cell>
          <cell r="BR255">
            <v>0.36</v>
          </cell>
          <cell r="BS255">
            <v>0.3351800825647035</v>
          </cell>
          <cell r="BT255">
            <v>2</v>
          </cell>
          <cell r="BU255">
            <v>0.3351800825647035</v>
          </cell>
          <cell r="BV255">
            <v>0.113</v>
          </cell>
          <cell r="BW255">
            <v>0.12500214862446779</v>
          </cell>
          <cell r="BX255">
            <v>13.921599999999986</v>
          </cell>
          <cell r="BY255">
            <v>34006.278023720784</v>
          </cell>
          <cell r="BZ255">
            <v>0.18</v>
          </cell>
          <cell r="CA255">
            <v>0.18031738537118167</v>
          </cell>
          <cell r="CB255">
            <v>22.175999999999977</v>
          </cell>
          <cell r="CC255">
            <v>49054.541917230301</v>
          </cell>
          <cell r="CD255">
            <v>2.9000000000000001E-2</v>
          </cell>
          <cell r="CE255">
            <v>2.9151386386946719E-2</v>
          </cell>
          <cell r="CF255">
            <v>0.75</v>
          </cell>
          <cell r="CG255">
            <v>0.7484541780088414</v>
          </cell>
          <cell r="CH255">
            <v>1.8269999999999984</v>
          </cell>
          <cell r="CI255">
            <v>4045.6968393401676</v>
          </cell>
          <cell r="CJ255">
            <v>0.49199999999999999</v>
          </cell>
          <cell r="CK255">
            <v>0.48732762367424243</v>
          </cell>
          <cell r="CL255">
            <v>23.246999999999979</v>
          </cell>
          <cell r="CM255">
            <v>50619.79348342953</v>
          </cell>
          <cell r="CN255">
            <v>0.38352272727272729</v>
          </cell>
          <cell r="CO255">
            <v>0.38181915860648458</v>
          </cell>
          <cell r="CP255">
            <v>47.249999999999957</v>
          </cell>
          <cell r="CQ255">
            <v>103872.20224000001</v>
          </cell>
          <cell r="CR255">
            <v>1.1122159090909092E-2</v>
          </cell>
          <cell r="CS255">
            <v>1.1130557822476525E-2</v>
          </cell>
          <cell r="CT255">
            <v>1.3702499999999989</v>
          </cell>
          <cell r="CU255">
            <v>3028.018702361313</v>
          </cell>
          <cell r="CV255">
            <v>3.5000000000000003E-2</v>
          </cell>
          <cell r="CW255">
            <v>4.6724348527107669E-2</v>
          </cell>
          <cell r="CX255">
            <v>4.3119999999999958</v>
          </cell>
          <cell r="CY255">
            <v>12711.151</v>
          </cell>
          <cell r="CZ255">
            <v>0.02</v>
          </cell>
          <cell r="DA255">
            <v>2.0460792280263901E-2</v>
          </cell>
          <cell r="DB255">
            <v>7.000000000000001E-4</v>
          </cell>
          <cell r="DC255">
            <v>9.5601718964380465E-4</v>
          </cell>
          <cell r="DD255">
            <v>8.6239999999999928E-2</v>
          </cell>
          <cell r="DE255">
            <v>260.08022025406876</v>
          </cell>
          <cell r="DF255">
            <v>0.65</v>
          </cell>
          <cell r="DG255">
            <v>0.58619627423155563</v>
          </cell>
          <cell r="DH255">
            <v>2.8027999999999973</v>
          </cell>
          <cell r="DI255">
            <v>7451.2293573947127</v>
          </cell>
          <cell r="DJ255">
            <v>0.3</v>
          </cell>
          <cell r="DK255">
            <v>1.0176891140699995E-4</v>
          </cell>
          <cell r="DL255">
            <v>1.2935999999999988</v>
          </cell>
          <cell r="DM255">
            <v>1.2935999999999988</v>
          </cell>
          <cell r="DN255">
            <v>0.81499999999999995</v>
          </cell>
          <cell r="DO255">
            <v>0.84590305291813073</v>
          </cell>
          <cell r="DP255">
            <v>12.551349999999987</v>
          </cell>
          <cell r="DQ255">
            <v>30978.259321359474</v>
          </cell>
          <cell r="DR255">
            <v>15.400429447852746</v>
          </cell>
          <cell r="DS255">
            <v>36621.524434145351</v>
          </cell>
          <cell r="DT255">
            <v>120.30199999999986</v>
          </cell>
          <cell r="DU255">
            <v>259357.59499999997</v>
          </cell>
          <cell r="DV255">
            <v>0.97647727272727258</v>
          </cell>
          <cell r="DW255">
            <v>0.95336092395821881</v>
          </cell>
          <cell r="DX255">
            <v>0.81</v>
          </cell>
          <cell r="DY255">
            <v>0.20739954505117983</v>
          </cell>
          <cell r="DZ255">
            <v>0.98899999999999999</v>
          </cell>
          <cell r="EA255">
            <v>0.98740144194942103</v>
          </cell>
          <cell r="EB255">
            <v>0.84209920476372202</v>
          </cell>
          <cell r="EC255">
            <v>0.87130679878635586</v>
          </cell>
          <cell r="ED255">
            <v>0.85</v>
          </cell>
          <cell r="EE255">
            <v>0.89816924872005577</v>
          </cell>
          <cell r="EF255">
            <v>7.2922561490701879E-2</v>
          </cell>
          <cell r="EG255">
            <v>8.9113740312147235E-2</v>
          </cell>
          <cell r="EH255">
            <v>8.984059575654463</v>
          </cell>
          <cell r="EI255">
            <v>24242.996317547786</v>
          </cell>
          <cell r="EJ255">
            <v>9.0839833929772116</v>
          </cell>
          <cell r="EK255">
            <v>24552.320148211427</v>
          </cell>
          <cell r="EL255">
            <v>7.3733631436503411E-2</v>
          </cell>
          <cell r="EM255">
            <v>9.0250769875533585E-2</v>
          </cell>
          <cell r="EN255">
            <v>5.0000000000000001E-4</v>
          </cell>
          <cell r="EO255">
            <v>4.4185307150080406E-4</v>
          </cell>
          <cell r="EP255">
            <v>4.5419916964886059E-3</v>
          </cell>
          <cell r="EQ255">
            <v>10.848518069958295</v>
          </cell>
          <cell r="ER255">
            <v>0.98949474737368681</v>
          </cell>
          <cell r="ES255">
            <v>0.98783792116903468</v>
          </cell>
          <cell r="ET255">
            <v>9.0794414012807234</v>
          </cell>
          <cell r="EU255">
            <v>24541.471630141466</v>
          </cell>
          <cell r="EV255">
            <v>2.8955279418389032E-2</v>
          </cell>
          <cell r="EW255">
            <v>2.4757850489844024E-2</v>
          </cell>
          <cell r="EX255">
            <v>0.85</v>
          </cell>
          <cell r="EY255">
            <v>0.84517196176390685</v>
          </cell>
          <cell r="EZ255">
            <v>0.35699999999999998</v>
          </cell>
          <cell r="FA255">
            <v>0.36239726469983918</v>
          </cell>
          <cell r="FB255">
            <v>0.42</v>
          </cell>
          <cell r="FC255">
            <v>0.42878524264281315</v>
          </cell>
          <cell r="FD255">
            <v>4.9391631016931941</v>
          </cell>
          <cell r="FE255">
            <v>11025.657807579579</v>
          </cell>
          <cell r="FF255">
            <v>0.71578432404916381</v>
          </cell>
          <cell r="FG255">
            <v>0.78258097287061801</v>
          </cell>
          <cell r="FH255">
            <v>0.77905677163670994</v>
          </cell>
          <cell r="FI255">
            <v>0.78939392561997435</v>
          </cell>
          <cell r="FJ255">
            <v>0.90157381335478681</v>
          </cell>
          <cell r="FK255">
            <v>0.9109570679787673</v>
          </cell>
          <cell r="FL255">
            <v>0.93594486265946442</v>
          </cell>
          <cell r="FM255">
            <v>0.94217581311408438</v>
          </cell>
          <cell r="FN255">
            <v>0.64533240257258306</v>
          </cell>
          <cell r="FO255">
            <v>0.71289766850218939</v>
          </cell>
          <cell r="FP255">
            <v>0.72915418313344627</v>
          </cell>
          <cell r="FQ255">
            <v>0.74374786373831836</v>
          </cell>
          <cell r="FR255">
            <v>3.0000000000000001E-3</v>
          </cell>
          <cell r="FS255">
            <v>3.296999577189208E-3</v>
          </cell>
          <cell r="FT255">
            <v>0.81799999999999995</v>
          </cell>
          <cell r="FU255">
            <v>0.84920005249531993</v>
          </cell>
          <cell r="FV255">
            <v>0.84538305545853887</v>
          </cell>
          <cell r="FW255">
            <v>0.87478425025739148</v>
          </cell>
          <cell r="FX255">
            <v>12.465109999999987</v>
          </cell>
          <cell r="FY255">
            <v>26003.99452558592</v>
          </cell>
          <cell r="FZ255">
            <v>15.238520782396073</v>
          </cell>
          <cell r="GA255">
            <v>30621.753318519997</v>
          </cell>
          <cell r="GB255">
            <v>1.9273172215732106</v>
          </cell>
          <cell r="GC255" t="e">
            <v>#DIV/0!</v>
          </cell>
          <cell r="GD255">
            <v>1.5643808616665686E-2</v>
          </cell>
          <cell r="GE255" t="e">
            <v>#DIV/0!</v>
          </cell>
          <cell r="GF255">
            <v>4.3820192203545341E-2</v>
          </cell>
          <cell r="GG255" t="e">
            <v>#DIV/0!</v>
          </cell>
          <cell r="GH255">
            <v>5.3986476794767801</v>
          </cell>
          <cell r="GI255" t="e">
            <v>#DIV/0!</v>
          </cell>
          <cell r="GJ255">
            <v>1.6299999999999999E-2</v>
          </cell>
          <cell r="GK255" t="e">
            <v>#DIV/0!</v>
          </cell>
          <cell r="GL255">
            <v>0.20318129299999976</v>
          </cell>
          <cell r="GM255" t="e">
            <v>#DIV/0!</v>
          </cell>
          <cell r="GN255">
            <v>0.14713128113793084</v>
          </cell>
          <cell r="GO255" t="e">
            <v>#DIV/0!</v>
          </cell>
          <cell r="GP255">
            <v>0.4121324401622713</v>
          </cell>
          <cell r="GQ255" t="e">
            <v>#DIV/0!</v>
          </cell>
          <cell r="GR255">
            <v>3.3452308454729848E-3</v>
          </cell>
          <cell r="GS255" t="e">
            <v>#DIV/0!</v>
          </cell>
          <cell r="GT255">
            <v>5.8107801196390518</v>
          </cell>
          <cell r="GU255">
            <v>13045.460931487363</v>
          </cell>
          <cell r="GV255">
            <v>2.0744485027111415</v>
          </cell>
          <cell r="GW255">
            <v>4727.6393583196368</v>
          </cell>
          <cell r="GX255">
            <v>1.6838056028499544E-2</v>
          </cell>
          <cell r="GY255">
            <v>1.7378116984732413E-2</v>
          </cell>
          <cell r="GZ255">
            <v>4.7165423049018329E-2</v>
          </cell>
          <cell r="HA255">
            <v>4.7953223375253921E-2</v>
          </cell>
          <cell r="HB255">
            <v>1.4066019216343824</v>
          </cell>
          <cell r="HC255">
            <v>1747.54342523798</v>
          </cell>
          <cell r="HD255">
            <v>1.1417223389889479E-2</v>
          </cell>
          <cell r="HE255">
            <v>6.423716315467805E-3</v>
          </cell>
          <cell r="IV255">
            <v>251</v>
          </cell>
        </row>
        <row r="256">
          <cell r="B256">
            <v>39085</v>
          </cell>
          <cell r="C256">
            <v>33</v>
          </cell>
          <cell r="D256">
            <v>39083</v>
          </cell>
          <cell r="E256">
            <v>0</v>
          </cell>
          <cell r="F256">
            <v>186</v>
          </cell>
          <cell r="G256">
            <v>0</v>
          </cell>
          <cell r="H256">
            <v>0</v>
          </cell>
          <cell r="I256">
            <v>1</v>
          </cell>
          <cell r="K256">
            <v>0.41666666666666669</v>
          </cell>
          <cell r="L256">
            <v>1</v>
          </cell>
          <cell r="M256">
            <v>174.58333333333331</v>
          </cell>
          <cell r="N256">
            <v>173</v>
          </cell>
          <cell r="O256">
            <v>173</v>
          </cell>
          <cell r="Q256">
            <v>15.284722222222221</v>
          </cell>
          <cell r="S256">
            <v>0.57013888888888897</v>
          </cell>
          <cell r="T256">
            <v>0</v>
          </cell>
          <cell r="U256">
            <v>15.854861111111111</v>
          </cell>
          <cell r="W256">
            <v>9.1631944444444446</v>
          </cell>
          <cell r="Y256">
            <v>3.4722222222222071E-2</v>
          </cell>
          <cell r="AA256">
            <v>20.215972222222224</v>
          </cell>
          <cell r="AB256">
            <v>0</v>
          </cell>
          <cell r="AC256">
            <v>20.250694444444445</v>
          </cell>
          <cell r="AE256">
            <v>4.4145833333333329</v>
          </cell>
          <cell r="AG256">
            <v>39.742361111111116</v>
          </cell>
          <cell r="AI256">
            <v>0.44097222222222232</v>
          </cell>
          <cell r="AJ256">
            <v>0</v>
          </cell>
          <cell r="AK256">
            <v>44.59791666666667</v>
          </cell>
          <cell r="AL256">
            <v>0</v>
          </cell>
          <cell r="AM256">
            <v>64.848611111111111</v>
          </cell>
          <cell r="AN256">
            <v>1</v>
          </cell>
          <cell r="AO256">
            <v>149.56527777777774</v>
          </cell>
          <cell r="AP256">
            <v>0.88</v>
          </cell>
          <cell r="AQ256">
            <v>84.591666666666654</v>
          </cell>
          <cell r="AR256">
            <v>1</v>
          </cell>
          <cell r="AS256">
            <v>0.9658616745340014</v>
          </cell>
          <cell r="AT256">
            <v>1</v>
          </cell>
          <cell r="AU256">
            <v>0.69266914769645505</v>
          </cell>
          <cell r="AV256">
            <v>1</v>
          </cell>
          <cell r="AW256">
            <v>0.99658992658944323</v>
          </cell>
          <cell r="AX256">
            <v>1</v>
          </cell>
          <cell r="AY256">
            <v>0.65512074881989979</v>
          </cell>
          <cell r="AZ256">
            <v>1</v>
          </cell>
          <cell r="BA256">
            <v>0.56665149925246305</v>
          </cell>
          <cell r="BB256">
            <v>0.88</v>
          </cell>
          <cell r="BC256">
            <v>0.56558358947691001</v>
          </cell>
          <cell r="BD256">
            <v>0.88</v>
          </cell>
          <cell r="BE256">
            <v>0.53293316241485067</v>
          </cell>
          <cell r="BF256">
            <v>0.88</v>
          </cell>
          <cell r="BG256">
            <v>0.53102576398273682</v>
          </cell>
          <cell r="BH256">
            <v>0.88</v>
          </cell>
          <cell r="BI256">
            <v>0.48453460620525057</v>
          </cell>
          <cell r="BJ256">
            <v>140</v>
          </cell>
          <cell r="BK256">
            <v>135.45579154763081</v>
          </cell>
          <cell r="BL256">
            <v>2956.8</v>
          </cell>
          <cell r="BM256">
            <v>275002.348</v>
          </cell>
          <cell r="BN256">
            <v>2956.8</v>
          </cell>
          <cell r="BO256">
            <v>1589.6089479768787</v>
          </cell>
          <cell r="BP256">
            <v>1064.4480000000001</v>
          </cell>
          <cell r="BQ256">
            <v>92248.697240000009</v>
          </cell>
          <cell r="BR256">
            <v>0.36</v>
          </cell>
          <cell r="BS256">
            <v>0.33544694403845604</v>
          </cell>
          <cell r="BT256">
            <v>2</v>
          </cell>
          <cell r="BU256">
            <v>0.33544694403845604</v>
          </cell>
          <cell r="BV256">
            <v>0.113</v>
          </cell>
          <cell r="BW256">
            <v>0.12487310262427571</v>
          </cell>
          <cell r="BX256">
            <v>334.11840000000001</v>
          </cell>
          <cell r="BY256">
            <v>34340.396423720784</v>
          </cell>
          <cell r="BZ256">
            <v>0.18</v>
          </cell>
          <cell r="CA256">
            <v>0.18031397287280726</v>
          </cell>
          <cell r="CB256">
            <v>532.22400000000005</v>
          </cell>
          <cell r="CC256">
            <v>49586.765917230303</v>
          </cell>
          <cell r="CD256">
            <v>2.9000000000000001E-2</v>
          </cell>
          <cell r="CE256">
            <v>2.9149751510538131E-2</v>
          </cell>
          <cell r="CF256">
            <v>0.75</v>
          </cell>
          <cell r="CG256">
            <v>0.7484707522745192</v>
          </cell>
          <cell r="CH256">
            <v>43.848000000000006</v>
          </cell>
          <cell r="CI256">
            <v>4089.5448393401675</v>
          </cell>
          <cell r="CJ256">
            <v>0.49199999999999999</v>
          </cell>
          <cell r="CK256">
            <v>0.48737808235801905</v>
          </cell>
          <cell r="CL256">
            <v>557.92800000000011</v>
          </cell>
          <cell r="CM256">
            <v>51177.72148342953</v>
          </cell>
          <cell r="CN256">
            <v>0.38352272727272729</v>
          </cell>
          <cell r="CO256">
            <v>0.38183747522039346</v>
          </cell>
          <cell r="CP256">
            <v>1134.0000000000002</v>
          </cell>
          <cell r="CQ256">
            <v>105006.20224000001</v>
          </cell>
          <cell r="CR256">
            <v>1.1122159090909092E-2</v>
          </cell>
          <cell r="CS256">
            <v>1.1130467520085729E-2</v>
          </cell>
          <cell r="CT256">
            <v>32.886000000000003</v>
          </cell>
          <cell r="CU256">
            <v>3060.904702361313</v>
          </cell>
          <cell r="CV256">
            <v>3.5000000000000003E-2</v>
          </cell>
          <cell r="CW256">
            <v>4.6598289408059886E-2</v>
          </cell>
          <cell r="CX256">
            <v>103.48800000000001</v>
          </cell>
          <cell r="CY256">
            <v>12814.638999999999</v>
          </cell>
          <cell r="CZ256">
            <v>0.02</v>
          </cell>
          <cell r="DA256">
            <v>2.0457071030566584E-2</v>
          </cell>
          <cell r="DB256">
            <v>7.000000000000001E-4</v>
          </cell>
          <cell r="DC256">
            <v>9.532645163235797E-4</v>
          </cell>
          <cell r="DD256">
            <v>2.0697600000000005</v>
          </cell>
          <cell r="DE256">
            <v>262.14998025406874</v>
          </cell>
          <cell r="DF256">
            <v>0.65</v>
          </cell>
          <cell r="DG256">
            <v>0.58671153806164289</v>
          </cell>
          <cell r="DH256">
            <v>67.267200000000017</v>
          </cell>
          <cell r="DI256">
            <v>7518.4965573947129</v>
          </cell>
          <cell r="DJ256">
            <v>0.3</v>
          </cell>
          <cell r="DK256">
            <v>2.5236762424598932E-3</v>
          </cell>
          <cell r="DL256">
            <v>31.046400000000002</v>
          </cell>
          <cell r="DM256">
            <v>32.340000000000003</v>
          </cell>
          <cell r="DN256">
            <v>0.81499999999999995</v>
          </cell>
          <cell r="DO256">
            <v>0.84559427388367991</v>
          </cell>
          <cell r="DP256">
            <v>301.23239999999998</v>
          </cell>
          <cell r="DQ256">
            <v>31279.491721359474</v>
          </cell>
          <cell r="DR256">
            <v>369.61030674846626</v>
          </cell>
          <cell r="DS256">
            <v>36991.134740893816</v>
          </cell>
          <cell r="DT256">
            <v>2887.2480000000005</v>
          </cell>
          <cell r="DU256">
            <v>262244.84299999999</v>
          </cell>
          <cell r="DV256">
            <v>0.9764772727272728</v>
          </cell>
          <cell r="DW256">
            <v>0.95360946881806263</v>
          </cell>
          <cell r="DX256">
            <v>0.81</v>
          </cell>
          <cell r="DY256">
            <v>0.21387864982301502</v>
          </cell>
          <cell r="DZ256">
            <v>0.98899999999999999</v>
          </cell>
          <cell r="EA256">
            <v>0.98741551162527608</v>
          </cell>
          <cell r="EB256">
            <v>0.84209920476372202</v>
          </cell>
          <cell r="EC256">
            <v>0.87101954959435635</v>
          </cell>
          <cell r="ED256">
            <v>0.85</v>
          </cell>
          <cell r="EE256">
            <v>0.89772692041319702</v>
          </cell>
          <cell r="EF256">
            <v>7.2922561490701879E-2</v>
          </cell>
          <cell r="EG256">
            <v>8.8939654243837554E-2</v>
          </cell>
          <cell r="EH256">
            <v>215.61742981570734</v>
          </cell>
          <cell r="EI256">
            <v>24458.613747363492</v>
          </cell>
          <cell r="EJ256">
            <v>218.01560143145332</v>
          </cell>
          <cell r="EK256">
            <v>24770.33574964288</v>
          </cell>
          <cell r="EL256">
            <v>7.3733631436503411E-2</v>
          </cell>
          <cell r="EM256">
            <v>9.0073179119339306E-2</v>
          </cell>
          <cell r="EN256">
            <v>5.0000000000000001E-4</v>
          </cell>
          <cell r="EO256">
            <v>4.4236485049791867E-4</v>
          </cell>
          <cell r="EP256">
            <v>0.10900780071572666</v>
          </cell>
          <cell r="EQ256">
            <v>10.957525870674022</v>
          </cell>
          <cell r="ER256">
            <v>0.98949474737368681</v>
          </cell>
          <cell r="ES256">
            <v>0.98785250285001347</v>
          </cell>
          <cell r="ET256">
            <v>217.9065936307376</v>
          </cell>
          <cell r="EU256">
            <v>24759.378223772204</v>
          </cell>
          <cell r="EV256">
            <v>2.8955279418389032E-2</v>
          </cell>
          <cell r="EW256">
            <v>2.480298086035243E-2</v>
          </cell>
          <cell r="EX256">
            <v>0.85</v>
          </cell>
          <cell r="EY256">
            <v>0.84522302859359033</v>
          </cell>
          <cell r="EZ256">
            <v>0.35699999999999998</v>
          </cell>
          <cell r="FA256">
            <v>0.3623401770829428</v>
          </cell>
          <cell r="FB256">
            <v>0.42</v>
          </cell>
          <cell r="FC256">
            <v>0.42869179473950098</v>
          </cell>
          <cell r="FD256">
            <v>118.53991444063678</v>
          </cell>
          <cell r="FE256">
            <v>11144.197722020215</v>
          </cell>
          <cell r="FF256">
            <v>0.71578432404916392</v>
          </cell>
          <cell r="FG256">
            <v>0.78193769787703149</v>
          </cell>
          <cell r="FH256">
            <v>0.77905677163671005</v>
          </cell>
          <cell r="FI256">
            <v>0.78927017262128463</v>
          </cell>
          <cell r="FJ256">
            <v>0.9015738133547867</v>
          </cell>
          <cell r="FK256">
            <v>0.91086577264300372</v>
          </cell>
          <cell r="FL256">
            <v>0.93594486265946442</v>
          </cell>
          <cell r="FM256">
            <v>0.94211518977602959</v>
          </cell>
          <cell r="FN256">
            <v>0.64533240257258306</v>
          </cell>
          <cell r="FO256">
            <v>0.71224028533545392</v>
          </cell>
          <cell r="FP256">
            <v>0.72915418313344638</v>
          </cell>
          <cell r="FQ256">
            <v>0.74358341846366116</v>
          </cell>
          <cell r="FR256">
            <v>3.0000000000000001E-3</v>
          </cell>
          <cell r="FS256">
            <v>3.2375452359533208E-3</v>
          </cell>
          <cell r="FT256">
            <v>0.81799999999999995</v>
          </cell>
          <cell r="FU256">
            <v>0.84883181911963324</v>
          </cell>
          <cell r="FV256">
            <v>0.84538305545853887</v>
          </cell>
          <cell r="FW256">
            <v>0.87443566701586828</v>
          </cell>
          <cell r="FX256">
            <v>299.16264000000001</v>
          </cell>
          <cell r="FY256">
            <v>26303.157165585919</v>
          </cell>
          <cell r="FZ256">
            <v>365.72449877750614</v>
          </cell>
          <cell r="GA256">
            <v>30987.477817297502</v>
          </cell>
          <cell r="GB256">
            <v>46.255613317757103</v>
          </cell>
          <cell r="GC256" t="e">
            <v>#DIV/0!</v>
          </cell>
          <cell r="GD256">
            <v>1.5643808616665686E-2</v>
          </cell>
          <cell r="GE256" t="e">
            <v>#DIV/0!</v>
          </cell>
          <cell r="GF256">
            <v>4.3820192203545341E-2</v>
          </cell>
          <cell r="GG256" t="e">
            <v>#DIV/0!</v>
          </cell>
          <cell r="GH256">
            <v>129.56754430744286</v>
          </cell>
          <cell r="GI256" t="e">
            <v>#DIV/0!</v>
          </cell>
          <cell r="GJ256">
            <v>1.6299999999999999E-2</v>
          </cell>
          <cell r="GK256" t="e">
            <v>#DIV/0!</v>
          </cell>
          <cell r="GL256">
            <v>4.8763510319999996</v>
          </cell>
          <cell r="GM256" t="e">
            <v>#DIV/0!</v>
          </cell>
          <cell r="GN256">
            <v>3.5311507473103445</v>
          </cell>
          <cell r="GO256" t="e">
            <v>#DIV/0!</v>
          </cell>
          <cell r="GP256">
            <v>9.8911785638945222</v>
          </cell>
          <cell r="GQ256" t="e">
            <v>#DIV/0!</v>
          </cell>
          <cell r="GR256">
            <v>3.3452308454729848E-3</v>
          </cell>
          <cell r="GS256" t="e">
            <v>#DIV/0!</v>
          </cell>
          <cell r="GT256">
            <v>139.45872287133739</v>
          </cell>
          <cell r="GU256">
            <v>13184.9196543587</v>
          </cell>
          <cell r="GV256">
            <v>49.786764065067445</v>
          </cell>
          <cell r="GW256">
            <v>4777.4261223847043</v>
          </cell>
          <cell r="GX256">
            <v>1.683805602849954E-2</v>
          </cell>
          <cell r="GY256">
            <v>1.7372310298909538E-2</v>
          </cell>
          <cell r="GZ256">
            <v>4.7165423049018322E-2</v>
          </cell>
          <cell r="HA256">
            <v>4.7944753018467685E-2</v>
          </cell>
          <cell r="HB256">
            <v>33.758446119225226</v>
          </cell>
          <cell r="HC256">
            <v>1781.3018713572053</v>
          </cell>
          <cell r="HD256">
            <v>1.1417223389889482E-2</v>
          </cell>
          <cell r="HE256">
            <v>6.4774060451193143E-3</v>
          </cell>
          <cell r="IV256">
            <v>252</v>
          </cell>
        </row>
        <row r="257">
          <cell r="B257">
            <v>39086</v>
          </cell>
          <cell r="C257">
            <v>33</v>
          </cell>
          <cell r="D257">
            <v>39083</v>
          </cell>
          <cell r="E257">
            <v>0</v>
          </cell>
          <cell r="F257">
            <v>187</v>
          </cell>
          <cell r="G257">
            <v>0</v>
          </cell>
          <cell r="H257">
            <v>0</v>
          </cell>
          <cell r="I257">
            <v>1</v>
          </cell>
          <cell r="K257">
            <v>0.41666666666666669</v>
          </cell>
          <cell r="L257">
            <v>1</v>
          </cell>
          <cell r="M257">
            <v>175.58333333333331</v>
          </cell>
          <cell r="N257">
            <v>174</v>
          </cell>
          <cell r="O257">
            <v>174</v>
          </cell>
          <cell r="Q257">
            <v>15.284722222222221</v>
          </cell>
          <cell r="S257">
            <v>0.57013888888888897</v>
          </cell>
          <cell r="T257">
            <v>0</v>
          </cell>
          <cell r="U257">
            <v>15.854861111111111</v>
          </cell>
          <cell r="W257">
            <v>9.1631944444444446</v>
          </cell>
          <cell r="Y257">
            <v>3.4722222222222071E-2</v>
          </cell>
          <cell r="AA257">
            <v>20.215972222222224</v>
          </cell>
          <cell r="AB257">
            <v>0</v>
          </cell>
          <cell r="AC257">
            <v>20.250694444444445</v>
          </cell>
          <cell r="AE257">
            <v>4.4145833333333329</v>
          </cell>
          <cell r="AG257">
            <v>39.742361111111116</v>
          </cell>
          <cell r="AI257">
            <v>0.44097222222222232</v>
          </cell>
          <cell r="AJ257">
            <v>0</v>
          </cell>
          <cell r="AK257">
            <v>44.59791666666667</v>
          </cell>
          <cell r="AL257">
            <v>0</v>
          </cell>
          <cell r="AM257">
            <v>64.848611111111111</v>
          </cell>
          <cell r="AN257">
            <v>1</v>
          </cell>
          <cell r="AO257">
            <v>150.56527777777774</v>
          </cell>
          <cell r="AP257">
            <v>0.88</v>
          </cell>
          <cell r="AQ257">
            <v>85.47166666666665</v>
          </cell>
          <cell r="AR257">
            <v>1</v>
          </cell>
          <cell r="AS257">
            <v>0.96612364310722454</v>
          </cell>
          <cell r="AT257">
            <v>1</v>
          </cell>
          <cell r="AU257">
            <v>0.69502752420691383</v>
          </cell>
          <cell r="AV257">
            <v>1</v>
          </cell>
          <cell r="AW257">
            <v>0.99661609460013956</v>
          </cell>
          <cell r="AX257">
            <v>1</v>
          </cell>
          <cell r="AY257">
            <v>0.65776726191427792</v>
          </cell>
          <cell r="AZ257">
            <v>1</v>
          </cell>
          <cell r="BA257">
            <v>0.56952964291973762</v>
          </cell>
          <cell r="BB257">
            <v>0.88</v>
          </cell>
          <cell r="BC257">
            <v>0.56767182930991544</v>
          </cell>
          <cell r="BD257">
            <v>0.88</v>
          </cell>
          <cell r="BE257">
            <v>0.53510601759061605</v>
          </cell>
          <cell r="BF257">
            <v>0.88</v>
          </cell>
          <cell r="BG257">
            <v>0.53320278993198456</v>
          </cell>
          <cell r="BH257">
            <v>0.88</v>
          </cell>
          <cell r="BI257">
            <v>0.48678690080683434</v>
          </cell>
          <cell r="BJ257">
            <v>140</v>
          </cell>
          <cell r="BK257">
            <v>135.50257785230977</v>
          </cell>
          <cell r="BL257">
            <v>2956.8</v>
          </cell>
          <cell r="BM257">
            <v>277959.14799999999</v>
          </cell>
          <cell r="BN257">
            <v>2956.8</v>
          </cell>
          <cell r="BO257">
            <v>1597.4663678160919</v>
          </cell>
          <cell r="BP257">
            <v>1064.4480000000001</v>
          </cell>
          <cell r="BQ257">
            <v>93313.145240000013</v>
          </cell>
          <cell r="BR257">
            <v>0.36</v>
          </cell>
          <cell r="BS257">
            <v>0.33570812801599181</v>
          </cell>
          <cell r="BT257">
            <v>2</v>
          </cell>
          <cell r="BU257">
            <v>0.33570812801599181</v>
          </cell>
          <cell r="BV257">
            <v>0.113</v>
          </cell>
          <cell r="BW257">
            <v>0.12474680208661737</v>
          </cell>
          <cell r="BX257">
            <v>334.11840000000001</v>
          </cell>
          <cell r="BY257">
            <v>34674.514823720783</v>
          </cell>
          <cell r="BZ257">
            <v>0.18</v>
          </cell>
          <cell r="CA257">
            <v>0.18031063297557059</v>
          </cell>
          <cell r="CB257">
            <v>532.22400000000005</v>
          </cell>
          <cell r="CC257">
            <v>50118.989917230305</v>
          </cell>
          <cell r="CD257">
            <v>2.9000000000000001E-2</v>
          </cell>
          <cell r="CE257">
            <v>2.9148151568109473E-2</v>
          </cell>
          <cell r="CF257">
            <v>0.75</v>
          </cell>
          <cell r="CG257">
            <v>0.74848697489280713</v>
          </cell>
          <cell r="CH257">
            <v>43.848000000000006</v>
          </cell>
          <cell r="CI257">
            <v>4133.3928393401675</v>
          </cell>
          <cell r="CJ257">
            <v>0.49199999999999999</v>
          </cell>
          <cell r="CK257">
            <v>0.48742746284246691</v>
          </cell>
          <cell r="CL257">
            <v>557.92800000000011</v>
          </cell>
          <cell r="CM257">
            <v>51735.64948342953</v>
          </cell>
          <cell r="CN257">
            <v>0.38352272727272729</v>
          </cell>
          <cell r="CO257">
            <v>0.38185540214708102</v>
          </cell>
          <cell r="CP257">
            <v>1134.0000000000002</v>
          </cell>
          <cell r="CQ257">
            <v>106140.20224000001</v>
          </cell>
          <cell r="CR257">
            <v>1.1122159090909092E-2</v>
          </cell>
          <cell r="CS257">
            <v>1.1130379138884514E-2</v>
          </cell>
          <cell r="CT257">
            <v>32.886000000000003</v>
          </cell>
          <cell r="CU257">
            <v>3093.7907023613129</v>
          </cell>
          <cell r="CV257">
            <v>3.5000000000000003E-2</v>
          </cell>
          <cell r="CW257">
            <v>4.647491220544394E-2</v>
          </cell>
          <cell r="CX257">
            <v>103.48800000000001</v>
          </cell>
          <cell r="CY257">
            <v>12918.126999999999</v>
          </cell>
          <cell r="CZ257">
            <v>0.02</v>
          </cell>
          <cell r="DA257">
            <v>2.0453409403241564E-2</v>
          </cell>
          <cell r="DB257">
            <v>7.000000000000001E-4</v>
          </cell>
          <cell r="DC257">
            <v>9.5057040631765333E-4</v>
          </cell>
          <cell r="DD257">
            <v>2.0697600000000005</v>
          </cell>
          <cell r="DE257">
            <v>264.21974025406871</v>
          </cell>
          <cell r="DF257">
            <v>0.65</v>
          </cell>
          <cell r="DG257">
            <v>0.58721854626407632</v>
          </cell>
          <cell r="DH257">
            <v>67.267200000000017</v>
          </cell>
          <cell r="DI257">
            <v>7585.7637573947131</v>
          </cell>
          <cell r="DJ257">
            <v>0.3</v>
          </cell>
          <cell r="DK257">
            <v>4.9067794425616046E-3</v>
          </cell>
          <cell r="DL257">
            <v>31.046400000000002</v>
          </cell>
          <cell r="DM257">
            <v>63.386400000000009</v>
          </cell>
          <cell r="DN257">
            <v>0.81499999999999995</v>
          </cell>
          <cell r="DO257">
            <v>0.84529160435874218</v>
          </cell>
          <cell r="DP257">
            <v>301.23239999999998</v>
          </cell>
          <cell r="DQ257">
            <v>31580.724121359475</v>
          </cell>
          <cell r="DR257">
            <v>369.61030674846626</v>
          </cell>
          <cell r="DS257">
            <v>37360.745047642282</v>
          </cell>
          <cell r="DT257">
            <v>2887.2480000000005</v>
          </cell>
          <cell r="DU257">
            <v>265132.09100000001</v>
          </cell>
          <cell r="DV257">
            <v>0.9764772727272728</v>
          </cell>
          <cell r="DW257">
            <v>0.9538527258689109</v>
          </cell>
          <cell r="DX257">
            <v>0.81</v>
          </cell>
          <cell r="DY257">
            <v>0.22021991119500378</v>
          </cell>
          <cell r="DZ257">
            <v>0.98899999999999999</v>
          </cell>
          <cell r="EA257">
            <v>0.98742933579403069</v>
          </cell>
          <cell r="EB257">
            <v>0.84209920476372202</v>
          </cell>
          <cell r="EC257">
            <v>0.87073790848642996</v>
          </cell>
          <cell r="ED257">
            <v>0.85</v>
          </cell>
          <cell r="EE257">
            <v>0.89729261470295085</v>
          </cell>
          <cell r="EF257">
            <v>7.2922561490701879E-2</v>
          </cell>
          <cell r="EG257">
            <v>8.8769271868609986E-2</v>
          </cell>
          <cell r="EH257">
            <v>215.61742981570734</v>
          </cell>
          <cell r="EI257">
            <v>24674.231177179197</v>
          </cell>
          <cell r="EJ257">
            <v>218.01560143145332</v>
          </cell>
          <cell r="EK257">
            <v>24988.351351074332</v>
          </cell>
          <cell r="EL257">
            <v>7.3733631436503411E-2</v>
          </cell>
          <cell r="EM257">
            <v>8.9899366618703028E-2</v>
          </cell>
          <cell r="EN257">
            <v>5.0000000000000001E-4</v>
          </cell>
          <cell r="EO257">
            <v>4.4286769926956234E-4</v>
          </cell>
          <cell r="EP257">
            <v>0.10900780071572666</v>
          </cell>
          <cell r="EQ257">
            <v>11.066533671389749</v>
          </cell>
          <cell r="ER257">
            <v>0.98949474737368681</v>
          </cell>
          <cell r="ES257">
            <v>0.98786683010426368</v>
          </cell>
          <cell r="ET257">
            <v>217.9065936307376</v>
          </cell>
          <cell r="EU257">
            <v>24977.284817402942</v>
          </cell>
          <cell r="EV257">
            <v>2.8955279418389032E-2</v>
          </cell>
          <cell r="EW257">
            <v>2.4847151079122873E-2</v>
          </cell>
          <cell r="EX257">
            <v>0.85</v>
          </cell>
          <cell r="EY257">
            <v>0.84527302644809954</v>
          </cell>
          <cell r="EZ257">
            <v>0.35699999999999998</v>
          </cell>
          <cell r="FA257">
            <v>0.36228428447356098</v>
          </cell>
          <cell r="FB257">
            <v>0.42</v>
          </cell>
          <cell r="FC257">
            <v>0.42860031390792941</v>
          </cell>
          <cell r="FD257">
            <v>118.53991444063678</v>
          </cell>
          <cell r="FE257">
            <v>11262.737636460852</v>
          </cell>
          <cell r="FF257">
            <v>0.71578432404916392</v>
          </cell>
          <cell r="FG257">
            <v>0.7813066946267675</v>
          </cell>
          <cell r="FH257">
            <v>0.77905677163671005</v>
          </cell>
          <cell r="FI257">
            <v>0.78914934762964251</v>
          </cell>
          <cell r="FJ257">
            <v>0.9015738133547867</v>
          </cell>
          <cell r="FK257">
            <v>0.91077623672343788</v>
          </cell>
          <cell r="FL257">
            <v>0.93594486265946442</v>
          </cell>
          <cell r="FM257">
            <v>0.94205573472466297</v>
          </cell>
          <cell r="FN257">
            <v>0.64533240257258306</v>
          </cell>
          <cell r="FO257">
            <v>0.71159557105899562</v>
          </cell>
          <cell r="FP257">
            <v>0.72915418313344638</v>
          </cell>
          <cell r="FQ257">
            <v>0.7434226684887314</v>
          </cell>
          <cell r="FR257">
            <v>3.0000000000000001E-3</v>
          </cell>
          <cell r="FS257">
            <v>3.180572020725192E-3</v>
          </cell>
          <cell r="FT257">
            <v>0.81799999999999995</v>
          </cell>
          <cell r="FU257">
            <v>0.84847217637946737</v>
          </cell>
          <cell r="FV257">
            <v>0.84538305545853887</v>
          </cell>
          <cell r="FW257">
            <v>0.87409523162014024</v>
          </cell>
          <cell r="FX257">
            <v>299.16264000000001</v>
          </cell>
          <cell r="FY257">
            <v>26602.319805585917</v>
          </cell>
          <cell r="FZ257">
            <v>365.72449877750614</v>
          </cell>
          <cell r="GA257">
            <v>31353.202316075007</v>
          </cell>
          <cell r="GB257">
            <v>46.255613317757103</v>
          </cell>
          <cell r="GC257" t="e">
            <v>#DIV/0!</v>
          </cell>
          <cell r="GD257">
            <v>1.5643808616665686E-2</v>
          </cell>
          <cell r="GE257" t="e">
            <v>#DIV/0!</v>
          </cell>
          <cell r="GF257">
            <v>4.3820192203545341E-2</v>
          </cell>
          <cell r="GG257" t="e">
            <v>#DIV/0!</v>
          </cell>
          <cell r="GH257">
            <v>129.56754430744286</v>
          </cell>
          <cell r="GI257" t="e">
            <v>#DIV/0!</v>
          </cell>
          <cell r="GJ257">
            <v>1.6299999999999999E-2</v>
          </cell>
          <cell r="GK257" t="e">
            <v>#DIV/0!</v>
          </cell>
          <cell r="GL257">
            <v>4.8763510319999996</v>
          </cell>
          <cell r="GM257" t="e">
            <v>#DIV/0!</v>
          </cell>
          <cell r="GN257">
            <v>3.5311507473103445</v>
          </cell>
          <cell r="GO257" t="e">
            <v>#DIV/0!</v>
          </cell>
          <cell r="GP257">
            <v>9.8911785638945222</v>
          </cell>
          <cell r="GQ257" t="e">
            <v>#DIV/0!</v>
          </cell>
          <cell r="GR257">
            <v>3.3452308454729848E-3</v>
          </cell>
          <cell r="GS257" t="e">
            <v>#DIV/0!</v>
          </cell>
          <cell r="GT257">
            <v>139.45872287133739</v>
          </cell>
          <cell r="GU257">
            <v>13324.378377230038</v>
          </cell>
          <cell r="GV257">
            <v>49.786764065067445</v>
          </cell>
          <cell r="GW257">
            <v>4827.2128864497718</v>
          </cell>
          <cell r="GX257">
            <v>1.683805602849954E-2</v>
          </cell>
          <cell r="GY257">
            <v>1.73666271507271E-2</v>
          </cell>
          <cell r="GZ257">
            <v>4.7165423049018322E-2</v>
          </cell>
          <cell r="HA257">
            <v>4.7936462869104919E-2</v>
          </cell>
          <cell r="HB257">
            <v>33.758446119225226</v>
          </cell>
          <cell r="HC257">
            <v>1815.0603174764306</v>
          </cell>
          <cell r="HD257">
            <v>1.1417223389889482E-2</v>
          </cell>
          <cell r="HE257">
            <v>6.5299535220781097E-3</v>
          </cell>
          <cell r="IV257">
            <v>253</v>
          </cell>
        </row>
        <row r="258">
          <cell r="B258">
            <v>39087</v>
          </cell>
          <cell r="C258">
            <v>33</v>
          </cell>
          <cell r="D258">
            <v>39083</v>
          </cell>
          <cell r="E258">
            <v>0</v>
          </cell>
          <cell r="F258">
            <v>188</v>
          </cell>
          <cell r="G258">
            <v>0</v>
          </cell>
          <cell r="H258">
            <v>0</v>
          </cell>
          <cell r="I258">
            <v>1</v>
          </cell>
          <cell r="K258">
            <v>0.41666666666666669</v>
          </cell>
          <cell r="L258">
            <v>1</v>
          </cell>
          <cell r="M258">
            <v>176.58333333333331</v>
          </cell>
          <cell r="N258">
            <v>175</v>
          </cell>
          <cell r="O258">
            <v>175</v>
          </cell>
          <cell r="Q258">
            <v>15.284722222222221</v>
          </cell>
          <cell r="S258">
            <v>0.57013888888888897</v>
          </cell>
          <cell r="T258">
            <v>0</v>
          </cell>
          <cell r="U258">
            <v>15.854861111111111</v>
          </cell>
          <cell r="W258">
            <v>9.1631944444444446</v>
          </cell>
          <cell r="Y258">
            <v>3.4722222222222071E-2</v>
          </cell>
          <cell r="AA258">
            <v>20.215972222222224</v>
          </cell>
          <cell r="AB258">
            <v>0</v>
          </cell>
          <cell r="AC258">
            <v>20.250694444444445</v>
          </cell>
          <cell r="AE258">
            <v>4.4145833333333329</v>
          </cell>
          <cell r="AG258">
            <v>39.742361111111116</v>
          </cell>
          <cell r="AI258">
            <v>0.44097222222222232</v>
          </cell>
          <cell r="AJ258">
            <v>0</v>
          </cell>
          <cell r="AK258">
            <v>44.59791666666667</v>
          </cell>
          <cell r="AL258">
            <v>0</v>
          </cell>
          <cell r="AM258">
            <v>64.848611111111111</v>
          </cell>
          <cell r="AN258">
            <v>1</v>
          </cell>
          <cell r="AO258">
            <v>151.56527777777774</v>
          </cell>
          <cell r="AP258">
            <v>0.88</v>
          </cell>
          <cell r="AQ258">
            <v>86.351666666666645</v>
          </cell>
          <cell r="AR258">
            <v>1</v>
          </cell>
          <cell r="AS258">
            <v>0.96638162174168274</v>
          </cell>
          <cell r="AT258">
            <v>1</v>
          </cell>
          <cell r="AU258">
            <v>0.69734998122616909</v>
          </cell>
          <cell r="AV258">
            <v>1</v>
          </cell>
          <cell r="AW258">
            <v>0.99664186405631083</v>
          </cell>
          <cell r="AX258">
            <v>1</v>
          </cell>
          <cell r="AY258">
            <v>0.66037346702416266</v>
          </cell>
          <cell r="AZ258">
            <v>1</v>
          </cell>
          <cell r="BA258">
            <v>0.57236980765530066</v>
          </cell>
          <cell r="BB258">
            <v>0.88</v>
          </cell>
          <cell r="BC258">
            <v>0.56973251349345255</v>
          </cell>
          <cell r="BD258">
            <v>0.88</v>
          </cell>
          <cell r="BE258">
            <v>0.53725183517751207</v>
          </cell>
          <cell r="BF258">
            <v>0.88</v>
          </cell>
          <cell r="BG258">
            <v>0.5353528221466396</v>
          </cell>
          <cell r="BH258">
            <v>0.88</v>
          </cell>
          <cell r="BI258">
            <v>0.48901368570080217</v>
          </cell>
          <cell r="BJ258">
            <v>140</v>
          </cell>
          <cell r="BK258">
            <v>135.54841056918417</v>
          </cell>
          <cell r="BL258">
            <v>2956.8</v>
          </cell>
          <cell r="BM258">
            <v>280915.94799999997</v>
          </cell>
          <cell r="BN258">
            <v>2956.8</v>
          </cell>
          <cell r="BO258">
            <v>1605.2339885714284</v>
          </cell>
          <cell r="BP258">
            <v>1064.4480000000001</v>
          </cell>
          <cell r="BQ258">
            <v>94377.593240000017</v>
          </cell>
          <cell r="BR258">
            <v>0.36</v>
          </cell>
          <cell r="BS258">
            <v>0.33596381377393364</v>
          </cell>
          <cell r="BT258">
            <v>2</v>
          </cell>
          <cell r="BU258">
            <v>0.33596381377393364</v>
          </cell>
          <cell r="BV258">
            <v>0.113</v>
          </cell>
          <cell r="BW258">
            <v>0.1246231603188324</v>
          </cell>
          <cell r="BX258">
            <v>334.11840000000001</v>
          </cell>
          <cell r="BY258">
            <v>35008.633223720783</v>
          </cell>
          <cell r="BZ258">
            <v>0.18</v>
          </cell>
          <cell r="CA258">
            <v>0.18030736338696696</v>
          </cell>
          <cell r="CB258">
            <v>532.22400000000005</v>
          </cell>
          <cell r="CC258">
            <v>50651.213917230307</v>
          </cell>
          <cell r="CD258">
            <v>2.9000000000000001E-2</v>
          </cell>
          <cell r="CE258">
            <v>2.9146585451795128E-2</v>
          </cell>
          <cell r="CF258">
            <v>0.75</v>
          </cell>
          <cell r="CG258">
            <v>0.74850285693730778</v>
          </cell>
          <cell r="CH258">
            <v>43.848000000000006</v>
          </cell>
          <cell r="CI258">
            <v>4177.2408393401674</v>
          </cell>
          <cell r="CJ258">
            <v>0.49199999999999999</v>
          </cell>
          <cell r="CK258">
            <v>0.48747579932065427</v>
          </cell>
          <cell r="CL258">
            <v>557.92800000000011</v>
          </cell>
          <cell r="CM258">
            <v>52293.57748342953</v>
          </cell>
          <cell r="CN258">
            <v>0.38352272727272729</v>
          </cell>
          <cell r="CO258">
            <v>0.3818729516915858</v>
          </cell>
          <cell r="CP258">
            <v>1134.0000000000002</v>
          </cell>
          <cell r="CQ258">
            <v>107274.20224000001</v>
          </cell>
          <cell r="CR258">
            <v>1.1122159090909092E-2</v>
          </cell>
          <cell r="CS258">
            <v>1.1130292618208039E-2</v>
          </cell>
          <cell r="CT258">
            <v>32.886000000000003</v>
          </cell>
          <cell r="CU258">
            <v>3126.6767023613129</v>
          </cell>
          <cell r="CV258">
            <v>3.5000000000000003E-2</v>
          </cell>
          <cell r="CW258">
            <v>4.6354132233176019E-2</v>
          </cell>
          <cell r="CX258">
            <v>103.48800000000001</v>
          </cell>
          <cell r="CY258">
            <v>13021.614999999998</v>
          </cell>
          <cell r="CZ258">
            <v>0.02</v>
          </cell>
          <cell r="DA258">
            <v>2.0449805976760081E-2</v>
          </cell>
          <cell r="DB258">
            <v>7.000000000000001E-4</v>
          </cell>
          <cell r="DC258">
            <v>9.4793301038953014E-4</v>
          </cell>
          <cell r="DD258">
            <v>2.0697600000000005</v>
          </cell>
          <cell r="DE258">
            <v>266.28950025406868</v>
          </cell>
          <cell r="DF258">
            <v>0.65</v>
          </cell>
          <cell r="DG258">
            <v>0.5877174956712139</v>
          </cell>
          <cell r="DH258">
            <v>67.267200000000017</v>
          </cell>
          <cell r="DI258">
            <v>7653.0309573947134</v>
          </cell>
          <cell r="DJ258">
            <v>0.3</v>
          </cell>
          <cell r="DK258">
            <v>7.2520036877146213E-3</v>
          </cell>
          <cell r="DL258">
            <v>31.046400000000002</v>
          </cell>
          <cell r="DM258">
            <v>94.432800000000015</v>
          </cell>
          <cell r="DN258">
            <v>0.81499999999999995</v>
          </cell>
          <cell r="DO258">
            <v>0.84499486479523223</v>
          </cell>
          <cell r="DP258">
            <v>301.23239999999998</v>
          </cell>
          <cell r="DQ258">
            <v>31881.956521359476</v>
          </cell>
          <cell r="DR258">
            <v>369.61030674846626</v>
          </cell>
          <cell r="DS258">
            <v>37730.355354390747</v>
          </cell>
          <cell r="DT258">
            <v>2887.2480000000005</v>
          </cell>
          <cell r="DU258">
            <v>268019.33899999998</v>
          </cell>
          <cell r="DV258">
            <v>0.9764772727272728</v>
          </cell>
          <cell r="DW258">
            <v>0.95409086208234783</v>
          </cell>
          <cell r="DX258">
            <v>0.81</v>
          </cell>
          <cell r="DY258">
            <v>0.22642768180750963</v>
          </cell>
          <cell r="DZ258">
            <v>0.98899999999999999</v>
          </cell>
          <cell r="EA258">
            <v>0.98744292082602503</v>
          </cell>
          <cell r="EB258">
            <v>0.84209920476372202</v>
          </cell>
          <cell r="EC258">
            <v>0.87046171242396053</v>
          </cell>
          <cell r="ED258">
            <v>0.85</v>
          </cell>
          <cell r="EE258">
            <v>0.89686611614666423</v>
          </cell>
          <cell r="EF258">
            <v>7.2922561490701879E-2</v>
          </cell>
          <cell r="EG258">
            <v>8.8602476236040908E-2</v>
          </cell>
          <cell r="EH258">
            <v>215.61742981570734</v>
          </cell>
          <cell r="EI258">
            <v>24889.848606994903</v>
          </cell>
          <cell r="EJ258">
            <v>218.01560143145332</v>
          </cell>
          <cell r="EK258">
            <v>25206.366952505785</v>
          </cell>
          <cell r="EL258">
            <v>7.3733631436503411E-2</v>
          </cell>
          <cell r="EM258">
            <v>8.9729213068763858E-2</v>
          </cell>
          <cell r="EN258">
            <v>5.0000000000000001E-4</v>
          </cell>
          <cell r="EO258">
            <v>4.4336184953438942E-4</v>
          </cell>
          <cell r="EP258">
            <v>0.10900780071572666</v>
          </cell>
          <cell r="EQ258">
            <v>11.175541472105476</v>
          </cell>
          <cell r="ER258">
            <v>0.98949474737368681</v>
          </cell>
          <cell r="ES258">
            <v>0.98788090953319529</v>
          </cell>
          <cell r="ET258">
            <v>217.9065936307376</v>
          </cell>
          <cell r="EU258">
            <v>25195.19141103368</v>
          </cell>
          <cell r="EV258">
            <v>2.8955279418389032E-2</v>
          </cell>
          <cell r="EW258">
            <v>2.4890391464583453E-2</v>
          </cell>
          <cell r="EX258">
            <v>0.85</v>
          </cell>
          <cell r="EY258">
            <v>0.8453219885448402</v>
          </cell>
          <cell r="EZ258">
            <v>0.35699999999999998</v>
          </cell>
          <cell r="FA258">
            <v>0.36222954973795085</v>
          </cell>
          <cell r="FB258">
            <v>0.42</v>
          </cell>
          <cell r="FC258">
            <v>0.42851073868491518</v>
          </cell>
          <cell r="FD258">
            <v>118.53991444063678</v>
          </cell>
          <cell r="FE258">
            <v>11381.277550901488</v>
          </cell>
          <cell r="FF258">
            <v>0.71578432404916392</v>
          </cell>
          <cell r="FG258">
            <v>0.78068761527605202</v>
          </cell>
          <cell r="FH258">
            <v>0.77905677163671005</v>
          </cell>
          <cell r="FI258">
            <v>0.78903134794463481</v>
          </cell>
          <cell r="FJ258">
            <v>0.9015738133547867</v>
          </cell>
          <cell r="FK258">
            <v>0.91068840984506738</v>
          </cell>
          <cell r="FL258">
            <v>0.93594486265946442</v>
          </cell>
          <cell r="FM258">
            <v>0.94199741451087471</v>
          </cell>
          <cell r="FN258">
            <v>0.64533240257258306</v>
          </cell>
          <cell r="FO258">
            <v>0.71096316294148554</v>
          </cell>
          <cell r="FP258">
            <v>0.72915418313344638</v>
          </cell>
          <cell r="FQ258">
            <v>0.74326548973187634</v>
          </cell>
          <cell r="FR258">
            <v>3.0000000000000001E-3</v>
          </cell>
          <cell r="FS258">
            <v>3.1259623252235524E-3</v>
          </cell>
          <cell r="FT258">
            <v>0.81799999999999995</v>
          </cell>
          <cell r="FU258">
            <v>0.84812082712045578</v>
          </cell>
          <cell r="FV258">
            <v>0.84538305545853887</v>
          </cell>
          <cell r="FW258">
            <v>0.87376266238736089</v>
          </cell>
          <cell r="FX258">
            <v>299.16264000000001</v>
          </cell>
          <cell r="FY258">
            <v>26901.482445585916</v>
          </cell>
          <cell r="FZ258">
            <v>365.72449877750614</v>
          </cell>
          <cell r="GA258">
            <v>31718.926814852512</v>
          </cell>
          <cell r="GB258">
            <v>46.255613317757103</v>
          </cell>
          <cell r="GC258" t="e">
            <v>#DIV/0!</v>
          </cell>
          <cell r="GD258">
            <v>1.5643808616665686E-2</v>
          </cell>
          <cell r="GE258" t="e">
            <v>#DIV/0!</v>
          </cell>
          <cell r="GF258">
            <v>4.3820192203545341E-2</v>
          </cell>
          <cell r="GG258" t="e">
            <v>#DIV/0!</v>
          </cell>
          <cell r="GH258">
            <v>129.56754430744286</v>
          </cell>
          <cell r="GI258" t="e">
            <v>#DIV/0!</v>
          </cell>
          <cell r="GJ258">
            <v>1.6299999999999999E-2</v>
          </cell>
          <cell r="GK258" t="e">
            <v>#DIV/0!</v>
          </cell>
          <cell r="GL258">
            <v>4.8763510319999996</v>
          </cell>
          <cell r="GM258" t="e">
            <v>#DIV/0!</v>
          </cell>
          <cell r="GN258">
            <v>3.5311507473103445</v>
          </cell>
          <cell r="GO258" t="e">
            <v>#DIV/0!</v>
          </cell>
          <cell r="GP258">
            <v>9.8911785638945222</v>
          </cell>
          <cell r="GQ258" t="e">
            <v>#DIV/0!</v>
          </cell>
          <cell r="GR258">
            <v>3.3452308454729848E-3</v>
          </cell>
          <cell r="GS258" t="e">
            <v>#DIV/0!</v>
          </cell>
          <cell r="GT258">
            <v>139.45872287133739</v>
          </cell>
          <cell r="GU258">
            <v>13463.837100101375</v>
          </cell>
          <cell r="GV258">
            <v>49.786764065067445</v>
          </cell>
          <cell r="GW258">
            <v>4876.9996505148392</v>
          </cell>
          <cell r="GX258">
            <v>1.683805602849954E-2</v>
          </cell>
          <cell r="GY258">
            <v>1.7361063639273481E-2</v>
          </cell>
          <cell r="GZ258">
            <v>4.7165423049018322E-2</v>
          </cell>
          <cell r="HA258">
            <v>4.7928347236808985E-2</v>
          </cell>
          <cell r="HB258">
            <v>33.758446119225226</v>
          </cell>
          <cell r="HC258">
            <v>1848.8187635956558</v>
          </cell>
          <cell r="HD258">
            <v>1.1417223389889482E-2</v>
          </cell>
          <cell r="HE258">
            <v>6.5813948149204262E-3</v>
          </cell>
          <cell r="IV258">
            <v>254</v>
          </cell>
        </row>
        <row r="259">
          <cell r="B259">
            <v>39088</v>
          </cell>
          <cell r="C259">
            <v>33</v>
          </cell>
          <cell r="D259">
            <v>39083</v>
          </cell>
          <cell r="E259">
            <v>0</v>
          </cell>
          <cell r="F259">
            <v>189</v>
          </cell>
          <cell r="G259">
            <v>0</v>
          </cell>
          <cell r="H259">
            <v>0</v>
          </cell>
          <cell r="I259">
            <v>1</v>
          </cell>
          <cell r="K259">
            <v>0.41666666666666669</v>
          </cell>
          <cell r="L259">
            <v>1</v>
          </cell>
          <cell r="M259">
            <v>177.58333333333331</v>
          </cell>
          <cell r="N259">
            <v>176</v>
          </cell>
          <cell r="O259">
            <v>176</v>
          </cell>
          <cell r="P259">
            <v>0.5</v>
          </cell>
          <cell r="Q259">
            <v>15.784722222222221</v>
          </cell>
          <cell r="S259">
            <v>0.57013888888888897</v>
          </cell>
          <cell r="T259">
            <v>0.5</v>
          </cell>
          <cell r="U259">
            <v>16.354861111111109</v>
          </cell>
          <cell r="W259">
            <v>9.1631944444444446</v>
          </cell>
          <cell r="Y259">
            <v>3.4722222222222071E-2</v>
          </cell>
          <cell r="AA259">
            <v>20.215972222222224</v>
          </cell>
          <cell r="AB259">
            <v>0</v>
          </cell>
          <cell r="AC259">
            <v>20.250694444444445</v>
          </cell>
          <cell r="AE259">
            <v>4.4145833333333329</v>
          </cell>
          <cell r="AG259">
            <v>39.742361111111116</v>
          </cell>
          <cell r="AI259">
            <v>0.44097222222222232</v>
          </cell>
          <cell r="AJ259">
            <v>0</v>
          </cell>
          <cell r="AK259">
            <v>44.59791666666667</v>
          </cell>
          <cell r="AL259">
            <v>0</v>
          </cell>
          <cell r="AM259">
            <v>64.848611111111111</v>
          </cell>
          <cell r="AN259">
            <v>0.5</v>
          </cell>
          <cell r="AO259">
            <v>152.06527777777774</v>
          </cell>
          <cell r="AP259">
            <v>0.44</v>
          </cell>
          <cell r="AQ259">
            <v>86.791666666666643</v>
          </cell>
          <cell r="AR259">
            <v>1</v>
          </cell>
          <cell r="AS259">
            <v>0.96650914320936931</v>
          </cell>
          <cell r="AT259">
            <v>1</v>
          </cell>
          <cell r="AU259">
            <v>0.69849799539546809</v>
          </cell>
          <cell r="AV259">
            <v>1</v>
          </cell>
          <cell r="AW259">
            <v>0.99665460216107427</v>
          </cell>
          <cell r="AX259">
            <v>1</v>
          </cell>
          <cell r="AY259">
            <v>0.66166174076591167</v>
          </cell>
          <cell r="AZ259">
            <v>1</v>
          </cell>
          <cell r="BA259">
            <v>0.57377588206819063</v>
          </cell>
          <cell r="BB259">
            <v>0.88</v>
          </cell>
          <cell r="BC259">
            <v>0.570752692100432</v>
          </cell>
          <cell r="BD259">
            <v>0.88</v>
          </cell>
          <cell r="BE259">
            <v>0.53831476209140749</v>
          </cell>
          <cell r="BF259">
            <v>0.88</v>
          </cell>
          <cell r="BG259">
            <v>0.53641787201167423</v>
          </cell>
          <cell r="BH259">
            <v>0.44</v>
          </cell>
          <cell r="BI259">
            <v>0.48873768183951188</v>
          </cell>
          <cell r="BJ259">
            <v>140</v>
          </cell>
          <cell r="BK259">
            <v>135.5709783965435</v>
          </cell>
          <cell r="BL259">
            <v>1478.4</v>
          </cell>
          <cell r="BM259">
            <v>282394.348</v>
          </cell>
          <cell r="BN259">
            <v>1478.4</v>
          </cell>
          <cell r="BO259">
            <v>1604.5133409090909</v>
          </cell>
          <cell r="BP259">
            <v>532.22400000000005</v>
          </cell>
          <cell r="BQ259">
            <v>94909.817240000019</v>
          </cell>
          <cell r="BR259">
            <v>0.36</v>
          </cell>
          <cell r="BS259">
            <v>0.33608964879141284</v>
          </cell>
          <cell r="BT259">
            <v>2</v>
          </cell>
          <cell r="BU259">
            <v>0.33608964879141284</v>
          </cell>
          <cell r="BV259">
            <v>0.113</v>
          </cell>
          <cell r="BW259">
            <v>0.12456231037499654</v>
          </cell>
          <cell r="BX259">
            <v>167.0592</v>
          </cell>
          <cell r="BY259">
            <v>35175.692423720786</v>
          </cell>
          <cell r="BZ259">
            <v>0.18</v>
          </cell>
          <cell r="CA259">
            <v>0.18030575426824869</v>
          </cell>
          <cell r="CB259">
            <v>266.11200000000002</v>
          </cell>
          <cell r="CC259">
            <v>50917.325917230308</v>
          </cell>
          <cell r="CD259">
            <v>2.9000000000000001E-2</v>
          </cell>
          <cell r="CE259">
            <v>2.9145814744964704E-2</v>
          </cell>
          <cell r="CF259">
            <v>0.75</v>
          </cell>
          <cell r="CG259">
            <v>0.74851067357841683</v>
          </cell>
          <cell r="CH259">
            <v>21.924000000000003</v>
          </cell>
          <cell r="CI259">
            <v>4199.1648393401674</v>
          </cell>
          <cell r="CJ259">
            <v>0.49199999999999999</v>
          </cell>
          <cell r="CK259">
            <v>0.48749958634946988</v>
          </cell>
          <cell r="CL259">
            <v>278.96400000000006</v>
          </cell>
          <cell r="CM259">
            <v>52572.54148342953</v>
          </cell>
          <cell r="CN259">
            <v>0.38352272727272729</v>
          </cell>
          <cell r="CO259">
            <v>0.38188158864992588</v>
          </cell>
          <cell r="CP259">
            <v>567.00000000000011</v>
          </cell>
          <cell r="CQ259">
            <v>107841.20224000001</v>
          </cell>
          <cell r="CR259">
            <v>1.1122159090909092E-2</v>
          </cell>
          <cell r="CS259">
            <v>1.1130250037303556E-2</v>
          </cell>
          <cell r="CT259">
            <v>16.443000000000001</v>
          </cell>
          <cell r="CU259">
            <v>3143.1197023613131</v>
          </cell>
          <cell r="CV259">
            <v>3.5000000000000003E-2</v>
          </cell>
          <cell r="CW259">
            <v>4.6294690713852386E-2</v>
          </cell>
          <cell r="CX259">
            <v>51.744000000000007</v>
          </cell>
          <cell r="CY259">
            <v>13073.358999999999</v>
          </cell>
          <cell r="CZ259">
            <v>0.02</v>
          </cell>
          <cell r="DA259">
            <v>2.0448025656915617E-2</v>
          </cell>
          <cell r="DB259">
            <v>7.000000000000001E-4</v>
          </cell>
          <cell r="DC259">
            <v>9.4663502349582674E-4</v>
          </cell>
          <cell r="DD259">
            <v>1.0348800000000002</v>
          </cell>
          <cell r="DE259">
            <v>267.32438025406867</v>
          </cell>
          <cell r="DF259">
            <v>0.65</v>
          </cell>
          <cell r="DG259">
            <v>0.58796400813247107</v>
          </cell>
          <cell r="DH259">
            <v>33.633600000000008</v>
          </cell>
          <cell r="DI259">
            <v>7686.6645573947135</v>
          </cell>
          <cell r="DJ259">
            <v>0.3</v>
          </cell>
          <cell r="DK259">
            <v>8.4106923094516128E-3</v>
          </cell>
          <cell r="DL259">
            <v>15.523200000000001</v>
          </cell>
          <cell r="DM259">
            <v>109.95600000000002</v>
          </cell>
          <cell r="DN259">
            <v>0.81499999999999995</v>
          </cell>
          <cell r="DO259">
            <v>0.84484866455462437</v>
          </cell>
          <cell r="DP259">
            <v>150.61619999999999</v>
          </cell>
          <cell r="DQ259">
            <v>32032.572721359476</v>
          </cell>
          <cell r="DR259">
            <v>184.80515337423313</v>
          </cell>
          <cell r="DS259">
            <v>37915.16050776498</v>
          </cell>
          <cell r="DT259">
            <v>1443.6240000000003</v>
          </cell>
          <cell r="DU259">
            <v>269462.96299999999</v>
          </cell>
          <cell r="DV259">
            <v>0.9764772727272728</v>
          </cell>
          <cell r="DW259">
            <v>0.95420806014148696</v>
          </cell>
          <cell r="DX259">
            <v>0.81</v>
          </cell>
          <cell r="DY259">
            <v>0.2294828184323254</v>
          </cell>
          <cell r="DZ259">
            <v>0.98899999999999999</v>
          </cell>
          <cell r="EA259">
            <v>0.98744962559646388</v>
          </cell>
          <cell r="EB259">
            <v>0.84209920476372202</v>
          </cell>
          <cell r="EC259">
            <v>0.87032560705927542</v>
          </cell>
          <cell r="ED259">
            <v>0.85</v>
          </cell>
          <cell r="EE259">
            <v>0.89665572931541204</v>
          </cell>
          <cell r="EF259">
            <v>7.2922561490701879E-2</v>
          </cell>
          <cell r="EG259">
            <v>8.8520388240570444E-2</v>
          </cell>
          <cell r="EH259">
            <v>107.80871490785367</v>
          </cell>
          <cell r="EI259">
            <v>24997.657321902756</v>
          </cell>
          <cell r="EJ259">
            <v>109.00780071572666</v>
          </cell>
          <cell r="EK259">
            <v>25315.374753221513</v>
          </cell>
          <cell r="EL259">
            <v>7.3733631436503411E-2</v>
          </cell>
          <cell r="EM259">
            <v>8.9645472483824332E-2</v>
          </cell>
          <cell r="EN259">
            <v>5.0000000000000001E-4</v>
          </cell>
          <cell r="EO259">
            <v>4.4360573295618535E-4</v>
          </cell>
          <cell r="EP259">
            <v>5.450390035786333E-2</v>
          </cell>
          <cell r="EQ259">
            <v>11.230045372463339</v>
          </cell>
          <cell r="ER259">
            <v>0.98949474737368681</v>
          </cell>
          <cell r="ES259">
            <v>0.98788785831392967</v>
          </cell>
          <cell r="ET259">
            <v>108.9532968153688</v>
          </cell>
          <cell r="EU259">
            <v>25304.144707849049</v>
          </cell>
          <cell r="EV259">
            <v>2.8955279418389032E-2</v>
          </cell>
          <cell r="EW259">
            <v>2.4911672097122542E-2</v>
          </cell>
          <cell r="EX259">
            <v>0.85</v>
          </cell>
          <cell r="EY259">
            <v>0.84534609119010251</v>
          </cell>
          <cell r="EZ259">
            <v>0.35699999999999998</v>
          </cell>
          <cell r="FA259">
            <v>0.36220260538703941</v>
          </cell>
          <cell r="FB259">
            <v>0.42</v>
          </cell>
          <cell r="FC259">
            <v>0.42846664716592014</v>
          </cell>
          <cell r="FD259">
            <v>59.269957220318389</v>
          </cell>
          <cell r="FE259">
            <v>11440.547508121806</v>
          </cell>
          <cell r="FF259">
            <v>0.71578432404916392</v>
          </cell>
          <cell r="FG259">
            <v>0.78038244193961337</v>
          </cell>
          <cell r="FH259">
            <v>0.77905677163671005</v>
          </cell>
          <cell r="FI259">
            <v>0.7889733768039221</v>
          </cell>
          <cell r="FJ259">
            <v>0.9015738133547867</v>
          </cell>
          <cell r="FK259">
            <v>0.9106451220774906</v>
          </cell>
          <cell r="FL259">
            <v>0.93594486265946442</v>
          </cell>
          <cell r="FM259">
            <v>0.9419686698627201</v>
          </cell>
          <cell r="FN259">
            <v>0.64533240257258306</v>
          </cell>
          <cell r="FO259">
            <v>0.71065146410722946</v>
          </cell>
          <cell r="FP259">
            <v>0.72915418313344638</v>
          </cell>
          <cell r="FQ259">
            <v>0.7431882023050892</v>
          </cell>
          <cell r="FR259">
            <v>3.0000000000000001E-3</v>
          </cell>
          <cell r="FS259">
            <v>3.0995088569876206E-3</v>
          </cell>
          <cell r="FT259">
            <v>0.81799999999999995</v>
          </cell>
          <cell r="FU259">
            <v>0.84794817341161199</v>
          </cell>
          <cell r="FV259">
            <v>0.84538305545853887</v>
          </cell>
          <cell r="FW259">
            <v>0.87359924307805015</v>
          </cell>
          <cell r="FX259">
            <v>149.58132000000001</v>
          </cell>
          <cell r="FY259">
            <v>27051.063765585917</v>
          </cell>
          <cell r="FZ259">
            <v>182.86224938875307</v>
          </cell>
          <cell r="GA259">
            <v>31901.789064241264</v>
          </cell>
          <cell r="GB259">
            <v>23.127806658878551</v>
          </cell>
          <cell r="GC259" t="e">
            <v>#DIV/0!</v>
          </cell>
          <cell r="GD259">
            <v>1.5643808616665686E-2</v>
          </cell>
          <cell r="GE259" t="e">
            <v>#DIV/0!</v>
          </cell>
          <cell r="GF259">
            <v>4.3820192203545341E-2</v>
          </cell>
          <cell r="GG259" t="e">
            <v>#DIV/0!</v>
          </cell>
          <cell r="GH259">
            <v>64.783772153721429</v>
          </cell>
          <cell r="GI259" t="e">
            <v>#DIV/0!</v>
          </cell>
          <cell r="GJ259">
            <v>1.6299999999999999E-2</v>
          </cell>
          <cell r="GK259" t="e">
            <v>#DIV/0!</v>
          </cell>
          <cell r="GL259">
            <v>2.4381755159999998</v>
          </cell>
          <cell r="GM259" t="e">
            <v>#DIV/0!</v>
          </cell>
          <cell r="GN259">
            <v>1.7655753736551723</v>
          </cell>
          <cell r="GO259" t="e">
            <v>#DIV/0!</v>
          </cell>
          <cell r="GP259">
            <v>4.9455892819472611</v>
          </cell>
          <cell r="GQ259" t="e">
            <v>#DIV/0!</v>
          </cell>
          <cell r="GR259">
            <v>3.3452308454729848E-3</v>
          </cell>
          <cell r="GS259" t="e">
            <v>#DIV/0!</v>
          </cell>
          <cell r="GT259">
            <v>69.729361435668693</v>
          </cell>
          <cell r="GU259">
            <v>13533.566461537044</v>
          </cell>
          <cell r="GV259">
            <v>24.893382032533722</v>
          </cell>
          <cell r="GW259">
            <v>4901.893032547373</v>
          </cell>
          <cell r="GX259">
            <v>1.683805602849954E-2</v>
          </cell>
          <cell r="GY259">
            <v>1.7358325572958608E-2</v>
          </cell>
          <cell r="GZ259">
            <v>4.7165423049018322E-2</v>
          </cell>
          <cell r="HA259">
            <v>4.7924353151490996E-2</v>
          </cell>
          <cell r="HB259">
            <v>16.879223059612613</v>
          </cell>
          <cell r="HC259">
            <v>1865.6979866552683</v>
          </cell>
          <cell r="HD259">
            <v>1.1417223389889482E-2</v>
          </cell>
          <cell r="HE259">
            <v>6.606711500668095E-3</v>
          </cell>
          <cell r="IV259">
            <v>255</v>
          </cell>
        </row>
        <row r="260">
          <cell r="B260">
            <v>39089</v>
          </cell>
          <cell r="C260">
            <v>33</v>
          </cell>
          <cell r="D260">
            <v>39083</v>
          </cell>
          <cell r="E260">
            <v>0</v>
          </cell>
          <cell r="F260">
            <v>190</v>
          </cell>
          <cell r="G260">
            <v>0</v>
          </cell>
          <cell r="H260">
            <v>0</v>
          </cell>
          <cell r="I260">
            <v>1</v>
          </cell>
          <cell r="K260">
            <v>0.41666666666666669</v>
          </cell>
          <cell r="L260">
            <v>1</v>
          </cell>
          <cell r="M260">
            <v>178.58333333333331</v>
          </cell>
          <cell r="N260">
            <v>177</v>
          </cell>
          <cell r="O260">
            <v>177</v>
          </cell>
          <cell r="Q260">
            <v>15.784722222222221</v>
          </cell>
          <cell r="R260">
            <v>2.0833333333333332E-2</v>
          </cell>
          <cell r="S260">
            <v>0.59097222222222234</v>
          </cell>
          <cell r="T260">
            <v>2.0833333333333332E-2</v>
          </cell>
          <cell r="U260">
            <v>16.375694444444445</v>
          </cell>
          <cell r="W260">
            <v>9.1631944444444446</v>
          </cell>
          <cell r="Y260">
            <v>3.4722222222222071E-2</v>
          </cell>
          <cell r="AA260">
            <v>20.215972222222224</v>
          </cell>
          <cell r="AB260">
            <v>0</v>
          </cell>
          <cell r="AC260">
            <v>20.250694444444445</v>
          </cell>
          <cell r="AE260">
            <v>4.4145833333333329</v>
          </cell>
          <cell r="AG260">
            <v>39.742361111111116</v>
          </cell>
          <cell r="AI260">
            <v>0.44097222222222232</v>
          </cell>
          <cell r="AJ260">
            <v>0</v>
          </cell>
          <cell r="AK260">
            <v>44.59791666666667</v>
          </cell>
          <cell r="AL260">
            <v>0</v>
          </cell>
          <cell r="AM260">
            <v>64.848611111111111</v>
          </cell>
          <cell r="AN260">
            <v>0.97916666666666663</v>
          </cell>
          <cell r="AO260">
            <v>153.04444444444439</v>
          </cell>
          <cell r="AP260">
            <v>0.86166666666666669</v>
          </cell>
          <cell r="AQ260">
            <v>87.653333333333308</v>
          </cell>
          <cell r="AR260">
            <v>1</v>
          </cell>
          <cell r="AS260">
            <v>0.96675609105599225</v>
          </cell>
          <cell r="AT260">
            <v>1</v>
          </cell>
          <cell r="AU260">
            <v>0.70072114756070136</v>
          </cell>
          <cell r="AV260">
            <v>1</v>
          </cell>
          <cell r="AW260">
            <v>0.99667926975311538</v>
          </cell>
          <cell r="AX260">
            <v>1</v>
          </cell>
          <cell r="AY260">
            <v>0.664156508369809</v>
          </cell>
          <cell r="AZ260">
            <v>1</v>
          </cell>
          <cell r="BA260">
            <v>0.5765028314215187</v>
          </cell>
          <cell r="BB260">
            <v>0.88</v>
          </cell>
          <cell r="BC260">
            <v>0.57273123275736892</v>
          </cell>
          <cell r="BD260">
            <v>0.88</v>
          </cell>
          <cell r="BE260">
            <v>0.54037734556616812</v>
          </cell>
          <cell r="BF260">
            <v>0.86166666666666669</v>
          </cell>
          <cell r="BG260">
            <v>0.5384157317749434</v>
          </cell>
          <cell r="BH260">
            <v>0.86166666666666669</v>
          </cell>
          <cell r="BI260">
            <v>0.49082594493700421</v>
          </cell>
          <cell r="BJ260">
            <v>140</v>
          </cell>
          <cell r="BK260">
            <v>135.61451741709769</v>
          </cell>
          <cell r="BL260">
            <v>2895.2000000000003</v>
          </cell>
          <cell r="BM260">
            <v>285289.54800000001</v>
          </cell>
          <cell r="BN260">
            <v>2895.2000000000003</v>
          </cell>
          <cell r="BO260">
            <v>1611.8053559322034</v>
          </cell>
          <cell r="BP260">
            <v>1042.2720000000002</v>
          </cell>
          <cell r="BQ260">
            <v>95952.089240000016</v>
          </cell>
          <cell r="BR260">
            <v>0.36000000000000004</v>
          </cell>
          <cell r="BS260">
            <v>0.33633229788004715</v>
          </cell>
          <cell r="BT260">
            <v>2</v>
          </cell>
          <cell r="BU260">
            <v>0.33633229788004715</v>
          </cell>
          <cell r="BV260">
            <v>0.113</v>
          </cell>
          <cell r="BW260">
            <v>0.12444497273948775</v>
          </cell>
          <cell r="BX260">
            <v>327.15760000000006</v>
          </cell>
          <cell r="BY260">
            <v>35502.850023720785</v>
          </cell>
          <cell r="BZ260">
            <v>0.18</v>
          </cell>
          <cell r="CA260">
            <v>0.18030265138640938</v>
          </cell>
          <cell r="CB260">
            <v>521.13600000000008</v>
          </cell>
          <cell r="CC260">
            <v>51438.461917230306</v>
          </cell>
          <cell r="CD260">
            <v>2.9000000000000001E-2</v>
          </cell>
          <cell r="CE260">
            <v>2.9144328680682372E-2</v>
          </cell>
          <cell r="CF260">
            <v>0.75</v>
          </cell>
          <cell r="CG260">
            <v>0.74852574712576503</v>
          </cell>
          <cell r="CH260">
            <v>42.934500000000007</v>
          </cell>
          <cell r="CI260">
            <v>4242.0993393401677</v>
          </cell>
          <cell r="CJ260">
            <v>0.49199999999999999</v>
          </cell>
          <cell r="CK260">
            <v>0.48754545210867956</v>
          </cell>
          <cell r="CL260">
            <v>546.30450000000008</v>
          </cell>
          <cell r="CM260">
            <v>53118.845983429528</v>
          </cell>
          <cell r="CN260">
            <v>0.38352272727272729</v>
          </cell>
          <cell r="CO260">
            <v>0.38189824339446188</v>
          </cell>
          <cell r="CP260">
            <v>1110.3750000000002</v>
          </cell>
          <cell r="CQ260">
            <v>108951.57724000001</v>
          </cell>
          <cell r="CR260">
            <v>1.1122159090909092E-2</v>
          </cell>
          <cell r="CS260">
            <v>1.1130167928063431E-2</v>
          </cell>
          <cell r="CT260">
            <v>32.200875000000003</v>
          </cell>
          <cell r="CU260">
            <v>3175.3205773613131</v>
          </cell>
          <cell r="CV260">
            <v>3.5000000000000003E-2</v>
          </cell>
          <cell r="CW260">
            <v>4.618006895927361E-2</v>
          </cell>
          <cell r="CX260">
            <v>101.33200000000002</v>
          </cell>
          <cell r="CY260">
            <v>13174.690999999999</v>
          </cell>
          <cell r="CZ260">
            <v>0.02</v>
          </cell>
          <cell r="DA260">
            <v>2.0444579706200981E-2</v>
          </cell>
          <cell r="DB260">
            <v>7.000000000000001E-4</v>
          </cell>
          <cell r="DC260">
            <v>9.4413210067572696E-4</v>
          </cell>
          <cell r="DD260">
            <v>2.0266400000000004</v>
          </cell>
          <cell r="DE260">
            <v>269.35102025406866</v>
          </cell>
          <cell r="DF260">
            <v>0.65</v>
          </cell>
          <cell r="DG260">
            <v>0.58844115261562591</v>
          </cell>
          <cell r="DH260">
            <v>65.865800000000021</v>
          </cell>
          <cell r="DI260">
            <v>7752.5303573947131</v>
          </cell>
          <cell r="DJ260">
            <v>0.3</v>
          </cell>
          <cell r="DK260">
            <v>1.0653426330833873E-2</v>
          </cell>
          <cell r="DL260">
            <v>30.399600000000007</v>
          </cell>
          <cell r="DM260">
            <v>140.35560000000004</v>
          </cell>
          <cell r="DN260">
            <v>0.81499999999999995</v>
          </cell>
          <cell r="DO260">
            <v>0.84456644512752344</v>
          </cell>
          <cell r="DP260">
            <v>294.95672500000006</v>
          </cell>
          <cell r="DQ260">
            <v>32327.529446359476</v>
          </cell>
          <cell r="DR260">
            <v>361.91009202454001</v>
          </cell>
          <cell r="DS260">
            <v>38277.07059978952</v>
          </cell>
          <cell r="DT260">
            <v>2827.0970000000007</v>
          </cell>
          <cell r="DU260">
            <v>272290.06</v>
          </cell>
          <cell r="DV260">
            <v>0.97647727272727292</v>
          </cell>
          <cell r="DW260">
            <v>0.95443405448558527</v>
          </cell>
          <cell r="DX260">
            <v>0.81</v>
          </cell>
          <cell r="DY260">
            <v>0.23537407296953938</v>
          </cell>
          <cell r="DZ260">
            <v>0.98899999999999999</v>
          </cell>
          <cell r="EA260">
            <v>0.98746258991101721</v>
          </cell>
          <cell r="EB260">
            <v>0.84209920476372202</v>
          </cell>
          <cell r="EC260">
            <v>0.87006282436539362</v>
          </cell>
          <cell r="ED260">
            <v>0.85</v>
          </cell>
          <cell r="EE260">
            <v>0.89624912843356286</v>
          </cell>
          <cell r="EF260">
            <v>7.2922561490701879E-2</v>
          </cell>
          <cell r="EG260">
            <v>8.8362097029683798E-2</v>
          </cell>
          <cell r="EH260">
            <v>211.12540002788009</v>
          </cell>
          <cell r="EI260">
            <v>25208.782721930635</v>
          </cell>
          <cell r="EJ260">
            <v>213.4736097349647</v>
          </cell>
          <cell r="EK260">
            <v>25528.848362956476</v>
          </cell>
          <cell r="EL260">
            <v>7.3733631436503411E-2</v>
          </cell>
          <cell r="EM260">
            <v>8.9483994565957514E-2</v>
          </cell>
          <cell r="EN260">
            <v>5.0000000000000001E-4</v>
          </cell>
          <cell r="EO260">
            <v>4.4407730486507218E-4</v>
          </cell>
          <cell r="EP260">
            <v>0.10673680486748235</v>
          </cell>
          <cell r="EQ260">
            <v>11.336782177330821</v>
          </cell>
          <cell r="ER260">
            <v>0.98949474737368681</v>
          </cell>
          <cell r="ES260">
            <v>0.98790129445533159</v>
          </cell>
          <cell r="ET260">
            <v>213.36687293009723</v>
          </cell>
          <cell r="EU260">
            <v>25517.511580779148</v>
          </cell>
          <cell r="EV260">
            <v>2.8955279418389032E-2</v>
          </cell>
          <cell r="EW260">
            <v>2.4952707781740524E-2</v>
          </cell>
          <cell r="EX260">
            <v>0.85</v>
          </cell>
          <cell r="EY260">
            <v>0.84539257993842021</v>
          </cell>
          <cell r="EZ260">
            <v>0.35699999999999998</v>
          </cell>
          <cell r="FA260">
            <v>0.3621506356080183</v>
          </cell>
          <cell r="FB260">
            <v>0.42</v>
          </cell>
          <cell r="FC260">
            <v>0.42838161133895686</v>
          </cell>
          <cell r="FD260">
            <v>116.07033288979022</v>
          </cell>
          <cell r="FE260">
            <v>11556.617841011597</v>
          </cell>
          <cell r="FF260">
            <v>0.71578432404916359</v>
          </cell>
          <cell r="FG260">
            <v>0.7797930480199281</v>
          </cell>
          <cell r="FH260">
            <v>0.77905677163670983</v>
          </cell>
          <cell r="FI260">
            <v>0.78886177994489126</v>
          </cell>
          <cell r="FJ260">
            <v>0.90157381335478681</v>
          </cell>
          <cell r="FK260">
            <v>0.91056153026476028</v>
          </cell>
          <cell r="FL260">
            <v>0.93594486265946442</v>
          </cell>
          <cell r="FM260">
            <v>0.94191316184814178</v>
          </cell>
          <cell r="FN260">
            <v>0.64533240257258284</v>
          </cell>
          <cell r="FO260">
            <v>0.71004955109484746</v>
          </cell>
          <cell r="FP260">
            <v>0.72915418313344615</v>
          </cell>
          <cell r="FQ260">
            <v>0.74303929340904562</v>
          </cell>
          <cell r="FR260">
            <v>3.0000000000000001E-3</v>
          </cell>
          <cell r="FS260">
            <v>3.0492846102749827E-3</v>
          </cell>
          <cell r="FT260">
            <v>0.81799999999999995</v>
          </cell>
          <cell r="FU260">
            <v>0.84761572973779842</v>
          </cell>
          <cell r="FV260">
            <v>0.84538305545853887</v>
          </cell>
          <cell r="FW260">
            <v>0.87328459142687587</v>
          </cell>
          <cell r="FX260">
            <v>292.93008500000008</v>
          </cell>
          <cell r="FY260">
            <v>27343.993850585917</v>
          </cell>
          <cell r="FZ260">
            <v>358.1052383863082</v>
          </cell>
          <cell r="GA260">
            <v>32259.894302627574</v>
          </cell>
          <cell r="GB260">
            <v>45.291954706970508</v>
          </cell>
          <cell r="GC260" t="e">
            <v>#DIV/0!</v>
          </cell>
          <cell r="GD260">
            <v>1.5643808616665689E-2</v>
          </cell>
          <cell r="GE260" t="e">
            <v>#DIV/0!</v>
          </cell>
          <cell r="GF260">
            <v>4.3820192203545355E-2</v>
          </cell>
          <cell r="GG260" t="e">
            <v>#DIV/0!</v>
          </cell>
          <cell r="GH260">
            <v>126.86822046770452</v>
          </cell>
          <cell r="GI260" t="e">
            <v>#DIV/0!</v>
          </cell>
          <cell r="GJ260">
            <v>1.6299999999999999E-2</v>
          </cell>
          <cell r="GK260" t="e">
            <v>#DIV/0!</v>
          </cell>
          <cell r="GL260">
            <v>4.7747603855000005</v>
          </cell>
          <cell r="GM260" t="e">
            <v>#DIV/0!</v>
          </cell>
          <cell r="GN260">
            <v>3.4575851067413796</v>
          </cell>
          <cell r="GO260" t="e">
            <v>#DIV/0!</v>
          </cell>
          <cell r="GP260">
            <v>9.6851123438133904</v>
          </cell>
          <cell r="GQ260" t="e">
            <v>#DIV/0!</v>
          </cell>
          <cell r="GR260">
            <v>3.3452308454729861E-3</v>
          </cell>
          <cell r="GS260" t="e">
            <v>#DIV/0!</v>
          </cell>
          <cell r="GT260">
            <v>136.55333281151792</v>
          </cell>
          <cell r="GU260">
            <v>13670.119794348562</v>
          </cell>
          <cell r="GV260">
            <v>48.749539813711891</v>
          </cell>
          <cell r="GW260">
            <v>4950.6425723610846</v>
          </cell>
          <cell r="GX260">
            <v>1.6838056028499547E-2</v>
          </cell>
          <cell r="GY260">
            <v>1.7353045728689242E-2</v>
          </cell>
          <cell r="GZ260">
            <v>4.7165423049018343E-2</v>
          </cell>
          <cell r="HA260">
            <v>4.7916651311560005E-2</v>
          </cell>
          <cell r="HB260">
            <v>33.055145158408095</v>
          </cell>
          <cell r="HC260">
            <v>1898.7531318136764</v>
          </cell>
          <cell r="HD260">
            <v>1.1417223389889503E-2</v>
          </cell>
          <cell r="HE260">
            <v>6.6555299523755294E-3</v>
          </cell>
          <cell r="IV260">
            <v>256</v>
          </cell>
        </row>
        <row r="261">
          <cell r="B261" t="str">
            <v>from  1/1/2007  to  7/1/2007</v>
          </cell>
          <cell r="C261">
            <v>33</v>
          </cell>
          <cell r="F261">
            <v>7</v>
          </cell>
          <cell r="G261">
            <v>0</v>
          </cell>
          <cell r="H261">
            <v>1</v>
          </cell>
          <cell r="I261">
            <v>1</v>
          </cell>
          <cell r="J261">
            <v>0</v>
          </cell>
          <cell r="K261">
            <v>0.41666666666666669</v>
          </cell>
          <cell r="L261">
            <v>6</v>
          </cell>
          <cell r="M261">
            <v>178.58333333333331</v>
          </cell>
          <cell r="N261">
            <v>6</v>
          </cell>
          <cell r="O261">
            <v>177</v>
          </cell>
          <cell r="P261">
            <v>0.5</v>
          </cell>
          <cell r="Q261">
            <v>15.784722222222221</v>
          </cell>
          <cell r="R261">
            <v>2.0833333333333332E-2</v>
          </cell>
          <cell r="S261">
            <v>0.59097222222222234</v>
          </cell>
          <cell r="T261">
            <v>0.52083333333333337</v>
          </cell>
          <cell r="U261">
            <v>16.375694444444445</v>
          </cell>
          <cell r="V261">
            <v>0.95833333333333337</v>
          </cell>
          <cell r="W261">
            <v>9.1631944444444446</v>
          </cell>
          <cell r="X261">
            <v>0</v>
          </cell>
          <cell r="Y261">
            <v>3.4722222222222071E-2</v>
          </cell>
          <cell r="Z261">
            <v>0</v>
          </cell>
          <cell r="AA261">
            <v>20.215972222222224</v>
          </cell>
          <cell r="AB261">
            <v>0</v>
          </cell>
          <cell r="AC261">
            <v>20.250694444444445</v>
          </cell>
          <cell r="AD261">
            <v>0</v>
          </cell>
          <cell r="AE261">
            <v>4.4145833333333329</v>
          </cell>
          <cell r="AF261">
            <v>0</v>
          </cell>
          <cell r="AG261">
            <v>39.742361111111116</v>
          </cell>
          <cell r="AH261">
            <v>0</v>
          </cell>
          <cell r="AI261">
            <v>0.44097222222222232</v>
          </cell>
          <cell r="AJ261">
            <v>0</v>
          </cell>
          <cell r="AK261">
            <v>44.59791666666667</v>
          </cell>
          <cell r="AL261">
            <v>0</v>
          </cell>
          <cell r="AM261">
            <v>64.848611111111111</v>
          </cell>
          <cell r="AN261">
            <v>4.520833333333333</v>
          </cell>
          <cell r="AO261">
            <v>153.04444444444439</v>
          </cell>
          <cell r="AP261">
            <v>3.9783333333333335</v>
          </cell>
          <cell r="AQ261">
            <v>87.653333333333308</v>
          </cell>
          <cell r="AR261">
            <v>1</v>
          </cell>
          <cell r="AS261">
            <v>0.96675609105599225</v>
          </cell>
          <cell r="AT261">
            <v>1</v>
          </cell>
          <cell r="AU261">
            <v>0.70072114756070136</v>
          </cell>
          <cell r="AV261">
            <v>1</v>
          </cell>
          <cell r="AW261">
            <v>0.99667926975311538</v>
          </cell>
          <cell r="AX261">
            <v>1</v>
          </cell>
          <cell r="AY261">
            <v>0.664156508369809</v>
          </cell>
          <cell r="AZ261">
            <v>1</v>
          </cell>
          <cell r="BA261">
            <v>0.5765028314215187</v>
          </cell>
          <cell r="BB261">
            <v>0.88000000000000012</v>
          </cell>
          <cell r="BC261">
            <v>0.57273123275736892</v>
          </cell>
          <cell r="BD261">
            <v>0.72608365019011423</v>
          </cell>
          <cell r="BE261">
            <v>0.54037734556616812</v>
          </cell>
          <cell r="BF261">
            <v>0.72333333333333349</v>
          </cell>
          <cell r="BG261">
            <v>0.5384157317749434</v>
          </cell>
          <cell r="BH261">
            <v>0.66305555555555573</v>
          </cell>
          <cell r="BI261">
            <v>0.49082594493700421</v>
          </cell>
          <cell r="BJ261">
            <v>140</v>
          </cell>
          <cell r="BK261">
            <v>135.61451741709769</v>
          </cell>
          <cell r="BL261">
            <v>13367.2</v>
          </cell>
          <cell r="BM261">
            <v>285289.54800000001</v>
          </cell>
          <cell r="BN261">
            <v>2227.8666666666668</v>
          </cell>
          <cell r="BO261">
            <v>1611.8053559322034</v>
          </cell>
          <cell r="BP261">
            <v>4812.192</v>
          </cell>
          <cell r="BQ261">
            <v>95952.089240000016</v>
          </cell>
          <cell r="BR261">
            <v>0.36</v>
          </cell>
          <cell r="BS261">
            <v>0.33633229788004715</v>
          </cell>
          <cell r="BT261">
            <v>0.36</v>
          </cell>
          <cell r="BU261">
            <v>0.33633229788004715</v>
          </cell>
          <cell r="BV261">
            <v>0.11299999999999999</v>
          </cell>
          <cell r="BW261">
            <v>0.12444497273948775</v>
          </cell>
          <cell r="BX261">
            <v>1510.4936</v>
          </cell>
          <cell r="BY261">
            <v>35502.850023720785</v>
          </cell>
          <cell r="BZ261">
            <v>0.18</v>
          </cell>
          <cell r="CA261">
            <v>0.18030265138640938</v>
          </cell>
          <cell r="CB261">
            <v>2406.096</v>
          </cell>
          <cell r="CC261">
            <v>51438.461917230306</v>
          </cell>
          <cell r="CD261">
            <v>2.8999999999999998E-2</v>
          </cell>
          <cell r="CE261">
            <v>2.9144328680682372E-2</v>
          </cell>
          <cell r="CF261">
            <v>0.75</v>
          </cell>
          <cell r="CG261">
            <v>0.74852574712576503</v>
          </cell>
          <cell r="CH261">
            <v>198.22950000000003</v>
          </cell>
          <cell r="CI261">
            <v>4242.0993393401677</v>
          </cell>
          <cell r="CJ261">
            <v>0.49199999999999999</v>
          </cell>
          <cell r="CK261">
            <v>0.48754545210867956</v>
          </cell>
          <cell r="CL261">
            <v>2522.2995000000005</v>
          </cell>
          <cell r="CM261">
            <v>53118.845983429528</v>
          </cell>
          <cell r="CN261">
            <v>0.38352272727272729</v>
          </cell>
          <cell r="CO261">
            <v>0.38189824339446188</v>
          </cell>
          <cell r="CP261">
            <v>5126.6250000000009</v>
          </cell>
          <cell r="CQ261">
            <v>108951.57724000001</v>
          </cell>
          <cell r="CR261">
            <v>1.1122159090909092E-2</v>
          </cell>
          <cell r="CS261">
            <v>1.1130167928063431E-2</v>
          </cell>
          <cell r="CT261">
            <v>148.67212500000002</v>
          </cell>
          <cell r="CU261">
            <v>3175.3205773613131</v>
          </cell>
          <cell r="CV261">
            <v>3.5000000000000003E-2</v>
          </cell>
          <cell r="CW261">
            <v>4.618006895927361E-2</v>
          </cell>
          <cell r="CX261">
            <v>467.85200000000009</v>
          </cell>
          <cell r="CY261">
            <v>13174.690999999999</v>
          </cell>
          <cell r="CZ261">
            <v>0.02</v>
          </cell>
          <cell r="DA261">
            <v>2.0444579706200981E-2</v>
          </cell>
          <cell r="DB261">
            <v>7.000000000000001E-4</v>
          </cell>
          <cell r="DC261">
            <v>9.4413210067572696E-4</v>
          </cell>
          <cell r="DD261">
            <v>9.3570400000000014</v>
          </cell>
          <cell r="DE261">
            <v>269.35102025406866</v>
          </cell>
          <cell r="DF261">
            <v>1.1290241251477364</v>
          </cell>
          <cell r="DG261">
            <v>0.58844115261562591</v>
          </cell>
          <cell r="DH261">
            <v>304.10380000000009</v>
          </cell>
          <cell r="DI261">
            <v>7752.5303573947131</v>
          </cell>
          <cell r="DJ261">
            <v>0.30000000000000004</v>
          </cell>
          <cell r="DK261">
            <v>1.0653426330833873E-2</v>
          </cell>
          <cell r="DL261">
            <v>140.35560000000004</v>
          </cell>
          <cell r="DM261">
            <v>140.35560000000004</v>
          </cell>
          <cell r="DN261">
            <v>0.81499999999999984</v>
          </cell>
          <cell r="DO261">
            <v>0.84456644512752344</v>
          </cell>
          <cell r="DP261">
            <v>1361.821475</v>
          </cell>
          <cell r="DQ261">
            <v>32327.529446359476</v>
          </cell>
          <cell r="DR261">
            <v>1670.9465950920248</v>
          </cell>
          <cell r="DS261">
            <v>38277.07059978952</v>
          </cell>
          <cell r="DT261">
            <v>13052.767000000003</v>
          </cell>
          <cell r="DU261">
            <v>272290.06</v>
          </cell>
          <cell r="DV261">
            <v>0.97647727272727292</v>
          </cell>
          <cell r="DW261">
            <v>0.95443405448558527</v>
          </cell>
          <cell r="DX261">
            <v>0.81000000000000016</v>
          </cell>
          <cell r="DY261">
            <v>0.23537407296953938</v>
          </cell>
          <cell r="DZ261">
            <v>0.98899999999999999</v>
          </cell>
          <cell r="EA261">
            <v>0.98746258991101721</v>
          </cell>
          <cell r="EB261">
            <v>0.84209920476372202</v>
          </cell>
          <cell r="EC261">
            <v>0.87006282436539362</v>
          </cell>
          <cell r="ED261">
            <v>0.85000000000000009</v>
          </cell>
          <cell r="EE261">
            <v>0.89624912843356286</v>
          </cell>
          <cell r="EF261">
            <v>7.2922561490701879E-2</v>
          </cell>
          <cell r="EG261">
            <v>8.8362097029683798E-2</v>
          </cell>
          <cell r="EH261">
            <v>974.77046395851016</v>
          </cell>
          <cell r="EI261">
            <v>25208.782721930635</v>
          </cell>
          <cell r="EJ261">
            <v>985.61219813802848</v>
          </cell>
          <cell r="EK261">
            <v>25528.848362956476</v>
          </cell>
          <cell r="EL261">
            <v>7.3733631436503411E-2</v>
          </cell>
          <cell r="EM261">
            <v>8.9483994565957514E-2</v>
          </cell>
          <cell r="EN261">
            <v>5.0000000000000001E-4</v>
          </cell>
          <cell r="EO261">
            <v>4.4407730486507218E-4</v>
          </cell>
          <cell r="EP261">
            <v>0.49280609906901429</v>
          </cell>
          <cell r="EQ261">
            <v>11.336782177330821</v>
          </cell>
          <cell r="ER261">
            <v>0.98949474737368681</v>
          </cell>
          <cell r="ES261">
            <v>0.98790129445533159</v>
          </cell>
          <cell r="ET261">
            <v>985.11939203895952</v>
          </cell>
          <cell r="EU261">
            <v>25517.511580779148</v>
          </cell>
          <cell r="EV261">
            <v>2.8955279418389018E-2</v>
          </cell>
          <cell r="EW261">
            <v>2.4952707781740524E-2</v>
          </cell>
          <cell r="EX261">
            <v>0.84999999999999987</v>
          </cell>
          <cell r="EY261">
            <v>0.84539257993842021</v>
          </cell>
          <cell r="EZ261">
            <v>0.35700000000000004</v>
          </cell>
          <cell r="FA261">
            <v>0.3621506356080183</v>
          </cell>
          <cell r="FB261">
            <v>0.4200000000000001</v>
          </cell>
          <cell r="FC261">
            <v>0.42838161133895686</v>
          </cell>
          <cell r="FD261">
            <v>535.89919653371203</v>
          </cell>
          <cell r="FE261">
            <v>11556.617841011597</v>
          </cell>
          <cell r="FF261">
            <v>0.71578432404916381</v>
          </cell>
          <cell r="FG261">
            <v>0.7797930480199281</v>
          </cell>
          <cell r="FH261">
            <v>0.77905677163671017</v>
          </cell>
          <cell r="FI261">
            <v>0.78886177994489126</v>
          </cell>
          <cell r="FJ261">
            <v>0.90157381335478681</v>
          </cell>
          <cell r="FK261">
            <v>0.91056153026476028</v>
          </cell>
          <cell r="FL261">
            <v>0.93594486265946442</v>
          </cell>
          <cell r="FM261">
            <v>0.94191316184814178</v>
          </cell>
          <cell r="FN261">
            <v>0.64533240257258306</v>
          </cell>
          <cell r="FO261">
            <v>0.71004955109484746</v>
          </cell>
          <cell r="FP261">
            <v>0.72915418313344638</v>
          </cell>
          <cell r="FQ261">
            <v>0.74303929340904562</v>
          </cell>
          <cell r="FR261">
            <v>3.0000000000000027E-3</v>
          </cell>
          <cell r="FS261">
            <v>3.0492846102749827E-3</v>
          </cell>
          <cell r="FT261">
            <v>0.81799999999999984</v>
          </cell>
          <cell r="FU261">
            <v>0.84761572973779842</v>
          </cell>
          <cell r="FV261">
            <v>0.84538305545853887</v>
          </cell>
          <cell r="FW261">
            <v>0.87328459142687587</v>
          </cell>
          <cell r="FX261">
            <v>1352.4644349999999</v>
          </cell>
          <cell r="FY261">
            <v>27343.993850585917</v>
          </cell>
          <cell r="FZ261">
            <v>1653.3795048899758</v>
          </cell>
          <cell r="GA261">
            <v>32259.894302627574</v>
          </cell>
          <cell r="GB261">
            <v>209.11391854069356</v>
          </cell>
          <cell r="GC261" t="e">
            <v>#DIV/0!</v>
          </cell>
          <cell r="GD261">
            <v>1.5643808616665686E-2</v>
          </cell>
          <cell r="GE261" t="e">
            <v>#DIV/0!</v>
          </cell>
          <cell r="GF261">
            <v>4.3820192203545341E-2</v>
          </cell>
          <cell r="GG261" t="e">
            <v>#DIV/0!</v>
          </cell>
          <cell r="GH261">
            <v>585.7532732232313</v>
          </cell>
          <cell r="GI261" t="e">
            <v>#DIV/0!</v>
          </cell>
          <cell r="GJ261">
            <v>1.6300000000000005E-2</v>
          </cell>
          <cell r="GK261" t="e">
            <v>#DIV/0!</v>
          </cell>
          <cell r="GL261">
            <v>22.045170290500003</v>
          </cell>
          <cell r="GM261" t="e">
            <v>#DIV/0!</v>
          </cell>
          <cell r="GN261">
            <v>15.963744003465516</v>
          </cell>
          <cell r="GO261" t="e">
            <v>#DIV/0!</v>
          </cell>
          <cell r="GP261">
            <v>44.716369757606486</v>
          </cell>
          <cell r="GQ261" t="e">
            <v>#DIV/0!</v>
          </cell>
          <cell r="GR261">
            <v>3.3452308454729848E-3</v>
          </cell>
          <cell r="GS261" t="e">
            <v>#DIV/0!</v>
          </cell>
          <cell r="GT261">
            <v>630.46964298083776</v>
          </cell>
          <cell r="GU261">
            <v>13670.119794348562</v>
          </cell>
          <cell r="GV261">
            <v>225.0776625441591</v>
          </cell>
          <cell r="GW261">
            <v>4950.6425723610846</v>
          </cell>
          <cell r="GX261">
            <v>1.6838056028499544E-2</v>
          </cell>
          <cell r="GY261">
            <v>1.7353045728689242E-2</v>
          </cell>
          <cell r="GZ261">
            <v>4.7165423049018322E-2</v>
          </cell>
          <cell r="HA261">
            <v>4.7916651311560005E-2</v>
          </cell>
          <cell r="HB261">
            <v>152.61630849733075</v>
          </cell>
          <cell r="HC261">
            <v>1898.7531318136764</v>
          </cell>
          <cell r="HD261">
            <v>1.1417223389889486E-2</v>
          </cell>
          <cell r="HE261">
            <v>6.6555299523755294E-3</v>
          </cell>
          <cell r="IV261">
            <v>257</v>
          </cell>
        </row>
        <row r="262">
          <cell r="B262">
            <v>39090</v>
          </cell>
          <cell r="C262">
            <v>34</v>
          </cell>
          <cell r="D262">
            <v>39083</v>
          </cell>
          <cell r="E262">
            <v>0</v>
          </cell>
          <cell r="F262">
            <v>191</v>
          </cell>
          <cell r="G262">
            <v>0</v>
          </cell>
          <cell r="H262">
            <v>0</v>
          </cell>
          <cell r="I262">
            <v>1</v>
          </cell>
          <cell r="J262">
            <v>0.16666666666666666</v>
          </cell>
          <cell r="K262">
            <v>0.58333333333333337</v>
          </cell>
          <cell r="L262">
            <v>0.83333333333333337</v>
          </cell>
          <cell r="M262">
            <v>179.41666666666666</v>
          </cell>
          <cell r="N262">
            <v>178</v>
          </cell>
          <cell r="O262">
            <v>178</v>
          </cell>
          <cell r="Q262">
            <v>15.784722222222221</v>
          </cell>
          <cell r="S262">
            <v>0.59097222222222234</v>
          </cell>
          <cell r="T262">
            <v>0</v>
          </cell>
          <cell r="U262">
            <v>16.375694444444445</v>
          </cell>
          <cell r="W262">
            <v>9.1631944444444446</v>
          </cell>
          <cell r="Y262">
            <v>3.4722222222222071E-2</v>
          </cell>
          <cell r="AA262">
            <v>20.215972222222224</v>
          </cell>
          <cell r="AB262">
            <v>0</v>
          </cell>
          <cell r="AC262">
            <v>20.250694444444445</v>
          </cell>
          <cell r="AE262">
            <v>4.4145833333333329</v>
          </cell>
          <cell r="AG262">
            <v>39.742361111111116</v>
          </cell>
          <cell r="AI262">
            <v>0.44097222222222232</v>
          </cell>
          <cell r="AJ262">
            <v>0</v>
          </cell>
          <cell r="AK262">
            <v>44.59791666666667</v>
          </cell>
          <cell r="AL262">
            <v>0</v>
          </cell>
          <cell r="AM262">
            <v>64.848611111111111</v>
          </cell>
          <cell r="AN262">
            <v>0.83333333333333337</v>
          </cell>
          <cell r="AO262">
            <v>153.87777777777774</v>
          </cell>
          <cell r="AP262">
            <v>0.73333333333333339</v>
          </cell>
          <cell r="AQ262">
            <v>88.386666666666642</v>
          </cell>
          <cell r="AR262">
            <v>1</v>
          </cell>
          <cell r="AS262">
            <v>0.96696340874011943</v>
          </cell>
          <cell r="AT262">
            <v>1</v>
          </cell>
          <cell r="AU262">
            <v>0.70258752851790063</v>
          </cell>
          <cell r="AV262">
            <v>1</v>
          </cell>
          <cell r="AW262">
            <v>0.99669997869277571</v>
          </cell>
          <cell r="AX262">
            <v>1</v>
          </cell>
          <cell r="AY262">
            <v>0.66625091595079589</v>
          </cell>
          <cell r="AZ262">
            <v>1</v>
          </cell>
          <cell r="BA262">
            <v>0.57879630298216467</v>
          </cell>
          <cell r="BB262">
            <v>0.88</v>
          </cell>
          <cell r="BC262">
            <v>0.57439526319589862</v>
          </cell>
          <cell r="BD262">
            <v>0.88</v>
          </cell>
          <cell r="BE262">
            <v>0.54211322136988394</v>
          </cell>
          <cell r="BF262">
            <v>0.88</v>
          </cell>
          <cell r="BG262">
            <v>0.54015532826889601</v>
          </cell>
          <cell r="BH262">
            <v>0.88</v>
          </cell>
          <cell r="BI262">
            <v>0.49263353460287967</v>
          </cell>
          <cell r="BJ262">
            <v>140</v>
          </cell>
          <cell r="BK262">
            <v>135.6509032282396</v>
          </cell>
          <cell r="BL262">
            <v>2464</v>
          </cell>
          <cell r="BM262">
            <v>287753.54800000001</v>
          </cell>
          <cell r="BN262">
            <v>2464</v>
          </cell>
          <cell r="BO262">
            <v>1616.5929662921349</v>
          </cell>
          <cell r="BP262">
            <v>887.04</v>
          </cell>
          <cell r="BQ262">
            <v>96839.129240000009</v>
          </cell>
          <cell r="BR262">
            <v>0.36</v>
          </cell>
          <cell r="BS262">
            <v>0.33653496164711061</v>
          </cell>
          <cell r="BT262">
            <v>2</v>
          </cell>
          <cell r="BU262">
            <v>0.33653496164711061</v>
          </cell>
          <cell r="BV262">
            <v>0.113</v>
          </cell>
          <cell r="BW262">
            <v>0.12434697077556377</v>
          </cell>
          <cell r="BX262">
            <v>278.43200000000002</v>
          </cell>
          <cell r="BY262">
            <v>35781.282023720785</v>
          </cell>
          <cell r="BZ262">
            <v>0.18</v>
          </cell>
          <cell r="CA262">
            <v>0.18030005981796027</v>
          </cell>
          <cell r="CB262">
            <v>443.52</v>
          </cell>
          <cell r="CC262">
            <v>51881.981917230303</v>
          </cell>
          <cell r="CD262">
            <v>2.9000000000000001E-2</v>
          </cell>
          <cell r="CE262">
            <v>2.9143087599234067E-2</v>
          </cell>
          <cell r="CF262">
            <v>0.75</v>
          </cell>
          <cell r="CG262">
            <v>0.74853833739004116</v>
          </cell>
          <cell r="CH262">
            <v>36.540000000000006</v>
          </cell>
          <cell r="CI262">
            <v>4278.6393393401677</v>
          </cell>
          <cell r="CJ262">
            <v>0.49199999999999999</v>
          </cell>
          <cell r="CK262">
            <v>0.48758375673893301</v>
          </cell>
          <cell r="CL262">
            <v>464.94</v>
          </cell>
          <cell r="CM262">
            <v>53583.78598342953</v>
          </cell>
          <cell r="CN262">
            <v>0.38352272727272729</v>
          </cell>
          <cell r="CO262">
            <v>0.38191215366004805</v>
          </cell>
          <cell r="CP262">
            <v>945</v>
          </cell>
          <cell r="CQ262">
            <v>109896.57724000001</v>
          </cell>
          <cell r="CR262">
            <v>1.1122159090909092E-2</v>
          </cell>
          <cell r="CS262">
            <v>1.1130099349326922E-2</v>
          </cell>
          <cell r="CT262">
            <v>27.405000000000005</v>
          </cell>
          <cell r="CU262">
            <v>3202.7255773613133</v>
          </cell>
          <cell r="CV262">
            <v>3.5000000000000003E-2</v>
          </cell>
          <cell r="CW262">
            <v>4.6084335335458658E-2</v>
          </cell>
          <cell r="CX262">
            <v>86.240000000000009</v>
          </cell>
          <cell r="CY262">
            <v>13260.930999999999</v>
          </cell>
          <cell r="CZ262">
            <v>0.02</v>
          </cell>
          <cell r="DA262">
            <v>2.0441688464714031E-2</v>
          </cell>
          <cell r="DB262">
            <v>7.000000000000001E-4</v>
          </cell>
          <cell r="DC262">
            <v>9.4204162603085846E-4</v>
          </cell>
          <cell r="DD262">
            <v>1.7248000000000003</v>
          </cell>
          <cell r="DE262">
            <v>271.07582025406867</v>
          </cell>
          <cell r="DF262">
            <v>0.65</v>
          </cell>
          <cell r="DG262">
            <v>0.58884148913788281</v>
          </cell>
          <cell r="DH262">
            <v>56.056000000000004</v>
          </cell>
          <cell r="DI262">
            <v>7808.5863573947126</v>
          </cell>
          <cell r="DJ262">
            <v>0.3</v>
          </cell>
          <cell r="DK262">
            <v>1.2535137992950878E-2</v>
          </cell>
          <cell r="DL262">
            <v>25.872000000000003</v>
          </cell>
          <cell r="DM262">
            <v>166.22760000000005</v>
          </cell>
          <cell r="DN262">
            <v>0.81499999999999995</v>
          </cell>
          <cell r="DO262">
            <v>0.84433042853158335</v>
          </cell>
          <cell r="DP262">
            <v>251.02700000000002</v>
          </cell>
          <cell r="DQ262">
            <v>32578.556446359475</v>
          </cell>
          <cell r="DR262">
            <v>308.00858895705528</v>
          </cell>
          <cell r="DS262">
            <v>38585.079188746575</v>
          </cell>
          <cell r="DT262">
            <v>2406.04</v>
          </cell>
          <cell r="DU262">
            <v>274696.09999999998</v>
          </cell>
          <cell r="DV262">
            <v>0.97647727272727269</v>
          </cell>
          <cell r="DW262">
            <v>0.95462280798706245</v>
          </cell>
          <cell r="DX262">
            <v>0.81</v>
          </cell>
          <cell r="DY262">
            <v>0.24029452762264084</v>
          </cell>
          <cell r="DZ262">
            <v>0.98899999999999999</v>
          </cell>
          <cell r="EA262">
            <v>0.98747345379347018</v>
          </cell>
          <cell r="EB262">
            <v>0.84209920476372202</v>
          </cell>
          <cell r="EC262">
            <v>0.86984301164052569</v>
          </cell>
          <cell r="ED262">
            <v>0.85</v>
          </cell>
          <cell r="EE262">
            <v>0.89590860908556957</v>
          </cell>
          <cell r="EF262">
            <v>7.2922561490701879E-2</v>
          </cell>
          <cell r="EG262">
            <v>8.8229890091376814E-2</v>
          </cell>
          <cell r="EH262">
            <v>179.68119151308943</v>
          </cell>
          <cell r="EI262">
            <v>25388.463913443724</v>
          </cell>
          <cell r="EJ262">
            <v>181.67966785954442</v>
          </cell>
          <cell r="EK262">
            <v>25710.528030816022</v>
          </cell>
          <cell r="EL262">
            <v>7.3733631436503411E-2</v>
          </cell>
          <cell r="EM262">
            <v>8.9349126047321648E-2</v>
          </cell>
          <cell r="EN262">
            <v>5.0000000000000001E-4</v>
          </cell>
          <cell r="EO262">
            <v>4.4447247437173288E-4</v>
          </cell>
          <cell r="EP262">
            <v>9.0839833929772212E-2</v>
          </cell>
          <cell r="EQ262">
            <v>11.427622011260594</v>
          </cell>
          <cell r="ER262">
            <v>0.98949474737368681</v>
          </cell>
          <cell r="ES262">
            <v>0.98791255373068965</v>
          </cell>
          <cell r="ET262">
            <v>181.58882802561465</v>
          </cell>
          <cell r="EU262">
            <v>25699.100408804763</v>
          </cell>
          <cell r="EV262">
            <v>2.8955279418389032E-2</v>
          </cell>
          <cell r="EW262">
            <v>2.4986981334860034E-2</v>
          </cell>
          <cell r="EX262">
            <v>0.85</v>
          </cell>
          <cell r="EY262">
            <v>0.84543141941842137</v>
          </cell>
          <cell r="EZ262">
            <v>0.35699999999999993</v>
          </cell>
          <cell r="FA262">
            <v>0.36210721694724546</v>
          </cell>
          <cell r="FB262">
            <v>0.42</v>
          </cell>
          <cell r="FC262">
            <v>0.42831057449502141</v>
          </cell>
          <cell r="FD262">
            <v>98.783262033864006</v>
          </cell>
          <cell r="FE262">
            <v>11655.40110304546</v>
          </cell>
          <cell r="FF262">
            <v>0.7157843240491637</v>
          </cell>
          <cell r="FG262">
            <v>0.7792998426816663</v>
          </cell>
          <cell r="FH262">
            <v>0.77905677163670983</v>
          </cell>
          <cell r="FI262">
            <v>0.78876876357300707</v>
          </cell>
          <cell r="FJ262">
            <v>0.90157381335478681</v>
          </cell>
          <cell r="FK262">
            <v>0.91049159235719668</v>
          </cell>
          <cell r="FL262">
            <v>0.93594486265946442</v>
          </cell>
          <cell r="FM262">
            <v>0.94186672050653986</v>
          </cell>
          <cell r="FN262">
            <v>0.64533240257258295</v>
          </cell>
          <cell r="FO262">
            <v>0.70954595468694326</v>
          </cell>
          <cell r="FP262">
            <v>0.72915418313344615</v>
          </cell>
          <cell r="FQ262">
            <v>0.74291504858450652</v>
          </cell>
          <cell r="FR262">
            <v>3.0000000000000001E-3</v>
          </cell>
          <cell r="FS262">
            <v>3.0081296664496993E-3</v>
          </cell>
          <cell r="FT262">
            <v>0.81799999999999995</v>
          </cell>
          <cell r="FU262">
            <v>0.84733855819803305</v>
          </cell>
          <cell r="FV262">
            <v>0.84538305545853887</v>
          </cell>
          <cell r="FW262">
            <v>0.87302226545788297</v>
          </cell>
          <cell r="FX262">
            <v>249.30220000000003</v>
          </cell>
          <cell r="FY262">
            <v>27593.296050585916</v>
          </cell>
          <cell r="FZ262">
            <v>304.77041564792182</v>
          </cell>
          <cell r="GA262">
            <v>32564.664718275497</v>
          </cell>
          <cell r="GB262">
            <v>38.546344431464256</v>
          </cell>
          <cell r="GC262" t="e">
            <v>#DIV/0!</v>
          </cell>
          <cell r="GD262">
            <v>1.5643808616665689E-2</v>
          </cell>
          <cell r="GE262" t="e">
            <v>#DIV/0!</v>
          </cell>
          <cell r="GF262">
            <v>4.3820192203545355E-2</v>
          </cell>
          <cell r="GG262" t="e">
            <v>#DIV/0!</v>
          </cell>
          <cell r="GH262">
            <v>107.97295358953575</v>
          </cell>
          <cell r="GI262" t="e">
            <v>#DIV/0!</v>
          </cell>
          <cell r="GJ262">
            <v>1.6299999999999999E-2</v>
          </cell>
          <cell r="GK262" t="e">
            <v>#DIV/0!</v>
          </cell>
          <cell r="GL262">
            <v>4.0636258600000001</v>
          </cell>
          <cell r="GM262" t="e">
            <v>#DIV/0!</v>
          </cell>
          <cell r="GN262">
            <v>2.9426256227586203</v>
          </cell>
          <cell r="GO262" t="e">
            <v>#DIV/0!</v>
          </cell>
          <cell r="GP262">
            <v>8.2426488032454355</v>
          </cell>
          <cell r="GQ262" t="e">
            <v>#DIV/0!</v>
          </cell>
          <cell r="GR262">
            <v>3.3452308454729853E-3</v>
          </cell>
          <cell r="GS262" t="e">
            <v>#DIV/0!</v>
          </cell>
          <cell r="GT262">
            <v>116.21560239278118</v>
          </cell>
          <cell r="GU262">
            <v>13786.335396741344</v>
          </cell>
          <cell r="GV262">
            <v>41.488970054222875</v>
          </cell>
          <cell r="GW262">
            <v>4992.1315424153072</v>
          </cell>
          <cell r="GX262">
            <v>1.6838056028499544E-2</v>
          </cell>
          <cell r="GY262">
            <v>1.7348635932076525E-2</v>
          </cell>
          <cell r="GZ262">
            <v>4.7165423049018336E-2</v>
          </cell>
          <cell r="HA262">
            <v>4.7910218631748526E-2</v>
          </cell>
          <cell r="HB262">
            <v>28.132038432687722</v>
          </cell>
          <cell r="HC262">
            <v>1926.8851702463642</v>
          </cell>
          <cell r="HD262">
            <v>1.1417223389889498E-2</v>
          </cell>
          <cell r="HE262">
            <v>6.6963037767526126E-3</v>
          </cell>
          <cell r="IV262">
            <v>258</v>
          </cell>
        </row>
        <row r="263">
          <cell r="B263">
            <v>39091</v>
          </cell>
          <cell r="C263">
            <v>34</v>
          </cell>
          <cell r="D263">
            <v>39083</v>
          </cell>
          <cell r="E263">
            <v>0</v>
          </cell>
          <cell r="F263">
            <v>192</v>
          </cell>
          <cell r="G263">
            <v>0</v>
          </cell>
          <cell r="H263">
            <v>0</v>
          </cell>
          <cell r="I263">
            <v>1</v>
          </cell>
          <cell r="J263">
            <v>0.16666666666666666</v>
          </cell>
          <cell r="K263">
            <v>0.75</v>
          </cell>
          <cell r="L263">
            <v>0.83333333333333337</v>
          </cell>
          <cell r="M263">
            <v>180.25</v>
          </cell>
          <cell r="N263">
            <v>179</v>
          </cell>
          <cell r="O263">
            <v>179</v>
          </cell>
          <cell r="Q263">
            <v>15.784722222222221</v>
          </cell>
          <cell r="S263">
            <v>0.59097222222222234</v>
          </cell>
          <cell r="T263">
            <v>0</v>
          </cell>
          <cell r="U263">
            <v>16.375694444444445</v>
          </cell>
          <cell r="W263">
            <v>9.1631944444444446</v>
          </cell>
          <cell r="Y263">
            <v>3.4722222222222071E-2</v>
          </cell>
          <cell r="AA263">
            <v>20.215972222222224</v>
          </cell>
          <cell r="AB263">
            <v>0</v>
          </cell>
          <cell r="AC263">
            <v>20.250694444444445</v>
          </cell>
          <cell r="AE263">
            <v>4.4145833333333329</v>
          </cell>
          <cell r="AG263">
            <v>39.742361111111116</v>
          </cell>
          <cell r="AI263">
            <v>0.44097222222222232</v>
          </cell>
          <cell r="AJ263">
            <v>0</v>
          </cell>
          <cell r="AK263">
            <v>44.59791666666667</v>
          </cell>
          <cell r="AL263">
            <v>0</v>
          </cell>
          <cell r="AM263">
            <v>64.848611111111111</v>
          </cell>
          <cell r="AN263">
            <v>0.83333333333333337</v>
          </cell>
          <cell r="AO263">
            <v>154.71111111111108</v>
          </cell>
          <cell r="AP263">
            <v>0.73333333333333339</v>
          </cell>
          <cell r="AQ263">
            <v>89.119999999999976</v>
          </cell>
          <cell r="AR263">
            <v>1</v>
          </cell>
          <cell r="AS263">
            <v>0.96716815667560163</v>
          </cell>
          <cell r="AT263">
            <v>1</v>
          </cell>
          <cell r="AU263">
            <v>0.70443077526946696</v>
          </cell>
          <cell r="AV263">
            <v>1</v>
          </cell>
          <cell r="AW263">
            <v>0.99672043094053908</v>
          </cell>
          <cell r="AX263">
            <v>1</v>
          </cell>
          <cell r="AY263">
            <v>0.66831936288560756</v>
          </cell>
          <cell r="AZ263">
            <v>1</v>
          </cell>
          <cell r="BA263">
            <v>0.5810650675093364</v>
          </cell>
          <cell r="BB263">
            <v>0.88</v>
          </cell>
          <cell r="BC263">
            <v>0.57604136742315426</v>
          </cell>
          <cell r="BD263">
            <v>0.88</v>
          </cell>
          <cell r="BE263">
            <v>0.54383144262836935</v>
          </cell>
          <cell r="BF263">
            <v>0.88</v>
          </cell>
          <cell r="BG263">
            <v>0.54187729595068179</v>
          </cell>
          <cell r="BH263">
            <v>0.88</v>
          </cell>
          <cell r="BI263">
            <v>0.49442441054091535</v>
          </cell>
          <cell r="BJ263">
            <v>140</v>
          </cell>
          <cell r="BK263">
            <v>135.68669023040101</v>
          </cell>
          <cell r="BL263">
            <v>2464</v>
          </cell>
          <cell r="BM263">
            <v>290217.54800000001</v>
          </cell>
          <cell r="BN263">
            <v>2464</v>
          </cell>
          <cell r="BO263">
            <v>1621.3270837988828</v>
          </cell>
          <cell r="BP263">
            <v>887.04</v>
          </cell>
          <cell r="BQ263">
            <v>97726.169240000003</v>
          </cell>
          <cell r="BR263">
            <v>0.36</v>
          </cell>
          <cell r="BS263">
            <v>0.33673418410936334</v>
          </cell>
          <cell r="BT263">
            <v>2</v>
          </cell>
          <cell r="BU263">
            <v>0.33673418410936334</v>
          </cell>
          <cell r="BV263">
            <v>0.113</v>
          </cell>
          <cell r="BW263">
            <v>0.12425063292079355</v>
          </cell>
          <cell r="BX263">
            <v>278.43200000000002</v>
          </cell>
          <cell r="BY263">
            <v>36059.714023720786</v>
          </cell>
          <cell r="BZ263">
            <v>0.18</v>
          </cell>
          <cell r="CA263">
            <v>0.18029751225529028</v>
          </cell>
          <cell r="CB263">
            <v>443.52</v>
          </cell>
          <cell r="CC263">
            <v>52325.5019172303</v>
          </cell>
          <cell r="CD263">
            <v>2.9000000000000001E-2</v>
          </cell>
          <cell r="CE263">
            <v>2.9141867679916399E-2</v>
          </cell>
          <cell r="CF263">
            <v>0.75</v>
          </cell>
          <cell r="CG263">
            <v>0.7485507144310789</v>
          </cell>
          <cell r="CH263">
            <v>36.540000000000006</v>
          </cell>
          <cell r="CI263">
            <v>4315.1793393401676</v>
          </cell>
          <cell r="CJ263">
            <v>0.49199999999999999</v>
          </cell>
          <cell r="CK263">
            <v>0.48762140822302075</v>
          </cell>
          <cell r="CL263">
            <v>464.94</v>
          </cell>
          <cell r="CM263">
            <v>54048.725983429533</v>
          </cell>
          <cell r="CN263">
            <v>0.38352272727272729</v>
          </cell>
          <cell r="CO263">
            <v>0.38192582772424227</v>
          </cell>
          <cell r="CP263">
            <v>945</v>
          </cell>
          <cell r="CQ263">
            <v>110841.57724000001</v>
          </cell>
          <cell r="CR263">
            <v>1.1122159090909092E-2</v>
          </cell>
          <cell r="CS263">
            <v>1.1130031935082415E-2</v>
          </cell>
          <cell r="CT263">
            <v>27.405000000000005</v>
          </cell>
          <cell r="CU263">
            <v>3230.1305773613135</v>
          </cell>
          <cell r="CV263">
            <v>3.5000000000000003E-2</v>
          </cell>
          <cell r="CW263">
            <v>4.599022730355367E-2</v>
          </cell>
          <cell r="CX263">
            <v>86.240000000000009</v>
          </cell>
          <cell r="CY263">
            <v>13347.170999999998</v>
          </cell>
          <cell r="CZ263">
            <v>0.02</v>
          </cell>
          <cell r="DA263">
            <v>2.0438834585551405E-2</v>
          </cell>
          <cell r="DB263">
            <v>7.000000000000001E-4</v>
          </cell>
          <cell r="DC263">
            <v>9.3998664840924326E-4</v>
          </cell>
          <cell r="DD263">
            <v>1.7248000000000003</v>
          </cell>
          <cell r="DE263">
            <v>272.80062025406869</v>
          </cell>
          <cell r="DF263">
            <v>0.65</v>
          </cell>
          <cell r="DG263">
            <v>0.58923665227595523</v>
          </cell>
          <cell r="DH263">
            <v>56.056000000000004</v>
          </cell>
          <cell r="DI263">
            <v>7864.6423573947122</v>
          </cell>
          <cell r="DJ263">
            <v>0.3</v>
          </cell>
          <cell r="DK263">
            <v>1.439253306936729E-2</v>
          </cell>
          <cell r="DL263">
            <v>25.872000000000003</v>
          </cell>
          <cell r="DM263">
            <v>192.09960000000007</v>
          </cell>
          <cell r="DN263">
            <v>0.81499999999999995</v>
          </cell>
          <cell r="DO263">
            <v>0.84409815013915657</v>
          </cell>
          <cell r="DP263">
            <v>251.02700000000002</v>
          </cell>
          <cell r="DQ263">
            <v>32829.583446359473</v>
          </cell>
          <cell r="DR263">
            <v>308.00858895705528</v>
          </cell>
          <cell r="DS263">
            <v>38893.087777703629</v>
          </cell>
          <cell r="DT263">
            <v>2406.04</v>
          </cell>
          <cell r="DU263">
            <v>277102.14</v>
          </cell>
          <cell r="DV263">
            <v>0.97647727272727269</v>
          </cell>
          <cell r="DW263">
            <v>0.95480835638512118</v>
          </cell>
          <cell r="DX263">
            <v>0.81</v>
          </cell>
          <cell r="DY263">
            <v>0.24513143115797706</v>
          </cell>
          <cell r="DZ263">
            <v>0.98899999999999999</v>
          </cell>
          <cell r="EA263">
            <v>0.98748416521719273</v>
          </cell>
          <cell r="EB263">
            <v>0.84209920476372202</v>
          </cell>
          <cell r="EC263">
            <v>0.86962663505612747</v>
          </cell>
          <cell r="ED263">
            <v>0.85</v>
          </cell>
          <cell r="EE263">
            <v>0.89557305216379091</v>
          </cell>
          <cell r="EF263">
            <v>7.2922561490701879E-2</v>
          </cell>
          <cell r="EG263">
            <v>8.8099928075185907E-2</v>
          </cell>
          <cell r="EH263">
            <v>179.68119151308943</v>
          </cell>
          <cell r="EI263">
            <v>25568.145104956813</v>
          </cell>
          <cell r="EJ263">
            <v>181.67966785954442</v>
          </cell>
          <cell r="EK263">
            <v>25892.207698675567</v>
          </cell>
          <cell r="EL263">
            <v>7.3733631436503411E-2</v>
          </cell>
          <cell r="EM263">
            <v>8.921654764540829E-2</v>
          </cell>
          <cell r="EN263">
            <v>5.0000000000000001E-4</v>
          </cell>
          <cell r="EO263">
            <v>4.4486209825126484E-4</v>
          </cell>
          <cell r="EP263">
            <v>9.0839833929772212E-2</v>
          </cell>
          <cell r="EQ263">
            <v>11.518461845190366</v>
          </cell>
          <cell r="ER263">
            <v>0.98949474737368681</v>
          </cell>
          <cell r="ES263">
            <v>0.98792365500727131</v>
          </cell>
          <cell r="ET263">
            <v>181.58882802561465</v>
          </cell>
          <cell r="EU263">
            <v>25880.689236830378</v>
          </cell>
          <cell r="EV263">
            <v>2.8955279418389032E-2</v>
          </cell>
          <cell r="EW263">
            <v>2.5020672910525232E-2</v>
          </cell>
          <cell r="EX263">
            <v>0.85</v>
          </cell>
          <cell r="EY263">
            <v>0.84546960955664852</v>
          </cell>
          <cell r="EZ263">
            <v>0.35699999999999993</v>
          </cell>
          <cell r="FA263">
            <v>0.36206452418574347</v>
          </cell>
          <cell r="FB263">
            <v>0.42</v>
          </cell>
          <cell r="FC263">
            <v>0.42824073165161386</v>
          </cell>
          <cell r="FD263">
            <v>98.783262033864006</v>
          </cell>
          <cell r="FE263">
            <v>11754.184365079323</v>
          </cell>
          <cell r="FF263">
            <v>0.7157843240491637</v>
          </cell>
          <cell r="FG263">
            <v>0.77881417980014322</v>
          </cell>
          <cell r="FH263">
            <v>0.77905677163670983</v>
          </cell>
          <cell r="FI263">
            <v>0.7886774954379111</v>
          </cell>
          <cell r="FJ263">
            <v>0.90157381335478681</v>
          </cell>
          <cell r="FK263">
            <v>0.91042273448878519</v>
          </cell>
          <cell r="FL263">
            <v>0.93594486265946442</v>
          </cell>
          <cell r="FM263">
            <v>0.94182099633430694</v>
          </cell>
          <cell r="FN263">
            <v>0.64533240257258295</v>
          </cell>
          <cell r="FO263">
            <v>0.70905013523228677</v>
          </cell>
          <cell r="FP263">
            <v>0.72915418313344615</v>
          </cell>
          <cell r="FQ263">
            <v>0.74279302453977925</v>
          </cell>
          <cell r="FR263">
            <v>3.0000000000000001E-3</v>
          </cell>
          <cell r="FS263">
            <v>2.9683764726902151E-3</v>
          </cell>
          <cell r="FT263">
            <v>0.81799999999999995</v>
          </cell>
          <cell r="FU263">
            <v>0.84706652661184678</v>
          </cell>
          <cell r="FV263">
            <v>0.84538305545853887</v>
          </cell>
          <cell r="FW263">
            <v>0.87276481478392898</v>
          </cell>
          <cell r="FX263">
            <v>249.30220000000003</v>
          </cell>
          <cell r="FY263">
            <v>27842.598250585914</v>
          </cell>
          <cell r="FZ263">
            <v>304.77041564792182</v>
          </cell>
          <cell r="GA263">
            <v>32869.43513392342</v>
          </cell>
          <cell r="GB263">
            <v>38.546344431464256</v>
          </cell>
          <cell r="GC263" t="e">
            <v>#DIV/0!</v>
          </cell>
          <cell r="GD263">
            <v>1.5643808616665689E-2</v>
          </cell>
          <cell r="GE263" t="e">
            <v>#DIV/0!</v>
          </cell>
          <cell r="GF263">
            <v>4.3820192203545355E-2</v>
          </cell>
          <cell r="GG263" t="e">
            <v>#DIV/0!</v>
          </cell>
          <cell r="GH263">
            <v>107.97295358953575</v>
          </cell>
          <cell r="GI263" t="e">
            <v>#DIV/0!</v>
          </cell>
          <cell r="GJ263">
            <v>1.6299999999999999E-2</v>
          </cell>
          <cell r="GK263" t="e">
            <v>#DIV/0!</v>
          </cell>
          <cell r="GL263">
            <v>4.0636258600000001</v>
          </cell>
          <cell r="GM263" t="e">
            <v>#DIV/0!</v>
          </cell>
          <cell r="GN263">
            <v>2.9426256227586203</v>
          </cell>
          <cell r="GO263" t="e">
            <v>#DIV/0!</v>
          </cell>
          <cell r="GP263">
            <v>8.2426488032454355</v>
          </cell>
          <cell r="GQ263" t="e">
            <v>#DIV/0!</v>
          </cell>
          <cell r="GR263">
            <v>3.3452308454729853E-3</v>
          </cell>
          <cell r="GS263" t="e">
            <v>#DIV/0!</v>
          </cell>
          <cell r="GT263">
            <v>116.21560239278118</v>
          </cell>
          <cell r="GU263">
            <v>13902.550999134126</v>
          </cell>
          <cell r="GV263">
            <v>41.488970054222875</v>
          </cell>
          <cell r="GW263">
            <v>5033.6205124695298</v>
          </cell>
          <cell r="GX263">
            <v>1.6838056028499544E-2</v>
          </cell>
          <cell r="GY263">
            <v>1.7344301015421473E-2</v>
          </cell>
          <cell r="GZ263">
            <v>4.7165423049018336E-2</v>
          </cell>
          <cell r="HA263">
            <v>4.7903895181190509E-2</v>
          </cell>
          <cell r="HB263">
            <v>28.132038432687722</v>
          </cell>
          <cell r="HC263">
            <v>1955.0172086790519</v>
          </cell>
          <cell r="HD263">
            <v>1.1417223389889498E-2</v>
          </cell>
          <cell r="HE263">
            <v>6.7363852466944965E-3</v>
          </cell>
          <cell r="IV263">
            <v>259</v>
          </cell>
        </row>
        <row r="264">
          <cell r="B264">
            <v>39092</v>
          </cell>
          <cell r="C264">
            <v>34</v>
          </cell>
          <cell r="D264">
            <v>39083</v>
          </cell>
          <cell r="E264">
            <v>0</v>
          </cell>
          <cell r="F264">
            <v>193</v>
          </cell>
          <cell r="G264">
            <v>0</v>
          </cell>
          <cell r="H264">
            <v>0</v>
          </cell>
          <cell r="I264">
            <v>1</v>
          </cell>
          <cell r="J264">
            <v>0.16666666666666666</v>
          </cell>
          <cell r="K264">
            <v>0.91666666666666663</v>
          </cell>
          <cell r="L264">
            <v>0.83333333333333337</v>
          </cell>
          <cell r="M264">
            <v>181.08333333333334</v>
          </cell>
          <cell r="N264">
            <v>180</v>
          </cell>
          <cell r="O264">
            <v>180</v>
          </cell>
          <cell r="Q264">
            <v>15.784722222222221</v>
          </cell>
          <cell r="S264">
            <v>0.59097222222222234</v>
          </cell>
          <cell r="T264">
            <v>0</v>
          </cell>
          <cell r="U264">
            <v>16.375694444444445</v>
          </cell>
          <cell r="W264">
            <v>9.1631944444444446</v>
          </cell>
          <cell r="Y264">
            <v>3.4722222222222071E-2</v>
          </cell>
          <cell r="AA264">
            <v>20.215972222222224</v>
          </cell>
          <cell r="AB264">
            <v>0</v>
          </cell>
          <cell r="AC264">
            <v>20.250694444444445</v>
          </cell>
          <cell r="AE264">
            <v>4.4145833333333329</v>
          </cell>
          <cell r="AG264">
            <v>39.742361111111116</v>
          </cell>
          <cell r="AI264">
            <v>0.44097222222222232</v>
          </cell>
          <cell r="AJ264">
            <v>0</v>
          </cell>
          <cell r="AK264">
            <v>44.59791666666667</v>
          </cell>
          <cell r="AL264">
            <v>0</v>
          </cell>
          <cell r="AM264">
            <v>64.848611111111111</v>
          </cell>
          <cell r="AN264">
            <v>0.83333333333333337</v>
          </cell>
          <cell r="AO264">
            <v>155.54444444444442</v>
          </cell>
          <cell r="AP264">
            <v>0.73333333333333339</v>
          </cell>
          <cell r="AQ264">
            <v>89.85333333333331</v>
          </cell>
          <cell r="AR264">
            <v>1</v>
          </cell>
          <cell r="AS264">
            <v>0.96737038234705353</v>
          </cell>
          <cell r="AT264">
            <v>1</v>
          </cell>
          <cell r="AU264">
            <v>0.70625131529644858</v>
          </cell>
          <cell r="AV264">
            <v>1</v>
          </cell>
          <cell r="AW264">
            <v>0.99674063123963796</v>
          </cell>
          <cell r="AX264">
            <v>1</v>
          </cell>
          <cell r="AY264">
            <v>0.67036232888314007</v>
          </cell>
          <cell r="AZ264">
            <v>1</v>
          </cell>
          <cell r="BA264">
            <v>0.583309522108722</v>
          </cell>
          <cell r="BB264">
            <v>0.88</v>
          </cell>
          <cell r="BC264">
            <v>0.57766983355953994</v>
          </cell>
          <cell r="BD264">
            <v>0.88</v>
          </cell>
          <cell r="BE264">
            <v>0.54553227730954246</v>
          </cell>
          <cell r="BF264">
            <v>0.88</v>
          </cell>
          <cell r="BG264">
            <v>0.54358190144099472</v>
          </cell>
          <cell r="BH264">
            <v>0.88</v>
          </cell>
          <cell r="BI264">
            <v>0.49619880349746887</v>
          </cell>
          <cell r="BJ264">
            <v>140</v>
          </cell>
          <cell r="BK264">
            <v>135.72189308502749</v>
          </cell>
          <cell r="BL264">
            <v>2464</v>
          </cell>
          <cell r="BM264">
            <v>292681.54800000001</v>
          </cell>
          <cell r="BN264">
            <v>2464</v>
          </cell>
          <cell r="BO264">
            <v>1626.0086000000001</v>
          </cell>
          <cell r="BP264">
            <v>887.04</v>
          </cell>
          <cell r="BQ264">
            <v>98613.209239999996</v>
          </cell>
          <cell r="BR264">
            <v>0.36</v>
          </cell>
          <cell r="BS264">
            <v>0.33693005218080913</v>
          </cell>
          <cell r="BT264">
            <v>2</v>
          </cell>
          <cell r="BU264">
            <v>0.33693005218080913</v>
          </cell>
          <cell r="BV264">
            <v>0.113</v>
          </cell>
          <cell r="BW264">
            <v>0.12415591714623836</v>
          </cell>
          <cell r="BX264">
            <v>278.43200000000002</v>
          </cell>
          <cell r="BY264">
            <v>36338.146023720787</v>
          </cell>
          <cell r="BZ264">
            <v>0.18</v>
          </cell>
          <cell r="CA264">
            <v>0.18029500758698425</v>
          </cell>
          <cell r="CB264">
            <v>443.52</v>
          </cell>
          <cell r="CC264">
            <v>52769.021917230297</v>
          </cell>
          <cell r="CD264">
            <v>2.9000000000000001E-2</v>
          </cell>
          <cell r="CE264">
            <v>2.9140668386040239E-2</v>
          </cell>
          <cell r="CF264">
            <v>0.75</v>
          </cell>
          <cell r="CG264">
            <v>0.7485628836199808</v>
          </cell>
          <cell r="CH264">
            <v>36.540000000000006</v>
          </cell>
          <cell r="CI264">
            <v>4351.7193393401676</v>
          </cell>
          <cell r="CJ264">
            <v>0.49199999999999999</v>
          </cell>
          <cell r="CK264">
            <v>0.48765842312526941</v>
          </cell>
          <cell r="CL264">
            <v>464.94</v>
          </cell>
          <cell r="CM264">
            <v>54513.665983429535</v>
          </cell>
          <cell r="CN264">
            <v>0.38352272727272729</v>
          </cell>
          <cell r="CO264">
            <v>0.38193927155257501</v>
          </cell>
          <cell r="CP264">
            <v>945</v>
          </cell>
          <cell r="CQ264">
            <v>111786.57724000001</v>
          </cell>
          <cell r="CR264">
            <v>1.1122159090909092E-2</v>
          </cell>
          <cell r="CS264">
            <v>1.1129965655919359E-2</v>
          </cell>
          <cell r="CT264">
            <v>27.405000000000005</v>
          </cell>
          <cell r="CU264">
            <v>3257.5355773613137</v>
          </cell>
          <cell r="CV264">
            <v>3.5000000000000003E-2</v>
          </cell>
          <cell r="CW264">
            <v>4.5897703807415965E-2</v>
          </cell>
          <cell r="CX264">
            <v>86.240000000000009</v>
          </cell>
          <cell r="CY264">
            <v>13433.410999999998</v>
          </cell>
          <cell r="CZ264">
            <v>0.02</v>
          </cell>
          <cell r="DA264">
            <v>2.0436017349135579E-2</v>
          </cell>
          <cell r="DB264">
            <v>7.000000000000001E-4</v>
          </cell>
          <cell r="DC264">
            <v>9.3796627129383878E-4</v>
          </cell>
          <cell r="DD264">
            <v>1.7248000000000003</v>
          </cell>
          <cell r="DE264">
            <v>274.52542025406871</v>
          </cell>
          <cell r="DF264">
            <v>0.65</v>
          </cell>
          <cell r="DG264">
            <v>0.58962674166633577</v>
          </cell>
          <cell r="DH264">
            <v>56.056000000000004</v>
          </cell>
          <cell r="DI264">
            <v>7920.6983573947118</v>
          </cell>
          <cell r="DJ264">
            <v>0.3</v>
          </cell>
          <cell r="DK264">
            <v>1.6226079883955021E-2</v>
          </cell>
          <cell r="DL264">
            <v>25.872000000000003</v>
          </cell>
          <cell r="DM264">
            <v>217.97160000000008</v>
          </cell>
          <cell r="DN264">
            <v>0.81499999999999995</v>
          </cell>
          <cell r="DO264">
            <v>0.84386952183545327</v>
          </cell>
          <cell r="DP264">
            <v>251.02700000000002</v>
          </cell>
          <cell r="DQ264">
            <v>33080.610446359475</v>
          </cell>
          <cell r="DR264">
            <v>308.00858895705528</v>
          </cell>
          <cell r="DS264">
            <v>39201.096366660684</v>
          </cell>
          <cell r="DT264">
            <v>2406.04</v>
          </cell>
          <cell r="DU264">
            <v>279508.18</v>
          </cell>
          <cell r="DV264">
            <v>0.97647727272727269</v>
          </cell>
          <cell r="DW264">
            <v>0.95499078062823417</v>
          </cell>
          <cell r="DX264">
            <v>0.81</v>
          </cell>
          <cell r="DY264">
            <v>0.24988689375251935</v>
          </cell>
          <cell r="DZ264">
            <v>0.98899999999999999</v>
          </cell>
          <cell r="EA264">
            <v>0.98749472736912647</v>
          </cell>
          <cell r="EB264">
            <v>0.84209920476372202</v>
          </cell>
          <cell r="EC264">
            <v>0.86941361448829702</v>
          </cell>
          <cell r="ED264">
            <v>0.85</v>
          </cell>
          <cell r="EE264">
            <v>0.89524235036188549</v>
          </cell>
          <cell r="EF264">
            <v>7.2922561490701879E-2</v>
          </cell>
          <cell r="EG264">
            <v>8.7972154283090992E-2</v>
          </cell>
          <cell r="EH264">
            <v>179.68119151308943</v>
          </cell>
          <cell r="EI264">
            <v>25747.826296469902</v>
          </cell>
          <cell r="EJ264">
            <v>181.67966785954442</v>
          </cell>
          <cell r="EK264">
            <v>26073.887366535113</v>
          </cell>
          <cell r="EL264">
            <v>7.3733631436503411E-2</v>
          </cell>
          <cell r="EM264">
            <v>8.9086201520756997E-2</v>
          </cell>
          <cell r="EN264">
            <v>5.0000000000000001E-4</v>
          </cell>
          <cell r="EO264">
            <v>4.4524629242742895E-4</v>
          </cell>
          <cell r="EP264">
            <v>9.0839833929772212E-2</v>
          </cell>
          <cell r="EQ264">
            <v>11.609301679120138</v>
          </cell>
          <cell r="ER264">
            <v>0.98949474737368681</v>
          </cell>
          <cell r="ES264">
            <v>0.98793460158764412</v>
          </cell>
          <cell r="ET264">
            <v>181.58882802561465</v>
          </cell>
          <cell r="EU264">
            <v>26062.278064855993</v>
          </cell>
          <cell r="EV264">
            <v>2.8955279418389032E-2</v>
          </cell>
          <cell r="EW264">
            <v>2.5053797207228001E-2</v>
          </cell>
          <cell r="EX264">
            <v>0.85</v>
          </cell>
          <cell r="EY264">
            <v>0.84550716650223534</v>
          </cell>
          <cell r="EZ264">
            <v>0.35699999999999993</v>
          </cell>
          <cell r="FA264">
            <v>0.36202253927039324</v>
          </cell>
          <cell r="FB264">
            <v>0.42</v>
          </cell>
          <cell r="FC264">
            <v>0.42817205295614269</v>
          </cell>
          <cell r="FD264">
            <v>98.783262033864006</v>
          </cell>
          <cell r="FE264">
            <v>11852.967627113187</v>
          </cell>
          <cell r="FF264">
            <v>0.7157843240491637</v>
          </cell>
          <cell r="FG264">
            <v>0.77833588767112527</v>
          </cell>
          <cell r="FH264">
            <v>0.77905677163670983</v>
          </cell>
          <cell r="FI264">
            <v>0.78858792671146538</v>
          </cell>
          <cell r="FJ264">
            <v>0.90157381335478681</v>
          </cell>
          <cell r="FK264">
            <v>0.91035493183293226</v>
          </cell>
          <cell r="FL264">
            <v>0.93594486265946442</v>
          </cell>
          <cell r="FM264">
            <v>0.94177597284645631</v>
          </cell>
          <cell r="FN264">
            <v>0.64533240257258295</v>
          </cell>
          <cell r="FO264">
            <v>0.70856191396397206</v>
          </cell>
          <cell r="FP264">
            <v>0.72915418313344615</v>
          </cell>
          <cell r="FQ264">
            <v>0.74267316185366028</v>
          </cell>
          <cell r="FR264">
            <v>3.0000000000000001E-3</v>
          </cell>
          <cell r="FS264">
            <v>2.9299714819955858E-3</v>
          </cell>
          <cell r="FT264">
            <v>0.81799999999999995</v>
          </cell>
          <cell r="FU264">
            <v>0.84679949331744886</v>
          </cell>
          <cell r="FV264">
            <v>0.84538305545853887</v>
          </cell>
          <cell r="FW264">
            <v>0.87251210504991039</v>
          </cell>
          <cell r="FX264">
            <v>249.30220000000003</v>
          </cell>
          <cell r="FY264">
            <v>28091.900450585912</v>
          </cell>
          <cell r="FZ264">
            <v>304.77041564792182</v>
          </cell>
          <cell r="GA264">
            <v>33174.205549571343</v>
          </cell>
          <cell r="GB264">
            <v>38.546344431464256</v>
          </cell>
          <cell r="GC264" t="e">
            <v>#DIV/0!</v>
          </cell>
          <cell r="GD264">
            <v>1.5643808616665689E-2</v>
          </cell>
          <cell r="GE264" t="e">
            <v>#DIV/0!</v>
          </cell>
          <cell r="GF264">
            <v>4.3820192203545355E-2</v>
          </cell>
          <cell r="GG264" t="e">
            <v>#DIV/0!</v>
          </cell>
          <cell r="GH264">
            <v>107.97295358953575</v>
          </cell>
          <cell r="GI264" t="e">
            <v>#DIV/0!</v>
          </cell>
          <cell r="GJ264">
            <v>1.6299999999999999E-2</v>
          </cell>
          <cell r="GK264" t="e">
            <v>#DIV/0!</v>
          </cell>
          <cell r="GL264">
            <v>4.0636258600000001</v>
          </cell>
          <cell r="GM264" t="e">
            <v>#DIV/0!</v>
          </cell>
          <cell r="GN264">
            <v>2.9426256227586203</v>
          </cell>
          <cell r="GO264" t="e">
            <v>#DIV/0!</v>
          </cell>
          <cell r="GP264">
            <v>8.2426488032454355</v>
          </cell>
          <cell r="GQ264" t="e">
            <v>#DIV/0!</v>
          </cell>
          <cell r="GR264">
            <v>3.3452308454729853E-3</v>
          </cell>
          <cell r="GS264" t="e">
            <v>#DIV/0!</v>
          </cell>
          <cell r="GT264">
            <v>116.21560239278118</v>
          </cell>
          <cell r="GU264">
            <v>14018.766601526908</v>
          </cell>
          <cell r="GV264">
            <v>41.488970054222875</v>
          </cell>
          <cell r="GW264">
            <v>5075.1094825237524</v>
          </cell>
          <cell r="GX264">
            <v>1.6838056028499544E-2</v>
          </cell>
          <cell r="GY264">
            <v>1.7340039087546961E-2</v>
          </cell>
          <cell r="GZ264">
            <v>4.7165423049018336E-2</v>
          </cell>
          <cell r="HA264">
            <v>4.7897678201178941E-2</v>
          </cell>
          <cell r="HB264">
            <v>28.132038432687722</v>
          </cell>
          <cell r="HC264">
            <v>1983.1492471117397</v>
          </cell>
          <cell r="HD264">
            <v>1.1417223389889498E-2</v>
          </cell>
          <cell r="HE264">
            <v>6.7757918483871745E-3</v>
          </cell>
          <cell r="IV264">
            <v>260</v>
          </cell>
        </row>
        <row r="265">
          <cell r="B265">
            <v>39093</v>
          </cell>
          <cell r="C265">
            <v>34</v>
          </cell>
          <cell r="D265">
            <v>39083</v>
          </cell>
          <cell r="E265">
            <v>0</v>
          </cell>
          <cell r="F265">
            <v>194</v>
          </cell>
          <cell r="G265">
            <v>0</v>
          </cell>
          <cell r="H265">
            <v>0</v>
          </cell>
          <cell r="I265">
            <v>1</v>
          </cell>
          <cell r="J265">
            <v>0.16666666666666666</v>
          </cell>
          <cell r="K265">
            <v>1.0833333333333333</v>
          </cell>
          <cell r="L265">
            <v>0.83333333333333337</v>
          </cell>
          <cell r="M265">
            <v>181.91666666666669</v>
          </cell>
          <cell r="N265">
            <v>181</v>
          </cell>
          <cell r="O265">
            <v>181</v>
          </cell>
          <cell r="Q265">
            <v>15.784722222222221</v>
          </cell>
          <cell r="S265">
            <v>0.59097222222222234</v>
          </cell>
          <cell r="T265">
            <v>0</v>
          </cell>
          <cell r="U265">
            <v>16.375694444444445</v>
          </cell>
          <cell r="W265">
            <v>9.1631944444444446</v>
          </cell>
          <cell r="Y265">
            <v>3.4722222222222071E-2</v>
          </cell>
          <cell r="AA265">
            <v>20.215972222222224</v>
          </cell>
          <cell r="AB265">
            <v>0</v>
          </cell>
          <cell r="AC265">
            <v>20.250694444444445</v>
          </cell>
          <cell r="AE265">
            <v>4.4145833333333329</v>
          </cell>
          <cell r="AG265">
            <v>39.742361111111116</v>
          </cell>
          <cell r="AI265">
            <v>0.44097222222222232</v>
          </cell>
          <cell r="AJ265">
            <v>0</v>
          </cell>
          <cell r="AK265">
            <v>44.59791666666667</v>
          </cell>
          <cell r="AL265">
            <v>0</v>
          </cell>
          <cell r="AM265">
            <v>64.848611111111111</v>
          </cell>
          <cell r="AN265">
            <v>0.83333333333333337</v>
          </cell>
          <cell r="AO265">
            <v>156.37777777777777</v>
          </cell>
          <cell r="AP265">
            <v>0.73333333333333339</v>
          </cell>
          <cell r="AQ265">
            <v>90.586666666666645</v>
          </cell>
          <cell r="AR265">
            <v>1</v>
          </cell>
          <cell r="AS265">
            <v>0.96757013207633802</v>
          </cell>
          <cell r="AT265">
            <v>1</v>
          </cell>
          <cell r="AU265">
            <v>0.70804956561219856</v>
          </cell>
          <cell r="AV265">
            <v>1</v>
          </cell>
          <cell r="AW265">
            <v>0.99676058421715819</v>
          </cell>
          <cell r="AX265">
            <v>1</v>
          </cell>
          <cell r="AY265">
            <v>0.67238028190569477</v>
          </cell>
          <cell r="AZ265">
            <v>1</v>
          </cell>
          <cell r="BA265">
            <v>0.58553005542134429</v>
          </cell>
          <cell r="BB265">
            <v>0.88</v>
          </cell>
          <cell r="BC265">
            <v>0.57928094358391347</v>
          </cell>
          <cell r="BD265">
            <v>0.88</v>
          </cell>
          <cell r="BE265">
            <v>0.54721598798551874</v>
          </cell>
          <cell r="BF265">
            <v>0.88</v>
          </cell>
          <cell r="BG265">
            <v>0.54526940601095164</v>
          </cell>
          <cell r="BH265">
            <v>0.88</v>
          </cell>
          <cell r="BI265">
            <v>0.49795693999083818</v>
          </cell>
          <cell r="BJ265">
            <v>140</v>
          </cell>
          <cell r="BK265">
            <v>135.75652597880486</v>
          </cell>
          <cell r="BL265">
            <v>2464</v>
          </cell>
          <cell r="BM265">
            <v>295145.54800000001</v>
          </cell>
          <cell r="BN265">
            <v>2464</v>
          </cell>
          <cell r="BO265">
            <v>1630.6383867403315</v>
          </cell>
          <cell r="BP265">
            <v>887.04</v>
          </cell>
          <cell r="BQ265">
            <v>99500.24923999999</v>
          </cell>
          <cell r="BR265">
            <v>0.36</v>
          </cell>
          <cell r="BS265">
            <v>0.33712264987307206</v>
          </cell>
          <cell r="BT265">
            <v>2</v>
          </cell>
          <cell r="BU265">
            <v>0.33712264987307206</v>
          </cell>
          <cell r="BV265">
            <v>0.113</v>
          </cell>
          <cell r="BW265">
            <v>0.12406278282646088</v>
          </cell>
          <cell r="BX265">
            <v>278.43200000000002</v>
          </cell>
          <cell r="BY265">
            <v>36616.578023720787</v>
          </cell>
          <cell r="BZ265">
            <v>0.18</v>
          </cell>
          <cell r="CA265">
            <v>0.18029254473874121</v>
          </cell>
          <cell r="CB265">
            <v>443.52</v>
          </cell>
          <cell r="CC265">
            <v>53212.541917230294</v>
          </cell>
          <cell r="CD265">
            <v>2.9000000000000001E-2</v>
          </cell>
          <cell r="CE265">
            <v>2.9139489198912176E-2</v>
          </cell>
          <cell r="CF265">
            <v>0.75</v>
          </cell>
          <cell r="CG265">
            <v>0.74857485014895397</v>
          </cell>
          <cell r="CH265">
            <v>36.540000000000006</v>
          </cell>
          <cell r="CI265">
            <v>4388.2593393401676</v>
          </cell>
          <cell r="CJ265">
            <v>0.49199999999999999</v>
          </cell>
          <cell r="CK265">
            <v>0.48769481745458748</v>
          </cell>
          <cell r="CL265">
            <v>464.94</v>
          </cell>
          <cell r="CM265">
            <v>54978.605983429537</v>
          </cell>
          <cell r="CN265">
            <v>0.38352272727272729</v>
          </cell>
          <cell r="CO265">
            <v>0.38195249091136557</v>
          </cell>
          <cell r="CP265">
            <v>945</v>
          </cell>
          <cell r="CQ265">
            <v>112731.57724000001</v>
          </cell>
          <cell r="CR265">
            <v>1.1122159090909092E-2</v>
          </cell>
          <cell r="CS265">
            <v>1.1129900483409337E-2</v>
          </cell>
          <cell r="CT265">
            <v>27.405000000000005</v>
          </cell>
          <cell r="CU265">
            <v>3284.9405773613139</v>
          </cell>
          <cell r="CV265">
            <v>3.5000000000000003E-2</v>
          </cell>
          <cell r="CW265">
            <v>4.5806725161919089E-2</v>
          </cell>
          <cell r="CX265">
            <v>86.240000000000009</v>
          </cell>
          <cell r="CY265">
            <v>13519.650999999998</v>
          </cell>
          <cell r="CZ265">
            <v>0.02</v>
          </cell>
          <cell r="DA265">
            <v>2.0433236054249387E-2</v>
          </cell>
          <cell r="DB265">
            <v>7.000000000000001E-4</v>
          </cell>
          <cell r="DC265">
            <v>9.3597962810561763E-4</v>
          </cell>
          <cell r="DD265">
            <v>1.7248000000000003</v>
          </cell>
          <cell r="DE265">
            <v>276.25022025406872</v>
          </cell>
          <cell r="DF265">
            <v>0.65</v>
          </cell>
          <cell r="DG265">
            <v>0.59001185440324699</v>
          </cell>
          <cell r="DH265">
            <v>56.056000000000004</v>
          </cell>
          <cell r="DI265">
            <v>7976.7543573947114</v>
          </cell>
          <cell r="DJ265">
            <v>0.3</v>
          </cell>
          <cell r="DK265">
            <v>1.8036234811090918E-2</v>
          </cell>
          <cell r="DL265">
            <v>25.872000000000003</v>
          </cell>
          <cell r="DM265">
            <v>243.84360000000009</v>
          </cell>
          <cell r="DN265">
            <v>0.81499999999999995</v>
          </cell>
          <cell r="DO265">
            <v>0.84364445825341594</v>
          </cell>
          <cell r="DP265">
            <v>251.02700000000002</v>
          </cell>
          <cell r="DQ265">
            <v>33331.637446359477</v>
          </cell>
          <cell r="DR265">
            <v>308.00858895705528</v>
          </cell>
          <cell r="DS265">
            <v>39509.104955617739</v>
          </cell>
          <cell r="DT265">
            <v>2406.04</v>
          </cell>
          <cell r="DU265">
            <v>281914.21999999997</v>
          </cell>
          <cell r="DV265">
            <v>0.97647727272727269</v>
          </cell>
          <cell r="DW265">
            <v>0.95517015896170643</v>
          </cell>
          <cell r="DX265">
            <v>0.81</v>
          </cell>
          <cell r="DY265">
            <v>0.25456295511663585</v>
          </cell>
          <cell r="DZ265">
            <v>0.98899999999999999</v>
          </cell>
          <cell r="EA265">
            <v>0.98750514334800266</v>
          </cell>
          <cell r="EB265">
            <v>0.84209920476372202</v>
          </cell>
          <cell r="EC265">
            <v>0.86920387229069529</v>
          </cell>
          <cell r="ED265">
            <v>0.85</v>
          </cell>
          <cell r="EE265">
            <v>0.89491639943221746</v>
          </cell>
          <cell r="EF265">
            <v>7.2922561490701879E-2</v>
          </cell>
          <cell r="EG265">
            <v>8.7846513910428331E-2</v>
          </cell>
          <cell r="EH265">
            <v>179.68119151308943</v>
          </cell>
          <cell r="EI265">
            <v>25927.507487982992</v>
          </cell>
          <cell r="EJ265">
            <v>181.67966785954442</v>
          </cell>
          <cell r="EK265">
            <v>26255.567034394659</v>
          </cell>
          <cell r="EL265">
            <v>7.3733631436503411E-2</v>
          </cell>
          <cell r="EM265">
            <v>8.8958031765380571E-2</v>
          </cell>
          <cell r="EN265">
            <v>5.0000000000000001E-4</v>
          </cell>
          <cell r="EO265">
            <v>4.456251696153728E-4</v>
          </cell>
          <cell r="EP265">
            <v>9.0839833929772212E-2</v>
          </cell>
          <cell r="EQ265">
            <v>11.70014151304991</v>
          </cell>
          <cell r="ER265">
            <v>0.98949474737368681</v>
          </cell>
          <cell r="ES265">
            <v>0.98794539668297032</v>
          </cell>
          <cell r="ET265">
            <v>181.58882802561465</v>
          </cell>
          <cell r="EU265">
            <v>26243.866892881608</v>
          </cell>
          <cell r="EV265">
            <v>2.8955279418389032E-2</v>
          </cell>
          <cell r="EW265">
            <v>2.5086368432623213E-2</v>
          </cell>
          <cell r="EX265">
            <v>0.85</v>
          </cell>
          <cell r="EY265">
            <v>0.84554410587321283</v>
          </cell>
          <cell r="EZ265">
            <v>0.35699999999999993</v>
          </cell>
          <cell r="FA265">
            <v>0.36198124474179533</v>
          </cell>
          <cell r="FB265">
            <v>0.42</v>
          </cell>
          <cell r="FC265">
            <v>0.42810450954296342</v>
          </cell>
          <cell r="FD265">
            <v>98.783262033864006</v>
          </cell>
          <cell r="FE265">
            <v>11951.75088914705</v>
          </cell>
          <cell r="FF265">
            <v>0.7157843240491637</v>
          </cell>
          <cell r="FG265">
            <v>0.77786479976292999</v>
          </cell>
          <cell r="FH265">
            <v>0.77905677163670983</v>
          </cell>
          <cell r="FI265">
            <v>0.78850001036711515</v>
          </cell>
          <cell r="FJ265">
            <v>0.90157381335478681</v>
          </cell>
          <cell r="FK265">
            <v>0.91028816031816862</v>
          </cell>
          <cell r="FL265">
            <v>0.93594486265946442</v>
          </cell>
          <cell r="FM265">
            <v>0.94173163405939431</v>
          </cell>
          <cell r="FN265">
            <v>0.64533240257258295</v>
          </cell>
          <cell r="FO265">
            <v>0.70808111755245817</v>
          </cell>
          <cell r="FP265">
            <v>0.72915418313344615</v>
          </cell>
          <cell r="FQ265">
            <v>0.7425554032188727</v>
          </cell>
          <cell r="FR265">
            <v>3.0000000000000001E-3</v>
          </cell>
          <cell r="FS265">
            <v>2.8928635580127704E-3</v>
          </cell>
          <cell r="FT265">
            <v>0.81799999999999995</v>
          </cell>
          <cell r="FU265">
            <v>0.84653732181142871</v>
          </cell>
          <cell r="FV265">
            <v>0.84538305545853887</v>
          </cell>
          <cell r="FW265">
            <v>0.87226400678216398</v>
          </cell>
          <cell r="FX265">
            <v>249.30220000000003</v>
          </cell>
          <cell r="FY265">
            <v>28341.20265058591</v>
          </cell>
          <cell r="FZ265">
            <v>304.77041564792182</v>
          </cell>
          <cell r="GA265">
            <v>33478.975965219266</v>
          </cell>
          <cell r="GB265">
            <v>38.546344431464256</v>
          </cell>
          <cell r="GC265" t="e">
            <v>#DIV/0!</v>
          </cell>
          <cell r="GD265">
            <v>1.5643808616665689E-2</v>
          </cell>
          <cell r="GE265" t="e">
            <v>#DIV/0!</v>
          </cell>
          <cell r="GF265">
            <v>4.3820192203545355E-2</v>
          </cell>
          <cell r="GG265" t="e">
            <v>#DIV/0!</v>
          </cell>
          <cell r="GH265">
            <v>107.97295358953575</v>
          </cell>
          <cell r="GI265" t="e">
            <v>#DIV/0!</v>
          </cell>
          <cell r="GJ265">
            <v>1.6299999999999999E-2</v>
          </cell>
          <cell r="GK265" t="e">
            <v>#DIV/0!</v>
          </cell>
          <cell r="GL265">
            <v>4.0636258600000001</v>
          </cell>
          <cell r="GM265" t="e">
            <v>#DIV/0!</v>
          </cell>
          <cell r="GN265">
            <v>2.9426256227586203</v>
          </cell>
          <cell r="GO265" t="e">
            <v>#DIV/0!</v>
          </cell>
          <cell r="GP265">
            <v>8.2426488032454355</v>
          </cell>
          <cell r="GQ265" t="e">
            <v>#DIV/0!</v>
          </cell>
          <cell r="GR265">
            <v>3.3452308454729853E-3</v>
          </cell>
          <cell r="GS265" t="e">
            <v>#DIV/0!</v>
          </cell>
          <cell r="GT265">
            <v>116.21560239278118</v>
          </cell>
          <cell r="GU265">
            <v>14134.98220391969</v>
          </cell>
          <cell r="GV265">
            <v>41.488970054222875</v>
          </cell>
          <cell r="GW265">
            <v>5116.598452577975</v>
          </cell>
          <cell r="GX265">
            <v>1.6838056028499544E-2</v>
          </cell>
          <cell r="GY265">
            <v>1.7335848320429264E-2</v>
          </cell>
          <cell r="GZ265">
            <v>4.7165423049018336E-2</v>
          </cell>
          <cell r="HA265">
            <v>4.7891565025130207E-2</v>
          </cell>
          <cell r="HB265">
            <v>28.132038432687722</v>
          </cell>
          <cell r="HC265">
            <v>2011.2812855444274</v>
          </cell>
          <cell r="HD265">
            <v>1.1417223389889498E-2</v>
          </cell>
          <cell r="HE265">
            <v>6.8145404840883024E-3</v>
          </cell>
          <cell r="IV265">
            <v>261</v>
          </cell>
        </row>
        <row r="266">
          <cell r="B266">
            <v>39094</v>
          </cell>
          <cell r="C266">
            <v>34</v>
          </cell>
          <cell r="D266">
            <v>39083</v>
          </cell>
          <cell r="E266" t="str">
            <v>PH W</v>
          </cell>
          <cell r="F266">
            <v>195</v>
          </cell>
          <cell r="G266">
            <v>0</v>
          </cell>
          <cell r="H266">
            <v>0</v>
          </cell>
          <cell r="I266">
            <v>1</v>
          </cell>
          <cell r="J266">
            <v>0.16666666666666666</v>
          </cell>
          <cell r="K266">
            <v>1.25</v>
          </cell>
          <cell r="L266">
            <v>0.83333333333333337</v>
          </cell>
          <cell r="M266">
            <v>182.75000000000003</v>
          </cell>
          <cell r="N266">
            <v>182</v>
          </cell>
          <cell r="O266">
            <v>182</v>
          </cell>
          <cell r="Q266">
            <v>15.784722222222221</v>
          </cell>
          <cell r="S266">
            <v>0.59097222222222234</v>
          </cell>
          <cell r="T266">
            <v>0</v>
          </cell>
          <cell r="U266">
            <v>16.375694444444445</v>
          </cell>
          <cell r="V266">
            <v>0.83333333333333337</v>
          </cell>
          <cell r="W266">
            <v>9.9965277777777786</v>
          </cell>
          <cell r="Y266">
            <v>3.4722222222222071E-2</v>
          </cell>
          <cell r="AA266">
            <v>20.215972222222224</v>
          </cell>
          <cell r="AB266">
            <v>0</v>
          </cell>
          <cell r="AC266">
            <v>20.250694444444445</v>
          </cell>
          <cell r="AE266">
            <v>4.4145833333333329</v>
          </cell>
          <cell r="AG266">
            <v>39.742361111111116</v>
          </cell>
          <cell r="AI266">
            <v>0.44097222222222232</v>
          </cell>
          <cell r="AJ266">
            <v>0</v>
          </cell>
          <cell r="AK266">
            <v>44.59791666666667</v>
          </cell>
          <cell r="AL266">
            <v>0</v>
          </cell>
          <cell r="AM266">
            <v>64.848611111111111</v>
          </cell>
          <cell r="AN266">
            <v>0</v>
          </cell>
          <cell r="AO266">
            <v>156.37777777777777</v>
          </cell>
          <cell r="AP266">
            <v>0</v>
          </cell>
          <cell r="AQ266">
            <v>90.586666666666645</v>
          </cell>
          <cell r="AR266">
            <v>0</v>
          </cell>
          <cell r="AS266">
            <v>0.96757013207633802</v>
          </cell>
          <cell r="AT266">
            <v>0</v>
          </cell>
          <cell r="AU266">
            <v>0.70804956561219856</v>
          </cell>
          <cell r="AV266">
            <v>0</v>
          </cell>
          <cell r="AW266">
            <v>0.99676058421715819</v>
          </cell>
          <cell r="AX266">
            <v>0</v>
          </cell>
          <cell r="AY266">
            <v>0.67238028190569477</v>
          </cell>
          <cell r="AZ266">
            <v>0</v>
          </cell>
          <cell r="BA266">
            <v>0.58553005542134429</v>
          </cell>
          <cell r="BB266">
            <v>0.88</v>
          </cell>
          <cell r="BC266">
            <v>0.57928094358391347</v>
          </cell>
          <cell r="BD266">
            <v>0</v>
          </cell>
          <cell r="BE266">
            <v>0.54447510007137512</v>
          </cell>
          <cell r="BF266">
            <v>0</v>
          </cell>
          <cell r="BG266">
            <v>0.54254793494988141</v>
          </cell>
          <cell r="BH266">
            <v>0</v>
          </cell>
          <cell r="BI266">
            <v>0.4956862745098039</v>
          </cell>
          <cell r="BJ266">
            <v>140</v>
          </cell>
          <cell r="BK266">
            <v>135.75652597880486</v>
          </cell>
          <cell r="BL266">
            <v>0</v>
          </cell>
          <cell r="BM266">
            <v>295145.54800000001</v>
          </cell>
          <cell r="BN266">
            <v>0</v>
          </cell>
          <cell r="BO266">
            <v>1621.6788351648352</v>
          </cell>
          <cell r="BP266">
            <v>0</v>
          </cell>
          <cell r="BQ266">
            <v>99500.24923999999</v>
          </cell>
          <cell r="BR266">
            <v>0</v>
          </cell>
          <cell r="BS266">
            <v>0.33712264987307206</v>
          </cell>
          <cell r="BT266">
            <v>2</v>
          </cell>
          <cell r="BU266">
            <v>0.33712264987307206</v>
          </cell>
          <cell r="BV266">
            <v>0.113</v>
          </cell>
          <cell r="BW266">
            <v>0.12406278282646088</v>
          </cell>
          <cell r="BX266">
            <v>0</v>
          </cell>
          <cell r="BY266">
            <v>36616.578023720787</v>
          </cell>
          <cell r="BZ266">
            <v>0.18</v>
          </cell>
          <cell r="CA266">
            <v>0.18029254473874121</v>
          </cell>
          <cell r="CB266">
            <v>0</v>
          </cell>
          <cell r="CC266">
            <v>53212.541917230294</v>
          </cell>
          <cell r="CD266">
            <v>2.9000000000000001E-2</v>
          </cell>
          <cell r="CE266">
            <v>2.9139489198912176E-2</v>
          </cell>
          <cell r="CF266">
            <v>0.75</v>
          </cell>
          <cell r="CG266">
            <v>0.74857485014895397</v>
          </cell>
          <cell r="CH266">
            <v>0</v>
          </cell>
          <cell r="CI266">
            <v>4388.2593393401676</v>
          </cell>
          <cell r="CJ266">
            <v>0.49199999999999999</v>
          </cell>
          <cell r="CK266">
            <v>0.48769481745458748</v>
          </cell>
          <cell r="CL266">
            <v>0</v>
          </cell>
          <cell r="CM266">
            <v>54978.605983429537</v>
          </cell>
          <cell r="CN266">
            <v>0</v>
          </cell>
          <cell r="CO266">
            <v>0.38195249091136557</v>
          </cell>
          <cell r="CP266">
            <v>0</v>
          </cell>
          <cell r="CQ266">
            <v>112731.57724000001</v>
          </cell>
          <cell r="CR266">
            <v>0</v>
          </cell>
          <cell r="CS266">
            <v>1.1129900483409337E-2</v>
          </cell>
          <cell r="CT266">
            <v>0</v>
          </cell>
          <cell r="CU266">
            <v>3284.9405773613139</v>
          </cell>
          <cell r="CV266">
            <v>3.5000000000000003E-2</v>
          </cell>
          <cell r="CW266">
            <v>4.5806725161919089E-2</v>
          </cell>
          <cell r="CX266">
            <v>0</v>
          </cell>
          <cell r="CY266">
            <v>13519.650999999998</v>
          </cell>
          <cell r="CZ266">
            <v>0.02</v>
          </cell>
          <cell r="DA266">
            <v>2.0433236054249387E-2</v>
          </cell>
          <cell r="DB266">
            <v>7.000000000000001E-4</v>
          </cell>
          <cell r="DC266">
            <v>9.3597962810561763E-4</v>
          </cell>
          <cell r="DD266">
            <v>0</v>
          </cell>
          <cell r="DE266">
            <v>276.25022025406872</v>
          </cell>
          <cell r="DF266">
            <v>0.65</v>
          </cell>
          <cell r="DG266">
            <v>0.59001185440324699</v>
          </cell>
          <cell r="DH266">
            <v>0</v>
          </cell>
          <cell r="DI266">
            <v>7976.7543573947114</v>
          </cell>
          <cell r="DJ266">
            <v>0.3</v>
          </cell>
          <cell r="DK266">
            <v>1.8036234811090918E-2</v>
          </cell>
          <cell r="DL266">
            <v>0</v>
          </cell>
          <cell r="DM266">
            <v>243.84360000000009</v>
          </cell>
          <cell r="DN266">
            <v>0.81499999999999995</v>
          </cell>
          <cell r="DO266">
            <v>0.84364445825341594</v>
          </cell>
          <cell r="DP266">
            <v>0</v>
          </cell>
          <cell r="DQ266">
            <v>33331.637446359477</v>
          </cell>
          <cell r="DR266">
            <v>0</v>
          </cell>
          <cell r="DS266">
            <v>39509.104955617739</v>
          </cell>
          <cell r="DT266">
            <v>0</v>
          </cell>
          <cell r="DU266">
            <v>281914.21999999997</v>
          </cell>
          <cell r="DV266">
            <v>0</v>
          </cell>
          <cell r="DW266">
            <v>0.95517015896170643</v>
          </cell>
          <cell r="DX266">
            <v>0.81</v>
          </cell>
          <cell r="DY266">
            <v>0.25456295511663585</v>
          </cell>
          <cell r="DZ266">
            <v>0.98899999999999999</v>
          </cell>
          <cell r="EA266">
            <v>0.98750514334800266</v>
          </cell>
          <cell r="EB266">
            <v>0.84209920476372202</v>
          </cell>
          <cell r="EC266">
            <v>0.86920387229069529</v>
          </cell>
          <cell r="ED266">
            <v>0.85</v>
          </cell>
          <cell r="EE266">
            <v>0.89491639943221746</v>
          </cell>
          <cell r="EF266">
            <v>0</v>
          </cell>
          <cell r="EG266">
            <v>8.7846513910428331E-2</v>
          </cell>
          <cell r="EH266">
            <v>0</v>
          </cell>
          <cell r="EI266">
            <v>25927.507487982992</v>
          </cell>
          <cell r="EJ266">
            <v>0</v>
          </cell>
          <cell r="EK266">
            <v>26255.567034394659</v>
          </cell>
          <cell r="EL266">
            <v>0</v>
          </cell>
          <cell r="EM266">
            <v>8.8958031765380571E-2</v>
          </cell>
          <cell r="EN266">
            <v>5.0000000000000001E-4</v>
          </cell>
          <cell r="EO266">
            <v>4.456251696153728E-4</v>
          </cell>
          <cell r="EP266">
            <v>0</v>
          </cell>
          <cell r="EQ266">
            <v>11.70014151304991</v>
          </cell>
          <cell r="ER266">
            <v>0.98949474737368681</v>
          </cell>
          <cell r="ES266">
            <v>0.98794539668297032</v>
          </cell>
          <cell r="ET266">
            <v>0</v>
          </cell>
          <cell r="EU266">
            <v>26243.866892881608</v>
          </cell>
          <cell r="EV266">
            <v>0</v>
          </cell>
          <cell r="EW266">
            <v>2.5086368432623213E-2</v>
          </cell>
          <cell r="EX266">
            <v>0.85</v>
          </cell>
          <cell r="EY266">
            <v>0.84554410587321283</v>
          </cell>
          <cell r="EZ266">
            <v>0</v>
          </cell>
          <cell r="FA266">
            <v>0.36198124474179533</v>
          </cell>
          <cell r="FB266">
            <v>0.42</v>
          </cell>
          <cell r="FC266">
            <v>0.42810450954296342</v>
          </cell>
          <cell r="FD266">
            <v>0</v>
          </cell>
          <cell r="FE266">
            <v>11951.75088914705</v>
          </cell>
          <cell r="FF266">
            <v>0</v>
          </cell>
          <cell r="FG266">
            <v>0.77786479976292999</v>
          </cell>
          <cell r="FH266">
            <v>0</v>
          </cell>
          <cell r="FI266">
            <v>0.78850001036711515</v>
          </cell>
          <cell r="FJ266">
            <v>0</v>
          </cell>
          <cell r="FK266">
            <v>0.91028816031816862</v>
          </cell>
          <cell r="FL266">
            <v>0</v>
          </cell>
          <cell r="FM266">
            <v>0.94173163405939431</v>
          </cell>
          <cell r="FN266">
            <v>0</v>
          </cell>
          <cell r="FO266">
            <v>0.70808111755245817</v>
          </cell>
          <cell r="FP266">
            <v>0</v>
          </cell>
          <cell r="FQ266">
            <v>0.7425554032188727</v>
          </cell>
          <cell r="FR266">
            <v>3.0000000000000001E-3</v>
          </cell>
          <cell r="FS266">
            <v>2.8928635580127704E-3</v>
          </cell>
          <cell r="FT266">
            <v>0.81799999999999995</v>
          </cell>
          <cell r="FU266">
            <v>0.84653732181142871</v>
          </cell>
          <cell r="FV266">
            <v>0</v>
          </cell>
          <cell r="FW266">
            <v>0</v>
          </cell>
          <cell r="FX266">
            <v>0</v>
          </cell>
          <cell r="FY266">
            <v>28341.20265058591</v>
          </cell>
          <cell r="FZ266">
            <v>0</v>
          </cell>
          <cell r="GA266">
            <v>33478.975965219266</v>
          </cell>
          <cell r="GB266">
            <v>0</v>
          </cell>
          <cell r="GC266" t="e">
            <v>#DIV/0!</v>
          </cell>
          <cell r="GD266">
            <v>0</v>
          </cell>
          <cell r="GE266" t="e">
            <v>#DIV/0!</v>
          </cell>
          <cell r="GF266">
            <v>0</v>
          </cell>
          <cell r="GG266" t="e">
            <v>#DIV/0!</v>
          </cell>
          <cell r="GH266">
            <v>0</v>
          </cell>
          <cell r="GI266" t="e">
            <v>#DIV/0!</v>
          </cell>
          <cell r="GJ266">
            <v>1.6299999999999999E-2</v>
          </cell>
          <cell r="GK266" t="e">
            <v>#DIV/0!</v>
          </cell>
          <cell r="GL266">
            <v>0</v>
          </cell>
          <cell r="GM266" t="e">
            <v>#DIV/0!</v>
          </cell>
          <cell r="GN266">
            <v>0</v>
          </cell>
          <cell r="GO266" t="e">
            <v>#DIV/0!</v>
          </cell>
          <cell r="GP266">
            <v>0</v>
          </cell>
          <cell r="GQ266" t="e">
            <v>#DIV/0!</v>
          </cell>
          <cell r="GR266">
            <v>0</v>
          </cell>
          <cell r="GS266" t="e">
            <v>#DIV/0!</v>
          </cell>
          <cell r="GT266">
            <v>0</v>
          </cell>
          <cell r="GU266">
            <v>14134.98220391969</v>
          </cell>
          <cell r="GV266">
            <v>0</v>
          </cell>
          <cell r="GW266">
            <v>5116.598452577975</v>
          </cell>
          <cell r="GX266">
            <v>0</v>
          </cell>
          <cell r="GY266">
            <v>1.7335848320429264E-2</v>
          </cell>
          <cell r="GZ266">
            <v>0</v>
          </cell>
          <cell r="HA266">
            <v>4.7891565025130207E-2</v>
          </cell>
          <cell r="HB266">
            <v>0</v>
          </cell>
          <cell r="HC266">
            <v>2011.2812855444274</v>
          </cell>
          <cell r="HD266">
            <v>0</v>
          </cell>
          <cell r="HE266">
            <v>6.8145404840883024E-3</v>
          </cell>
          <cell r="IV266">
            <v>262</v>
          </cell>
        </row>
        <row r="267">
          <cell r="B267">
            <v>39095</v>
          </cell>
          <cell r="C267">
            <v>34</v>
          </cell>
          <cell r="D267">
            <v>39083</v>
          </cell>
          <cell r="E267">
            <v>0</v>
          </cell>
          <cell r="F267">
            <v>196</v>
          </cell>
          <cell r="G267">
            <v>0</v>
          </cell>
          <cell r="H267">
            <v>0</v>
          </cell>
          <cell r="I267">
            <v>1</v>
          </cell>
          <cell r="K267">
            <v>1.25</v>
          </cell>
          <cell r="L267">
            <v>1</v>
          </cell>
          <cell r="M267">
            <v>183.75000000000003</v>
          </cell>
          <cell r="N267">
            <v>183</v>
          </cell>
          <cell r="O267">
            <v>183</v>
          </cell>
          <cell r="P267">
            <v>0.5</v>
          </cell>
          <cell r="Q267">
            <v>16.284722222222221</v>
          </cell>
          <cell r="S267">
            <v>0.59097222222222234</v>
          </cell>
          <cell r="T267">
            <v>0.5</v>
          </cell>
          <cell r="U267">
            <v>16.875694444444445</v>
          </cell>
          <cell r="W267">
            <v>9.9965277777777786</v>
          </cell>
          <cell r="Y267">
            <v>3.4722222222222071E-2</v>
          </cell>
          <cell r="AA267">
            <v>20.215972222222224</v>
          </cell>
          <cell r="AB267">
            <v>0</v>
          </cell>
          <cell r="AC267">
            <v>20.250694444444445</v>
          </cell>
          <cell r="AE267">
            <v>4.4145833333333329</v>
          </cell>
          <cell r="AG267">
            <v>39.742361111111116</v>
          </cell>
          <cell r="AI267">
            <v>0.44097222222222232</v>
          </cell>
          <cell r="AJ267">
            <v>0</v>
          </cell>
          <cell r="AK267">
            <v>44.59791666666667</v>
          </cell>
          <cell r="AL267">
            <v>0</v>
          </cell>
          <cell r="AM267">
            <v>64.848611111111111</v>
          </cell>
          <cell r="AN267">
            <v>0.5</v>
          </cell>
          <cell r="AO267">
            <v>156.87777777777777</v>
          </cell>
          <cell r="AP267">
            <v>0.44</v>
          </cell>
          <cell r="AQ267">
            <v>91.026666666666642</v>
          </cell>
          <cell r="AR267">
            <v>1</v>
          </cell>
          <cell r="AS267">
            <v>0.96768881230844306</v>
          </cell>
          <cell r="AT267">
            <v>1</v>
          </cell>
          <cell r="AU267">
            <v>0.70911798640866508</v>
          </cell>
          <cell r="AV267">
            <v>1</v>
          </cell>
          <cell r="AW267">
            <v>0.9967724391719146</v>
          </cell>
          <cell r="AX267">
            <v>1</v>
          </cell>
          <cell r="AY267">
            <v>0.67357923788902274</v>
          </cell>
          <cell r="AZ267">
            <v>1</v>
          </cell>
          <cell r="BA267">
            <v>0.58685105177420493</v>
          </cell>
          <cell r="BB267">
            <v>0.88</v>
          </cell>
          <cell r="BC267">
            <v>0.58023939372476796</v>
          </cell>
          <cell r="BD267">
            <v>0.88</v>
          </cell>
          <cell r="BE267">
            <v>0.54548042230720883</v>
          </cell>
          <cell r="BF267">
            <v>0.88</v>
          </cell>
          <cell r="BG267">
            <v>0.54355546340451988</v>
          </cell>
          <cell r="BH267">
            <v>0.44</v>
          </cell>
          <cell r="BI267">
            <v>0.49538321995464846</v>
          </cell>
          <cell r="BJ267">
            <v>140</v>
          </cell>
          <cell r="BK267">
            <v>135.77703786436214</v>
          </cell>
          <cell r="BL267">
            <v>1478.4</v>
          </cell>
          <cell r="BM267">
            <v>296623.94800000003</v>
          </cell>
          <cell r="BN267">
            <v>1478.4</v>
          </cell>
          <cell r="BO267">
            <v>1620.8958907103827</v>
          </cell>
          <cell r="BP267">
            <v>532.22400000000005</v>
          </cell>
          <cell r="BQ267">
            <v>100032.47323999999</v>
          </cell>
          <cell r="BR267">
            <v>0.36</v>
          </cell>
          <cell r="BS267">
            <v>0.33723667261012918</v>
          </cell>
          <cell r="BT267">
            <v>2</v>
          </cell>
          <cell r="BU267">
            <v>0.33723667261012918</v>
          </cell>
          <cell r="BV267">
            <v>0.113</v>
          </cell>
          <cell r="BW267">
            <v>0.12400764493809781</v>
          </cell>
          <cell r="BX267">
            <v>167.0592</v>
          </cell>
          <cell r="BY267">
            <v>36783.637223720791</v>
          </cell>
          <cell r="BZ267">
            <v>0.18</v>
          </cell>
          <cell r="CA267">
            <v>0.18029108666988106</v>
          </cell>
          <cell r="CB267">
            <v>266.11200000000002</v>
          </cell>
          <cell r="CC267">
            <v>53478.653917230295</v>
          </cell>
          <cell r="CD267">
            <v>2.9000000000000001E-2</v>
          </cell>
          <cell r="CE267">
            <v>2.9138791128577049E-2</v>
          </cell>
          <cell r="CF267">
            <v>0.75</v>
          </cell>
          <cell r="CG267">
            <v>0.74858193488510449</v>
          </cell>
          <cell r="CH267">
            <v>21.924000000000003</v>
          </cell>
          <cell r="CI267">
            <v>4410.1833393401675</v>
          </cell>
          <cell r="CJ267">
            <v>0.49199999999999999</v>
          </cell>
          <cell r="CK267">
            <v>0.48771636263690765</v>
          </cell>
          <cell r="CL267">
            <v>278.96400000000006</v>
          </cell>
          <cell r="CM267">
            <v>55257.569983429537</v>
          </cell>
          <cell r="CN267">
            <v>0.38352272727272729</v>
          </cell>
          <cell r="CO267">
            <v>0.38196031710831385</v>
          </cell>
          <cell r="CP267">
            <v>567.00000000000011</v>
          </cell>
          <cell r="CQ267">
            <v>113298.57724000001</v>
          </cell>
          <cell r="CR267">
            <v>1.1122159090909092E-2</v>
          </cell>
          <cell r="CS267">
            <v>1.1129861899624213E-2</v>
          </cell>
          <cell r="CT267">
            <v>16.443000000000001</v>
          </cell>
          <cell r="CU267">
            <v>3301.3835773613141</v>
          </cell>
          <cell r="CV267">
            <v>3.5000000000000003E-2</v>
          </cell>
          <cell r="CW267">
            <v>4.5752863487610235E-2</v>
          </cell>
          <cell r="CX267">
            <v>51.744000000000007</v>
          </cell>
          <cell r="CY267">
            <v>13571.394999999999</v>
          </cell>
          <cell r="CZ267">
            <v>0.02</v>
          </cell>
          <cell r="DA267">
            <v>2.0431584244218721E-2</v>
          </cell>
          <cell r="DB267">
            <v>7.000000000000001E-4</v>
          </cell>
          <cell r="DC267">
            <v>9.3480348476134728E-4</v>
          </cell>
          <cell r="DD267">
            <v>1.0348800000000002</v>
          </cell>
          <cell r="DE267">
            <v>277.28510025406871</v>
          </cell>
          <cell r="DF267">
            <v>0.65</v>
          </cell>
          <cell r="DG267">
            <v>0.59024057271892183</v>
          </cell>
          <cell r="DH267">
            <v>33.633600000000008</v>
          </cell>
          <cell r="DI267">
            <v>8010.3879573947115</v>
          </cell>
          <cell r="DJ267">
            <v>0.3</v>
          </cell>
          <cell r="DK267">
            <v>1.9111285170021218E-2</v>
          </cell>
          <cell r="DL267">
            <v>15.523200000000001</v>
          </cell>
          <cell r="DM267">
            <v>259.36680000000007</v>
          </cell>
          <cell r="DN267">
            <v>0.81499999999999995</v>
          </cell>
          <cell r="DO267">
            <v>0.84351109664992785</v>
          </cell>
          <cell r="DP267">
            <v>150.61619999999999</v>
          </cell>
          <cell r="DQ267">
            <v>33482.253646359473</v>
          </cell>
          <cell r="DR267">
            <v>184.80515337423313</v>
          </cell>
          <cell r="DS267">
            <v>39693.910108991971</v>
          </cell>
          <cell r="DT267">
            <v>1443.6240000000003</v>
          </cell>
          <cell r="DU267">
            <v>283357.84400000004</v>
          </cell>
          <cell r="DV267">
            <v>0.9764772727272728</v>
          </cell>
          <cell r="DW267">
            <v>0.95527635550181544</v>
          </cell>
          <cell r="DX267">
            <v>0.81</v>
          </cell>
          <cell r="DY267">
            <v>0.25733130248943653</v>
          </cell>
          <cell r="DZ267">
            <v>0.98899999999999999</v>
          </cell>
          <cell r="EA267">
            <v>0.98751132402935393</v>
          </cell>
          <cell r="EB267">
            <v>0.84209920476372202</v>
          </cell>
          <cell r="EC267">
            <v>0.86907956918365525</v>
          </cell>
          <cell r="ED267">
            <v>0.85</v>
          </cell>
          <cell r="EE267">
            <v>0.89472306703406257</v>
          </cell>
          <cell r="EF267">
            <v>7.2922561490701879E-2</v>
          </cell>
          <cell r="EG267">
            <v>8.7772131611203702E-2</v>
          </cell>
          <cell r="EH267">
            <v>107.80871490785367</v>
          </cell>
          <cell r="EI267">
            <v>26035.316202890845</v>
          </cell>
          <cell r="EJ267">
            <v>109.00780071572666</v>
          </cell>
          <cell r="EK267">
            <v>26364.574835110387</v>
          </cell>
          <cell r="EL267">
            <v>7.3733631436503411E-2</v>
          </cell>
          <cell r="EM267">
            <v>8.8882152007195264E-2</v>
          </cell>
          <cell r="EN267">
            <v>5.0000000000000001E-4</v>
          </cell>
          <cell r="EO267">
            <v>4.4584998950006994E-4</v>
          </cell>
          <cell r="EP267">
            <v>5.450390035786333E-2</v>
          </cell>
          <cell r="EQ267">
            <v>11.754645413407774</v>
          </cell>
          <cell r="ER267">
            <v>0.98949474737368681</v>
          </cell>
          <cell r="ES267">
            <v>0.98795180233004953</v>
          </cell>
          <cell r="ET267">
            <v>108.9532968153688</v>
          </cell>
          <cell r="EU267">
            <v>26352.820189696977</v>
          </cell>
          <cell r="EV267">
            <v>2.8955279418389032E-2</v>
          </cell>
          <cell r="EW267">
            <v>2.5105651427269893E-2</v>
          </cell>
          <cell r="EX267">
            <v>0.85</v>
          </cell>
          <cell r="EY267">
            <v>0.84556597936572664</v>
          </cell>
          <cell r="EZ267">
            <v>0.35699999999999998</v>
          </cell>
          <cell r="FA267">
            <v>0.36195679236109035</v>
          </cell>
          <cell r="FB267">
            <v>0.42</v>
          </cell>
          <cell r="FC267">
            <v>0.42806451677798141</v>
          </cell>
          <cell r="FD267">
            <v>59.269957220318389</v>
          </cell>
          <cell r="FE267">
            <v>12011.020846367368</v>
          </cell>
          <cell r="FF267">
            <v>0.71578432404916392</v>
          </cell>
          <cell r="FG267">
            <v>0.77758553763664184</v>
          </cell>
          <cell r="FH267">
            <v>0.77905677163671005</v>
          </cell>
          <cell r="FI267">
            <v>0.78844803478691405</v>
          </cell>
          <cell r="FJ267">
            <v>0.9015738133547867</v>
          </cell>
          <cell r="FK267">
            <v>0.91024858261617636</v>
          </cell>
          <cell r="FL267">
            <v>0.93594486265946442</v>
          </cell>
          <cell r="FM267">
            <v>0.94170535297554581</v>
          </cell>
          <cell r="FN267">
            <v>0.64533240257258306</v>
          </cell>
          <cell r="FO267">
            <v>0.70779613349659065</v>
          </cell>
          <cell r="FP267">
            <v>0.72915418313344638</v>
          </cell>
          <cell r="FQ267">
            <v>0.7424857349018863</v>
          </cell>
          <cell r="FR267">
            <v>3.0000000000000001E-3</v>
          </cell>
          <cell r="FS267">
            <v>2.8712009817547512E-3</v>
          </cell>
          <cell r="FT267">
            <v>0.81799999999999995</v>
          </cell>
          <cell r="FU267">
            <v>0.8463822976316826</v>
          </cell>
          <cell r="FV267">
            <v>0.84538305545853887</v>
          </cell>
          <cell r="FW267">
            <v>0.87211730921609953</v>
          </cell>
          <cell r="FX267">
            <v>149.58132000000001</v>
          </cell>
          <cell r="FY267">
            <v>28490.783970585911</v>
          </cell>
          <cell r="FZ267">
            <v>182.86224938875307</v>
          </cell>
          <cell r="GA267">
            <v>33661.838214608018</v>
          </cell>
          <cell r="GB267">
            <v>23.127806658878551</v>
          </cell>
          <cell r="GC267" t="e">
            <v>#DIV/0!</v>
          </cell>
          <cell r="GD267">
            <v>1.5643808616665686E-2</v>
          </cell>
          <cell r="GE267" t="e">
            <v>#DIV/0!</v>
          </cell>
          <cell r="GF267">
            <v>4.3820192203545341E-2</v>
          </cell>
          <cell r="GG267" t="e">
            <v>#DIV/0!</v>
          </cell>
          <cell r="GH267">
            <v>64.783772153721429</v>
          </cell>
          <cell r="GI267" t="e">
            <v>#DIV/0!</v>
          </cell>
          <cell r="GJ267">
            <v>1.6299999999999999E-2</v>
          </cell>
          <cell r="GK267" t="e">
            <v>#DIV/0!</v>
          </cell>
          <cell r="GL267">
            <v>2.4381755159999998</v>
          </cell>
          <cell r="GM267" t="e">
            <v>#DIV/0!</v>
          </cell>
          <cell r="GN267">
            <v>1.7655753736551723</v>
          </cell>
          <cell r="GO267" t="e">
            <v>#DIV/0!</v>
          </cell>
          <cell r="GP267">
            <v>4.9455892819472611</v>
          </cell>
          <cell r="GQ267" t="e">
            <v>#DIV/0!</v>
          </cell>
          <cell r="GR267">
            <v>3.3452308454729848E-3</v>
          </cell>
          <cell r="GS267" t="e">
            <v>#DIV/0!</v>
          </cell>
          <cell r="GT267">
            <v>69.729361435668693</v>
          </cell>
          <cell r="GU267">
            <v>14204.711565355359</v>
          </cell>
          <cell r="GV267">
            <v>24.893382032533722</v>
          </cell>
          <cell r="GW267">
            <v>5141.4918346105087</v>
          </cell>
          <cell r="GX267">
            <v>1.683805602849954E-2</v>
          </cell>
          <cell r="GY267">
            <v>1.7333367279605178E-2</v>
          </cell>
          <cell r="GZ267">
            <v>4.7165423049018322E-2</v>
          </cell>
          <cell r="HA267">
            <v>4.7887945869277408E-2</v>
          </cell>
          <cell r="HB267">
            <v>16.879223059612613</v>
          </cell>
          <cell r="HC267">
            <v>2028.1605086040399</v>
          </cell>
          <cell r="HD267">
            <v>1.1417223389889482E-2</v>
          </cell>
          <cell r="HE267">
            <v>6.837480662903319E-3</v>
          </cell>
          <cell r="IV267">
            <v>263</v>
          </cell>
        </row>
        <row r="268">
          <cell r="B268">
            <v>39096</v>
          </cell>
          <cell r="C268">
            <v>34</v>
          </cell>
          <cell r="D268">
            <v>39083</v>
          </cell>
          <cell r="E268">
            <v>0</v>
          </cell>
          <cell r="F268">
            <v>197</v>
          </cell>
          <cell r="G268">
            <v>0</v>
          </cell>
          <cell r="H268">
            <v>0</v>
          </cell>
          <cell r="I268">
            <v>1</v>
          </cell>
          <cell r="K268">
            <v>1.25</v>
          </cell>
          <cell r="L268">
            <v>1</v>
          </cell>
          <cell r="M268">
            <v>184.75000000000003</v>
          </cell>
          <cell r="N268">
            <v>184</v>
          </cell>
          <cell r="O268">
            <v>184</v>
          </cell>
          <cell r="Q268">
            <v>16.284722222222221</v>
          </cell>
          <cell r="R268">
            <v>2.0833333333333332E-2</v>
          </cell>
          <cell r="S268">
            <v>0.61180555555555571</v>
          </cell>
          <cell r="T268">
            <v>2.0833333333333332E-2</v>
          </cell>
          <cell r="U268">
            <v>16.896527777777777</v>
          </cell>
          <cell r="W268">
            <v>9.9965277777777786</v>
          </cell>
          <cell r="Y268">
            <v>3.4722222222222071E-2</v>
          </cell>
          <cell r="AA268">
            <v>20.215972222222224</v>
          </cell>
          <cell r="AB268">
            <v>0</v>
          </cell>
          <cell r="AC268">
            <v>20.250694444444445</v>
          </cell>
          <cell r="AE268">
            <v>4.4145833333333329</v>
          </cell>
          <cell r="AG268">
            <v>39.742361111111116</v>
          </cell>
          <cell r="AI268">
            <v>0.44097222222222232</v>
          </cell>
          <cell r="AJ268">
            <v>0</v>
          </cell>
          <cell r="AK268">
            <v>44.59791666666667</v>
          </cell>
          <cell r="AL268">
            <v>0</v>
          </cell>
          <cell r="AM268">
            <v>64.848611111111111</v>
          </cell>
          <cell r="AN268">
            <v>0.97916666666666663</v>
          </cell>
          <cell r="AO268">
            <v>157.85694444444442</v>
          </cell>
          <cell r="AP268">
            <v>0.86166666666666669</v>
          </cell>
          <cell r="AQ268">
            <v>91.888333333333307</v>
          </cell>
          <cell r="AR268">
            <v>1</v>
          </cell>
          <cell r="AS268">
            <v>0.96791872946662427</v>
          </cell>
          <cell r="AT268">
            <v>1</v>
          </cell>
          <cell r="AU268">
            <v>0.71118781951320442</v>
          </cell>
          <cell r="AV268">
            <v>1</v>
          </cell>
          <cell r="AW268">
            <v>0.99679540557044299</v>
          </cell>
          <cell r="AX268">
            <v>1</v>
          </cell>
          <cell r="AY268">
            <v>0.6759019545502718</v>
          </cell>
          <cell r="AZ268">
            <v>1</v>
          </cell>
          <cell r="BA268">
            <v>0.58941376246073707</v>
          </cell>
          <cell r="BB268">
            <v>0.88</v>
          </cell>
          <cell r="BC268">
            <v>0.58209877086321116</v>
          </cell>
          <cell r="BD268">
            <v>0.88</v>
          </cell>
          <cell r="BE268">
            <v>0.5474318291830258</v>
          </cell>
          <cell r="BF268">
            <v>0.86166666666666669</v>
          </cell>
          <cell r="BG268">
            <v>0.54544375283399971</v>
          </cell>
          <cell r="BH268">
            <v>0.86166666666666669</v>
          </cell>
          <cell r="BI268">
            <v>0.49736580965268373</v>
          </cell>
          <cell r="BJ268">
            <v>140</v>
          </cell>
          <cell r="BK268">
            <v>135.81663794823433</v>
          </cell>
          <cell r="BL268">
            <v>2895.2000000000003</v>
          </cell>
          <cell r="BM268">
            <v>299519.14800000004</v>
          </cell>
          <cell r="BN268">
            <v>2895.2000000000003</v>
          </cell>
          <cell r="BO268">
            <v>1627.8214565217393</v>
          </cell>
          <cell r="BP268">
            <v>1042.2720000000002</v>
          </cell>
          <cell r="BQ268">
            <v>101074.74523999999</v>
          </cell>
          <cell r="BR268">
            <v>0.36000000000000004</v>
          </cell>
          <cell r="BS268">
            <v>0.33745670657423205</v>
          </cell>
          <cell r="BT268">
            <v>2</v>
          </cell>
          <cell r="BU268">
            <v>0.33745670657423205</v>
          </cell>
          <cell r="BV268">
            <v>0.113</v>
          </cell>
          <cell r="BW268">
            <v>0.12390124328118342</v>
          </cell>
          <cell r="BX268">
            <v>327.15760000000006</v>
          </cell>
          <cell r="BY268">
            <v>37110.794823720789</v>
          </cell>
          <cell r="BZ268">
            <v>0.18</v>
          </cell>
          <cell r="CA268">
            <v>0.18028827297956351</v>
          </cell>
          <cell r="CB268">
            <v>521.13600000000008</v>
          </cell>
          <cell r="CC268">
            <v>53999.789917230293</v>
          </cell>
          <cell r="CD268">
            <v>2.9000000000000001E-2</v>
          </cell>
          <cell r="CE268">
            <v>2.913744411685833E-2</v>
          </cell>
          <cell r="CF268">
            <v>0.75</v>
          </cell>
          <cell r="CG268">
            <v>0.74859560708486927</v>
          </cell>
          <cell r="CH268">
            <v>42.934500000000007</v>
          </cell>
          <cell r="CI268">
            <v>4453.1178393401678</v>
          </cell>
          <cell r="CJ268">
            <v>0.49199999999999999</v>
          </cell>
          <cell r="CK268">
            <v>0.48775793668984596</v>
          </cell>
          <cell r="CL268">
            <v>546.30450000000008</v>
          </cell>
          <cell r="CM268">
            <v>55803.874483429536</v>
          </cell>
          <cell r="CN268">
            <v>0.38352272727272729</v>
          </cell>
          <cell r="CO268">
            <v>0.38197541961490888</v>
          </cell>
          <cell r="CP268">
            <v>1110.3750000000002</v>
          </cell>
          <cell r="CQ268">
            <v>114408.95224000001</v>
          </cell>
          <cell r="CR268">
            <v>1.1122159090909092E-2</v>
          </cell>
          <cell r="CS268">
            <v>1.1129787443042919E-2</v>
          </cell>
          <cell r="CT268">
            <v>32.200875000000003</v>
          </cell>
          <cell r="CU268">
            <v>3333.5844523613141</v>
          </cell>
          <cell r="CV268">
            <v>3.5000000000000003E-2</v>
          </cell>
          <cell r="CW268">
            <v>4.5648924588954816E-2</v>
          </cell>
          <cell r="CX268">
            <v>101.33200000000002</v>
          </cell>
          <cell r="CY268">
            <v>13672.726999999999</v>
          </cell>
          <cell r="CZ268">
            <v>0.02</v>
          </cell>
          <cell r="DA268">
            <v>2.0428385665424952E-2</v>
          </cell>
          <cell r="DB268">
            <v>7.000000000000001E-4</v>
          </cell>
          <cell r="DC268">
            <v>9.3253383671506923E-4</v>
          </cell>
          <cell r="DD268">
            <v>2.0266400000000004</v>
          </cell>
          <cell r="DE268">
            <v>279.3117402540687</v>
          </cell>
          <cell r="DF268">
            <v>0.65</v>
          </cell>
          <cell r="DG268">
            <v>0.590683464783193</v>
          </cell>
          <cell r="DH268">
            <v>65.865800000000021</v>
          </cell>
          <cell r="DI268">
            <v>8076.2537573947111</v>
          </cell>
          <cell r="DJ268">
            <v>0.3</v>
          </cell>
          <cell r="DK268">
            <v>2.11930216993289E-2</v>
          </cell>
          <cell r="DL268">
            <v>30.399600000000007</v>
          </cell>
          <cell r="DM268">
            <v>289.76640000000009</v>
          </cell>
          <cell r="DN268">
            <v>0.81499999999999995</v>
          </cell>
          <cell r="DO268">
            <v>0.84325349479430456</v>
          </cell>
          <cell r="DP268">
            <v>294.95672500000006</v>
          </cell>
          <cell r="DQ268">
            <v>33777.210371359477</v>
          </cell>
          <cell r="DR268">
            <v>361.91009202454001</v>
          </cell>
          <cell r="DS268">
            <v>40055.820201016511</v>
          </cell>
          <cell r="DT268">
            <v>2827.0970000000007</v>
          </cell>
          <cell r="DU268">
            <v>286184.94099999999</v>
          </cell>
          <cell r="DV268">
            <v>0.97647727272727292</v>
          </cell>
          <cell r="DW268">
            <v>0.955481286959323</v>
          </cell>
          <cell r="DX268">
            <v>0.81</v>
          </cell>
          <cell r="DY268">
            <v>0.26267348653248329</v>
          </cell>
          <cell r="DZ268">
            <v>0.98899999999999999</v>
          </cell>
          <cell r="EA268">
            <v>0.98752328100331466</v>
          </cell>
          <cell r="EB268">
            <v>0.84209920476372202</v>
          </cell>
          <cell r="EC268">
            <v>0.8688394220331942</v>
          </cell>
          <cell r="ED268">
            <v>0.85</v>
          </cell>
          <cell r="EE268">
            <v>0.89434922483012536</v>
          </cell>
          <cell r="EF268">
            <v>7.2922561490701879E-2</v>
          </cell>
          <cell r="EG268">
            <v>8.7628593290866058E-2</v>
          </cell>
          <cell r="EH268">
            <v>211.12540002788009</v>
          </cell>
          <cell r="EI268">
            <v>26246.441602918723</v>
          </cell>
          <cell r="EJ268">
            <v>213.4736097349647</v>
          </cell>
          <cell r="EK268">
            <v>26578.04844484535</v>
          </cell>
          <cell r="EL268">
            <v>7.3733631436503411E-2</v>
          </cell>
          <cell r="EM268">
            <v>8.8735723983981635E-2</v>
          </cell>
          <cell r="EN268">
            <v>5.0000000000000001E-4</v>
          </cell>
          <cell r="EO268">
            <v>4.462849197859634E-4</v>
          </cell>
          <cell r="EP268">
            <v>0.10673680486748235</v>
          </cell>
          <cell r="EQ268">
            <v>11.861382218275256</v>
          </cell>
          <cell r="ER268">
            <v>0.98949474737368681</v>
          </cell>
          <cell r="ES268">
            <v>0.98796419452461937</v>
          </cell>
          <cell r="ET268">
            <v>213.36687293009723</v>
          </cell>
          <cell r="EU268">
            <v>26566.187062627076</v>
          </cell>
          <cell r="EV268">
            <v>2.8955279418389032E-2</v>
          </cell>
          <cell r="EW268">
            <v>2.5142862547274436E-2</v>
          </cell>
          <cell r="EX268">
            <v>0.85</v>
          </cell>
          <cell r="EY268">
            <v>0.84560819881426652</v>
          </cell>
          <cell r="EZ268">
            <v>0.35699999999999998</v>
          </cell>
          <cell r="FA268">
            <v>0.36190959523295918</v>
          </cell>
          <cell r="FB268">
            <v>0.42</v>
          </cell>
          <cell r="FC268">
            <v>0.42798732999566241</v>
          </cell>
          <cell r="FD268">
            <v>116.07033288979022</v>
          </cell>
          <cell r="FE268">
            <v>12127.091179257159</v>
          </cell>
          <cell r="FF268">
            <v>0.71578432404916359</v>
          </cell>
          <cell r="FG268">
            <v>0.77704586359724137</v>
          </cell>
          <cell r="FH268">
            <v>0.77905677163670983</v>
          </cell>
          <cell r="FI268">
            <v>0.78834788894164265</v>
          </cell>
          <cell r="FJ268">
            <v>0.90157381335478681</v>
          </cell>
          <cell r="FK268">
            <v>0.91017210846072949</v>
          </cell>
          <cell r="FL268">
            <v>0.93594486265946442</v>
          </cell>
          <cell r="FM268">
            <v>0.94165457124276386</v>
          </cell>
          <cell r="FN268">
            <v>0.64533240257258284</v>
          </cell>
          <cell r="FO268">
            <v>0.70724547204098953</v>
          </cell>
          <cell r="FP268">
            <v>0.72915418313344615</v>
          </cell>
          <cell r="FQ268">
            <v>0.74235139335148048</v>
          </cell>
          <cell r="FR268">
            <v>3.0000000000000001E-3</v>
          </cell>
          <cell r="FS268">
            <v>2.8300413337504216E-3</v>
          </cell>
          <cell r="FT268">
            <v>0.81799999999999995</v>
          </cell>
          <cell r="FU268">
            <v>0.84608353612805498</v>
          </cell>
          <cell r="FV268">
            <v>0.84538305545853887</v>
          </cell>
          <cell r="FW268">
            <v>0.87183460541813018</v>
          </cell>
          <cell r="FX268">
            <v>292.93008500000008</v>
          </cell>
          <cell r="FY268">
            <v>28783.714055585911</v>
          </cell>
          <cell r="FZ268">
            <v>358.1052383863082</v>
          </cell>
          <cell r="GA268">
            <v>34019.943452994325</v>
          </cell>
          <cell r="GB268">
            <v>45.291954706970508</v>
          </cell>
          <cell r="GC268" t="e">
            <v>#DIV/0!</v>
          </cell>
          <cell r="GD268">
            <v>1.5643808616665689E-2</v>
          </cell>
          <cell r="GE268" t="e">
            <v>#DIV/0!</v>
          </cell>
          <cell r="GF268">
            <v>4.3820192203545355E-2</v>
          </cell>
          <cell r="GG268" t="e">
            <v>#DIV/0!</v>
          </cell>
          <cell r="GH268">
            <v>126.86822046770452</v>
          </cell>
          <cell r="GI268" t="e">
            <v>#DIV/0!</v>
          </cell>
          <cell r="GJ268">
            <v>1.6299999999999999E-2</v>
          </cell>
          <cell r="GK268" t="e">
            <v>#DIV/0!</v>
          </cell>
          <cell r="GL268">
            <v>4.7747603855000005</v>
          </cell>
          <cell r="GM268" t="e">
            <v>#DIV/0!</v>
          </cell>
          <cell r="GN268">
            <v>3.4575851067413796</v>
          </cell>
          <cell r="GO268" t="e">
            <v>#DIV/0!</v>
          </cell>
          <cell r="GP268">
            <v>9.6851123438133904</v>
          </cell>
          <cell r="GQ268" t="e">
            <v>#DIV/0!</v>
          </cell>
          <cell r="GR268">
            <v>3.3452308454729861E-3</v>
          </cell>
          <cell r="GS268" t="e">
            <v>#DIV/0!</v>
          </cell>
          <cell r="GT268">
            <v>136.55333281151792</v>
          </cell>
          <cell r="GU268">
            <v>14341.264898166877</v>
          </cell>
          <cell r="GV268">
            <v>48.749539813711891</v>
          </cell>
          <cell r="GW268">
            <v>5190.2413744242203</v>
          </cell>
          <cell r="GX268">
            <v>1.6838056028499547E-2</v>
          </cell>
          <cell r="GY268">
            <v>1.732857952181481E-2</v>
          </cell>
          <cell r="GZ268">
            <v>4.7165423049018343E-2</v>
          </cell>
          <cell r="HA268">
            <v>4.7880961848111546E-2</v>
          </cell>
          <cell r="HB268">
            <v>33.055145158408095</v>
          </cell>
          <cell r="HC268">
            <v>2061.2156537624478</v>
          </cell>
          <cell r="HD268">
            <v>1.1417223389889503E-2</v>
          </cell>
          <cell r="HE268">
            <v>6.8817491887445126E-3</v>
          </cell>
          <cell r="IV268">
            <v>264</v>
          </cell>
        </row>
        <row r="269">
          <cell r="B269" t="str">
            <v>from  8/1/2007  to  14/1/2007</v>
          </cell>
          <cell r="C269">
            <v>34</v>
          </cell>
          <cell r="F269">
            <v>7</v>
          </cell>
          <cell r="G269">
            <v>0</v>
          </cell>
          <cell r="H269">
            <v>0</v>
          </cell>
          <cell r="I269">
            <v>1</v>
          </cell>
          <cell r="J269">
            <v>0.83333333333333326</v>
          </cell>
          <cell r="K269">
            <v>1.25</v>
          </cell>
          <cell r="L269">
            <v>6.166666666666667</v>
          </cell>
          <cell r="M269">
            <v>184.75000000000003</v>
          </cell>
          <cell r="N269">
            <v>7</v>
          </cell>
          <cell r="O269">
            <v>184</v>
          </cell>
          <cell r="P269">
            <v>0.5</v>
          </cell>
          <cell r="Q269">
            <v>16.284722222222221</v>
          </cell>
          <cell r="R269">
            <v>2.0833333333333332E-2</v>
          </cell>
          <cell r="S269">
            <v>0.61180555555555571</v>
          </cell>
          <cell r="T269">
            <v>0.52083333333333337</v>
          </cell>
          <cell r="U269">
            <v>16.896527777777777</v>
          </cell>
          <cell r="V269">
            <v>0.83333333333333337</v>
          </cell>
          <cell r="W269">
            <v>9.9965277777777786</v>
          </cell>
          <cell r="X269">
            <v>0</v>
          </cell>
          <cell r="Y269">
            <v>3.4722222222222071E-2</v>
          </cell>
          <cell r="Z269">
            <v>0</v>
          </cell>
          <cell r="AA269">
            <v>20.215972222222224</v>
          </cell>
          <cell r="AB269">
            <v>0</v>
          </cell>
          <cell r="AC269">
            <v>20.250694444444445</v>
          </cell>
          <cell r="AD269">
            <v>0</v>
          </cell>
          <cell r="AE269">
            <v>4.4145833333333329</v>
          </cell>
          <cell r="AF269">
            <v>0</v>
          </cell>
          <cell r="AG269">
            <v>39.742361111111116</v>
          </cell>
          <cell r="AH269">
            <v>0</v>
          </cell>
          <cell r="AI269">
            <v>0.44097222222222232</v>
          </cell>
          <cell r="AJ269">
            <v>0</v>
          </cell>
          <cell r="AK269">
            <v>44.59791666666667</v>
          </cell>
          <cell r="AL269">
            <v>0</v>
          </cell>
          <cell r="AM269">
            <v>64.848611111111111</v>
          </cell>
          <cell r="AN269">
            <v>4.8125</v>
          </cell>
          <cell r="AO269">
            <v>157.85694444444442</v>
          </cell>
          <cell r="AP269">
            <v>4.2350000000000003</v>
          </cell>
          <cell r="AQ269">
            <v>91.888333333333307</v>
          </cell>
          <cell r="AR269">
            <v>1</v>
          </cell>
          <cell r="AS269">
            <v>0.96791872946662427</v>
          </cell>
          <cell r="AT269">
            <v>1</v>
          </cell>
          <cell r="AU269">
            <v>0.71118781951320442</v>
          </cell>
          <cell r="AV269">
            <v>1</v>
          </cell>
          <cell r="AW269">
            <v>0.99679540557044299</v>
          </cell>
          <cell r="AX269">
            <v>1</v>
          </cell>
          <cell r="AY269">
            <v>0.6759019545502718</v>
          </cell>
          <cell r="AZ269">
            <v>1</v>
          </cell>
          <cell r="BA269">
            <v>0.58941376246073707</v>
          </cell>
          <cell r="BB269">
            <v>0.88000000000000012</v>
          </cell>
          <cell r="BC269">
            <v>0.58209877086321116</v>
          </cell>
          <cell r="BD269">
            <v>0.75011070110701117</v>
          </cell>
          <cell r="BE269">
            <v>0.5474318291830258</v>
          </cell>
          <cell r="BF269">
            <v>0.74735294117647078</v>
          </cell>
          <cell r="BG269">
            <v>0.54544375283399971</v>
          </cell>
          <cell r="BH269">
            <v>0.68675675675675685</v>
          </cell>
          <cell r="BI269">
            <v>0.49736580965268373</v>
          </cell>
          <cell r="BJ269">
            <v>140</v>
          </cell>
          <cell r="BK269">
            <v>135.81663794823433</v>
          </cell>
          <cell r="BL269">
            <v>14229.6</v>
          </cell>
          <cell r="BM269">
            <v>299519.14800000004</v>
          </cell>
          <cell r="BN269">
            <v>2032.8</v>
          </cell>
          <cell r="BO269">
            <v>1627.8214565217393</v>
          </cell>
          <cell r="BP269">
            <v>5122.6559999999999</v>
          </cell>
          <cell r="BQ269">
            <v>101074.74523999999</v>
          </cell>
          <cell r="BR269">
            <v>0.36</v>
          </cell>
          <cell r="BS269">
            <v>0.33745670657423205</v>
          </cell>
          <cell r="BT269">
            <v>0.36</v>
          </cell>
          <cell r="BU269">
            <v>0.33745670657423205</v>
          </cell>
          <cell r="BV269">
            <v>0.11299999999999999</v>
          </cell>
          <cell r="BW269">
            <v>0.12390124328118342</v>
          </cell>
          <cell r="BX269">
            <v>1607.9448</v>
          </cell>
          <cell r="BY269">
            <v>37110.794823720789</v>
          </cell>
          <cell r="BZ269">
            <v>0.18</v>
          </cell>
          <cell r="CA269">
            <v>0.18028827297956351</v>
          </cell>
          <cell r="CB269">
            <v>2561.328</v>
          </cell>
          <cell r="CC269">
            <v>53999.789917230293</v>
          </cell>
          <cell r="CD269">
            <v>2.9000000000000001E-2</v>
          </cell>
          <cell r="CE269">
            <v>2.913744411685833E-2</v>
          </cell>
          <cell r="CF269">
            <v>0.74999999999999989</v>
          </cell>
          <cell r="CG269">
            <v>0.74859560708486927</v>
          </cell>
          <cell r="CH269">
            <v>211.01850000000005</v>
          </cell>
          <cell r="CI269">
            <v>4453.1178393401678</v>
          </cell>
          <cell r="CJ269">
            <v>0.49200000000000005</v>
          </cell>
          <cell r="CK269">
            <v>0.48775793668984596</v>
          </cell>
          <cell r="CL269">
            <v>2685.0285000000003</v>
          </cell>
          <cell r="CM269">
            <v>55803.874483429536</v>
          </cell>
          <cell r="CN269">
            <v>0.38352272727272724</v>
          </cell>
          <cell r="CO269">
            <v>0.38197541961490888</v>
          </cell>
          <cell r="CP269">
            <v>5457.375</v>
          </cell>
          <cell r="CQ269">
            <v>114408.95224000001</v>
          </cell>
          <cell r="CR269">
            <v>1.1122159090909092E-2</v>
          </cell>
          <cell r="CS269">
            <v>1.1129787443042919E-2</v>
          </cell>
          <cell r="CT269">
            <v>158.26387500000001</v>
          </cell>
          <cell r="CU269">
            <v>3333.5844523613141</v>
          </cell>
          <cell r="CV269">
            <v>3.5000000000000003E-2</v>
          </cell>
          <cell r="CW269">
            <v>4.5648924588954816E-2</v>
          </cell>
          <cell r="CX269">
            <v>498.03600000000006</v>
          </cell>
          <cell r="CY269">
            <v>13672.726999999999</v>
          </cell>
          <cell r="CZ269">
            <v>0.02</v>
          </cell>
          <cell r="DA269">
            <v>2.0428385665424952E-2</v>
          </cell>
          <cell r="DB269">
            <v>7.000000000000001E-4</v>
          </cell>
          <cell r="DC269">
            <v>9.3253383671506923E-4</v>
          </cell>
          <cell r="DD269">
            <v>9.960720000000002</v>
          </cell>
          <cell r="DE269">
            <v>279.3117402540687</v>
          </cell>
          <cell r="DF269">
            <v>1.1590039133533501</v>
          </cell>
          <cell r="DG269">
            <v>0.590683464783193</v>
          </cell>
          <cell r="DH269">
            <v>323.72340000000008</v>
          </cell>
          <cell r="DI269">
            <v>8076.2537573947111</v>
          </cell>
          <cell r="DJ269">
            <v>0.3</v>
          </cell>
          <cell r="DK269">
            <v>2.11930216993289E-2</v>
          </cell>
          <cell r="DL269">
            <v>149.41080000000002</v>
          </cell>
          <cell r="DM269">
            <v>289.76640000000009</v>
          </cell>
          <cell r="DN269">
            <v>0.81499999999999984</v>
          </cell>
          <cell r="DO269">
            <v>0.84325349479430456</v>
          </cell>
          <cell r="DP269">
            <v>1449.6809250000001</v>
          </cell>
          <cell r="DQ269">
            <v>33777.210371359477</v>
          </cell>
          <cell r="DR269">
            <v>1778.7496012269944</v>
          </cell>
          <cell r="DS269">
            <v>40055.820201016511</v>
          </cell>
          <cell r="DT269">
            <v>13894.881000000001</v>
          </cell>
          <cell r="DU269">
            <v>286184.94099999999</v>
          </cell>
          <cell r="DV269">
            <v>0.9764772727272728</v>
          </cell>
          <cell r="DW269">
            <v>0.955481286959323</v>
          </cell>
          <cell r="DX269">
            <v>0.81000000000000016</v>
          </cell>
          <cell r="DY269">
            <v>0.26267348653248329</v>
          </cell>
          <cell r="DZ269">
            <v>0.98899999999999999</v>
          </cell>
          <cell r="EA269">
            <v>0.98752328100331466</v>
          </cell>
          <cell r="EB269">
            <v>0.84209920476372213</v>
          </cell>
          <cell r="EC269">
            <v>0.8688394220331942</v>
          </cell>
          <cell r="ED269">
            <v>0.84999999999999976</v>
          </cell>
          <cell r="EE269">
            <v>0.89434922483012536</v>
          </cell>
          <cell r="EF269">
            <v>7.2922561490701865E-2</v>
          </cell>
          <cell r="EG269">
            <v>8.7628593290866058E-2</v>
          </cell>
          <cell r="EH269">
            <v>1037.6588809880914</v>
          </cell>
          <cell r="EI269">
            <v>26246.441602918723</v>
          </cell>
          <cell r="EJ269">
            <v>1049.2000818888689</v>
          </cell>
          <cell r="EK269">
            <v>26578.04844484535</v>
          </cell>
          <cell r="EL269">
            <v>7.3733631436503411E-2</v>
          </cell>
          <cell r="EM269">
            <v>8.8735723983981635E-2</v>
          </cell>
          <cell r="EN269">
            <v>5.0000000000000012E-4</v>
          </cell>
          <cell r="EO269">
            <v>4.462849197859634E-4</v>
          </cell>
          <cell r="EP269">
            <v>0.52460004094443458</v>
          </cell>
          <cell r="EQ269">
            <v>11.861382218275256</v>
          </cell>
          <cell r="ER269">
            <v>0.9894947473736867</v>
          </cell>
          <cell r="ES269">
            <v>0.98796419452461937</v>
          </cell>
          <cell r="ET269">
            <v>1048.6754818479246</v>
          </cell>
          <cell r="EU269">
            <v>26566.187062627076</v>
          </cell>
          <cell r="EV269">
            <v>2.8955279418389032E-2</v>
          </cell>
          <cell r="EW269">
            <v>2.5142862547274436E-2</v>
          </cell>
          <cell r="EX269">
            <v>0.85000000000000009</v>
          </cell>
          <cell r="EY269">
            <v>0.84560819881426652</v>
          </cell>
          <cell r="EZ269">
            <v>0.35699999999999998</v>
          </cell>
          <cell r="FA269">
            <v>0.36190959523295918</v>
          </cell>
          <cell r="FB269">
            <v>0.41999999999999993</v>
          </cell>
          <cell r="FC269">
            <v>0.42798732999566241</v>
          </cell>
          <cell r="FD269">
            <v>570.47333824556472</v>
          </cell>
          <cell r="FE269">
            <v>12127.091179257159</v>
          </cell>
          <cell r="FF269">
            <v>0.71578432404916359</v>
          </cell>
          <cell r="FG269">
            <v>0.77704586359724137</v>
          </cell>
          <cell r="FH269">
            <v>0.77905677163671005</v>
          </cell>
          <cell r="FI269">
            <v>0.78834788894164265</v>
          </cell>
          <cell r="FJ269">
            <v>0.90157381335478692</v>
          </cell>
          <cell r="FK269">
            <v>0.91017210846072949</v>
          </cell>
          <cell r="FL269">
            <v>0.93594486265946453</v>
          </cell>
          <cell r="FM269">
            <v>0.94165457124276386</v>
          </cell>
          <cell r="FN269">
            <v>0.64533240257258295</v>
          </cell>
          <cell r="FO269">
            <v>0.70724547204098953</v>
          </cell>
          <cell r="FP269">
            <v>0.72915418313344638</v>
          </cell>
          <cell r="FQ269">
            <v>0.74235139335148048</v>
          </cell>
          <cell r="FR269">
            <v>3.0000000000000027E-3</v>
          </cell>
          <cell r="FS269">
            <v>2.8300413337504216E-3</v>
          </cell>
          <cell r="FT269">
            <v>0.81799999999999984</v>
          </cell>
          <cell r="FU269">
            <v>0.84608353612805498</v>
          </cell>
          <cell r="FV269">
            <v>0.84538305545853898</v>
          </cell>
          <cell r="FW269">
            <v>0.87183460541813018</v>
          </cell>
          <cell r="FX269">
            <v>1439.7202050000001</v>
          </cell>
          <cell r="FY269">
            <v>28783.714055585911</v>
          </cell>
          <cell r="FZ269">
            <v>1760.0491503667486</v>
          </cell>
          <cell r="GA269">
            <v>34019.943452994325</v>
          </cell>
          <cell r="GB269">
            <v>222.60513909170606</v>
          </cell>
          <cell r="GC269" t="e">
            <v>#DIV/0!</v>
          </cell>
          <cell r="GD269">
            <v>1.5643808616665686E-2</v>
          </cell>
          <cell r="GE269" t="e">
            <v>#DIV/0!</v>
          </cell>
          <cell r="GF269">
            <v>4.3820192203545348E-2</v>
          </cell>
          <cell r="GG269" t="e">
            <v>#DIV/0!</v>
          </cell>
          <cell r="GH269">
            <v>623.5438069795689</v>
          </cell>
          <cell r="GI269" t="e">
            <v>#DIV/0!</v>
          </cell>
          <cell r="GJ269">
            <v>1.6300000000000002E-2</v>
          </cell>
          <cell r="GK269" t="e">
            <v>#DIV/0!</v>
          </cell>
          <cell r="GL269">
            <v>23.467439341500004</v>
          </cell>
          <cell r="GM269" t="e">
            <v>#DIV/0!</v>
          </cell>
          <cell r="GN269">
            <v>16.993662971431032</v>
          </cell>
          <cell r="GO269" t="e">
            <v>#DIV/0!</v>
          </cell>
          <cell r="GP269">
            <v>47.6012968387424</v>
          </cell>
          <cell r="GQ269" t="e">
            <v>#DIV/0!</v>
          </cell>
          <cell r="GR269">
            <v>3.3452308454729857E-3</v>
          </cell>
          <cell r="GS269" t="e">
            <v>#DIV/0!</v>
          </cell>
          <cell r="GT269">
            <v>671.14510381831133</v>
          </cell>
          <cell r="GU269">
            <v>14341.264898166877</v>
          </cell>
          <cell r="GV269">
            <v>239.59880206313713</v>
          </cell>
          <cell r="GW269">
            <v>5190.2413744242203</v>
          </cell>
          <cell r="GX269">
            <v>1.6838056028499544E-2</v>
          </cell>
          <cell r="GY269">
            <v>1.732857952181481E-2</v>
          </cell>
          <cell r="GZ269">
            <v>4.7165423049018336E-2</v>
          </cell>
          <cell r="HA269">
            <v>4.7880961848111546E-2</v>
          </cell>
          <cell r="HB269">
            <v>162.46252194877161</v>
          </cell>
          <cell r="HC269">
            <v>2061.2156537624478</v>
          </cell>
          <cell r="HD269">
            <v>1.1417223389889498E-2</v>
          </cell>
          <cell r="HE269">
            <v>6.8817491887445126E-3</v>
          </cell>
          <cell r="IV269">
            <v>265</v>
          </cell>
        </row>
        <row r="270">
          <cell r="B270">
            <v>39097</v>
          </cell>
          <cell r="C270">
            <v>35</v>
          </cell>
          <cell r="D270">
            <v>39083</v>
          </cell>
          <cell r="E270">
            <v>0</v>
          </cell>
          <cell r="F270">
            <v>198</v>
          </cell>
          <cell r="G270">
            <v>0</v>
          </cell>
          <cell r="H270">
            <v>0</v>
          </cell>
          <cell r="I270">
            <v>1</v>
          </cell>
          <cell r="J270">
            <v>0.16666666666666666</v>
          </cell>
          <cell r="K270">
            <v>1.4166666666666667</v>
          </cell>
          <cell r="L270">
            <v>0.83333333333333337</v>
          </cell>
          <cell r="M270">
            <v>185.58333333333337</v>
          </cell>
          <cell r="N270">
            <v>185</v>
          </cell>
          <cell r="O270">
            <v>185</v>
          </cell>
          <cell r="Q270">
            <v>16.284722222222221</v>
          </cell>
          <cell r="S270">
            <v>0.61180555555555571</v>
          </cell>
          <cell r="T270">
            <v>0</v>
          </cell>
          <cell r="U270">
            <v>16.896527777777777</v>
          </cell>
          <cell r="W270">
            <v>9.9965277777777786</v>
          </cell>
          <cell r="Y270">
            <v>3.4722222222222071E-2</v>
          </cell>
          <cell r="AA270">
            <v>20.215972222222224</v>
          </cell>
          <cell r="AB270">
            <v>0</v>
          </cell>
          <cell r="AC270">
            <v>20.250694444444445</v>
          </cell>
          <cell r="AE270">
            <v>4.4145833333333329</v>
          </cell>
          <cell r="AG270">
            <v>39.742361111111116</v>
          </cell>
          <cell r="AI270">
            <v>0.44097222222222232</v>
          </cell>
          <cell r="AJ270">
            <v>0</v>
          </cell>
          <cell r="AK270">
            <v>44.59791666666667</v>
          </cell>
          <cell r="AL270">
            <v>0</v>
          </cell>
          <cell r="AM270">
            <v>64.848611111111111</v>
          </cell>
          <cell r="AN270">
            <v>0.83333333333333337</v>
          </cell>
          <cell r="AO270">
            <v>158.69027777777777</v>
          </cell>
          <cell r="AP270">
            <v>0.73333333333333339</v>
          </cell>
          <cell r="AQ270">
            <v>92.621666666666641</v>
          </cell>
          <cell r="AR270">
            <v>1</v>
          </cell>
          <cell r="AS270">
            <v>0.96811184180824972</v>
          </cell>
          <cell r="AT270">
            <v>1</v>
          </cell>
          <cell r="AU270">
            <v>0.71292631663431205</v>
          </cell>
          <cell r="AV270">
            <v>1</v>
          </cell>
          <cell r="AW270">
            <v>0.99681469554007207</v>
          </cell>
          <cell r="AX270">
            <v>1</v>
          </cell>
          <cell r="AY270">
            <v>0.67785285398263384</v>
          </cell>
          <cell r="AZ270">
            <v>1</v>
          </cell>
          <cell r="BA270">
            <v>0.59156988193283566</v>
          </cell>
          <cell r="BB270">
            <v>0.88</v>
          </cell>
          <cell r="BC270">
            <v>0.58366314536527286</v>
          </cell>
          <cell r="BD270">
            <v>0.88</v>
          </cell>
          <cell r="BE270">
            <v>0.54907475639025305</v>
          </cell>
          <cell r="BF270">
            <v>0.88</v>
          </cell>
          <cell r="BG270">
            <v>0.5470905287337462</v>
          </cell>
          <cell r="BH270">
            <v>0.88</v>
          </cell>
          <cell r="BI270">
            <v>0.49908396946564876</v>
          </cell>
          <cell r="BJ270">
            <v>140</v>
          </cell>
          <cell r="BK270">
            <v>135.84975977543056</v>
          </cell>
          <cell r="BL270">
            <v>2464</v>
          </cell>
          <cell r="BM270">
            <v>301983.14800000004</v>
          </cell>
          <cell r="BN270">
            <v>2464</v>
          </cell>
          <cell r="BO270">
            <v>1632.3413405405408</v>
          </cell>
          <cell r="BP270">
            <v>887.04</v>
          </cell>
          <cell r="BQ270">
            <v>101961.78523999998</v>
          </cell>
          <cell r="BR270">
            <v>0.36</v>
          </cell>
          <cell r="BS270">
            <v>0.33764064622572904</v>
          </cell>
          <cell r="BT270">
            <v>2</v>
          </cell>
          <cell r="BU270">
            <v>0.33764064622572904</v>
          </cell>
          <cell r="BV270">
            <v>0.113</v>
          </cell>
          <cell r="BW270">
            <v>0.12381229572360371</v>
          </cell>
          <cell r="BX270">
            <v>278.43200000000002</v>
          </cell>
          <cell r="BY270">
            <v>37389.22682372079</v>
          </cell>
          <cell r="BZ270">
            <v>0.18</v>
          </cell>
          <cell r="CA270">
            <v>0.18028592084625292</v>
          </cell>
          <cell r="CB270">
            <v>443.52</v>
          </cell>
          <cell r="CC270">
            <v>54443.30991723029</v>
          </cell>
          <cell r="CD270">
            <v>2.9000000000000001E-2</v>
          </cell>
          <cell r="CE270">
            <v>2.9136318150318748E-2</v>
          </cell>
          <cell r="CF270">
            <v>0.75</v>
          </cell>
          <cell r="CG270">
            <v>0.74860703702428899</v>
          </cell>
          <cell r="CH270">
            <v>36.540000000000006</v>
          </cell>
          <cell r="CI270">
            <v>4489.6578393401678</v>
          </cell>
          <cell r="CJ270">
            <v>0.49199999999999999</v>
          </cell>
          <cell r="CK270">
            <v>0.4877926884235339</v>
          </cell>
          <cell r="CL270">
            <v>464.94</v>
          </cell>
          <cell r="CM270">
            <v>56268.814483429538</v>
          </cell>
          <cell r="CN270">
            <v>0.38352272727272729</v>
          </cell>
          <cell r="CO270">
            <v>0.38198804471036246</v>
          </cell>
          <cell r="CP270">
            <v>945</v>
          </cell>
          <cell r="CQ270">
            <v>115353.95224000001</v>
          </cell>
          <cell r="CR270">
            <v>1.1122159090909092E-2</v>
          </cell>
          <cell r="CS270">
            <v>1.1129725200299301E-2</v>
          </cell>
          <cell r="CT270">
            <v>27.405000000000005</v>
          </cell>
          <cell r="CU270">
            <v>3360.9894523613143</v>
          </cell>
          <cell r="CV270">
            <v>3.5000000000000003E-2</v>
          </cell>
          <cell r="CW270">
            <v>4.5562035799428108E-2</v>
          </cell>
          <cell r="CX270">
            <v>86.240000000000009</v>
          </cell>
          <cell r="CY270">
            <v>13758.966999999999</v>
          </cell>
          <cell r="CZ270">
            <v>0.02</v>
          </cell>
          <cell r="DA270">
            <v>2.0425700581596623E-2</v>
          </cell>
          <cell r="DB270">
            <v>7.000000000000001E-4</v>
          </cell>
          <cell r="DC270">
            <v>9.3063650112710486E-4</v>
          </cell>
          <cell r="DD270">
            <v>1.7248000000000003</v>
          </cell>
          <cell r="DE270">
            <v>281.03654025406871</v>
          </cell>
          <cell r="DF270">
            <v>0.65</v>
          </cell>
          <cell r="DG270">
            <v>0.59105525563036176</v>
          </cell>
          <cell r="DH270">
            <v>56.056000000000004</v>
          </cell>
          <cell r="DI270">
            <v>8132.3097573947107</v>
          </cell>
          <cell r="DJ270">
            <v>0.3</v>
          </cell>
          <cell r="DK270">
            <v>2.2940559418450537E-2</v>
          </cell>
          <cell r="DL270">
            <v>25.872000000000003</v>
          </cell>
          <cell r="DM270">
            <v>315.6384000000001</v>
          </cell>
          <cell r="DN270">
            <v>0.81499999999999995</v>
          </cell>
          <cell r="DO270">
            <v>0.843037897827278</v>
          </cell>
          <cell r="DP270">
            <v>251.02700000000002</v>
          </cell>
          <cell r="DQ270">
            <v>34028.237371359479</v>
          </cell>
          <cell r="DR270">
            <v>308.00858895705528</v>
          </cell>
          <cell r="DS270">
            <v>40363.828789973566</v>
          </cell>
          <cell r="DT270">
            <v>2406.04</v>
          </cell>
          <cell r="DU270">
            <v>288590.98100000003</v>
          </cell>
          <cell r="DV270">
            <v>0.97647727272727269</v>
          </cell>
          <cell r="DW270">
            <v>0.95565260151536668</v>
          </cell>
          <cell r="DX270">
            <v>0.81</v>
          </cell>
          <cell r="DY270">
            <v>0.26713934013430068</v>
          </cell>
          <cell r="DZ270">
            <v>0.98899999999999999</v>
          </cell>
          <cell r="EA270">
            <v>0.98753330688308849</v>
          </cell>
          <cell r="EB270">
            <v>0.84209920476372202</v>
          </cell>
          <cell r="EC270">
            <v>0.86863839014314326</v>
          </cell>
          <cell r="ED270">
            <v>0.85</v>
          </cell>
          <cell r="EE270">
            <v>0.89403593576443374</v>
          </cell>
          <cell r="EF270">
            <v>7.2922561490701879E-2</v>
          </cell>
          <cell r="EG270">
            <v>8.7508600958195876E-2</v>
          </cell>
          <cell r="EH270">
            <v>179.68119151308943</v>
          </cell>
          <cell r="EI270">
            <v>26426.122794431813</v>
          </cell>
          <cell r="EJ270">
            <v>181.67966785954442</v>
          </cell>
          <cell r="EK270">
            <v>26759.728112704895</v>
          </cell>
          <cell r="EL270">
            <v>7.3733631436503411E-2</v>
          </cell>
          <cell r="EM270">
            <v>8.8613315974522169E-2</v>
          </cell>
          <cell r="EN270">
            <v>5.0000000000000001E-4</v>
          </cell>
          <cell r="EO270">
            <v>4.4664960727050106E-4</v>
          </cell>
          <cell r="EP270">
            <v>9.0839833929772212E-2</v>
          </cell>
          <cell r="EQ270">
            <v>11.952222052205029</v>
          </cell>
          <cell r="ER270">
            <v>0.98949474737368681</v>
          </cell>
          <cell r="ES270">
            <v>0.98797458534362537</v>
          </cell>
          <cell r="ET270">
            <v>181.58882802561465</v>
          </cell>
          <cell r="EU270">
            <v>26747.775890652691</v>
          </cell>
          <cell r="EV270">
            <v>2.8955279418389032E-2</v>
          </cell>
          <cell r="EW270">
            <v>2.5173969565108534E-2</v>
          </cell>
          <cell r="EX270">
            <v>0.85</v>
          </cell>
          <cell r="EY270">
            <v>0.8456435020484897</v>
          </cell>
          <cell r="EZ270">
            <v>0.35699999999999993</v>
          </cell>
          <cell r="FA270">
            <v>0.36187012974189514</v>
          </cell>
          <cell r="FB270">
            <v>0.42</v>
          </cell>
          <cell r="FC270">
            <v>0.427922793547517</v>
          </cell>
          <cell r="FD270">
            <v>98.783262033864006</v>
          </cell>
          <cell r="FE270">
            <v>12225.874441291022</v>
          </cell>
          <cell r="FF270">
            <v>0.7157843240491637</v>
          </cell>
          <cell r="FG270">
            <v>0.77659393597253634</v>
          </cell>
          <cell r="FH270">
            <v>0.77905677163670983</v>
          </cell>
          <cell r="FI270">
            <v>0.78826432568886295</v>
          </cell>
          <cell r="FJ270">
            <v>0.90157381335478681</v>
          </cell>
          <cell r="FK270">
            <v>0.9101080782384886</v>
          </cell>
          <cell r="FL270">
            <v>0.93594486265946442</v>
          </cell>
          <cell r="FM270">
            <v>0.94161205273726056</v>
          </cell>
          <cell r="FN270">
            <v>0.64533240257258295</v>
          </cell>
          <cell r="FO270">
            <v>0.70678441463962893</v>
          </cell>
          <cell r="FP270">
            <v>0.72915418313344615</v>
          </cell>
          <cell r="FQ270">
            <v>0.74223918981144277</v>
          </cell>
          <cell r="FR270">
            <v>3.0000000000000001E-3</v>
          </cell>
          <cell r="FS270">
            <v>2.7962835352465243E-3</v>
          </cell>
          <cell r="FT270">
            <v>0.81799999999999995</v>
          </cell>
          <cell r="FU270">
            <v>0.84583418136252453</v>
          </cell>
          <cell r="FV270">
            <v>0.84538305545853887</v>
          </cell>
          <cell r="FW270">
            <v>0.87159866391684626</v>
          </cell>
          <cell r="FX270">
            <v>249.30220000000003</v>
          </cell>
          <cell r="FY270">
            <v>29033.01625558591</v>
          </cell>
          <cell r="FZ270">
            <v>304.77041564792182</v>
          </cell>
          <cell r="GA270">
            <v>34324.713868642248</v>
          </cell>
          <cell r="GB270">
            <v>38.546344431464256</v>
          </cell>
          <cell r="GC270" t="e">
            <v>#DIV/0!</v>
          </cell>
          <cell r="GD270">
            <v>1.5643808616665689E-2</v>
          </cell>
          <cell r="GE270" t="e">
            <v>#DIV/0!</v>
          </cell>
          <cell r="GF270">
            <v>4.3820192203545355E-2</v>
          </cell>
          <cell r="GG270" t="e">
            <v>#DIV/0!</v>
          </cell>
          <cell r="GH270">
            <v>107.97295358953575</v>
          </cell>
          <cell r="GI270" t="e">
            <v>#DIV/0!</v>
          </cell>
          <cell r="GJ270">
            <v>1.6299999999999999E-2</v>
          </cell>
          <cell r="GK270" t="e">
            <v>#DIV/0!</v>
          </cell>
          <cell r="GL270">
            <v>4.0636258600000001</v>
          </cell>
          <cell r="GM270" t="e">
            <v>#DIV/0!</v>
          </cell>
          <cell r="GN270">
            <v>2.9426256227586203</v>
          </cell>
          <cell r="GO270" t="e">
            <v>#DIV/0!</v>
          </cell>
          <cell r="GP270">
            <v>8.2426488032454355</v>
          </cell>
          <cell r="GQ270" t="e">
            <v>#DIV/0!</v>
          </cell>
          <cell r="GR270">
            <v>3.3452308454729853E-3</v>
          </cell>
          <cell r="GS270" t="e">
            <v>#DIV/0!</v>
          </cell>
          <cell r="GT270">
            <v>116.21560239278118</v>
          </cell>
          <cell r="GU270">
            <v>14457.480500559659</v>
          </cell>
          <cell r="GV270">
            <v>41.488970054222875</v>
          </cell>
          <cell r="GW270">
            <v>5231.7303444784429</v>
          </cell>
          <cell r="GX270">
            <v>1.6838056028499544E-2</v>
          </cell>
          <cell r="GY270">
            <v>1.732457714653151E-2</v>
          </cell>
          <cell r="GZ270">
            <v>4.7165423049018336E-2</v>
          </cell>
          <cell r="HA270">
            <v>4.78751234839093E-2</v>
          </cell>
          <cell r="HB270">
            <v>28.132038432687722</v>
          </cell>
          <cell r="HC270">
            <v>2089.3476921951356</v>
          </cell>
          <cell r="HD270">
            <v>1.1417223389889498E-2</v>
          </cell>
          <cell r="HE270">
            <v>6.9187559174498543E-3</v>
          </cell>
          <cell r="IV270">
            <v>266</v>
          </cell>
        </row>
        <row r="271">
          <cell r="B271">
            <v>39098</v>
          </cell>
          <cell r="C271">
            <v>35</v>
          </cell>
          <cell r="D271">
            <v>39083</v>
          </cell>
          <cell r="E271">
            <v>0</v>
          </cell>
          <cell r="F271">
            <v>199</v>
          </cell>
          <cell r="G271">
            <v>0</v>
          </cell>
          <cell r="H271">
            <v>0</v>
          </cell>
          <cell r="I271">
            <v>1</v>
          </cell>
          <cell r="J271">
            <v>0.16666666666666666</v>
          </cell>
          <cell r="K271">
            <v>1.5833333333333335</v>
          </cell>
          <cell r="L271">
            <v>0.83333333333333337</v>
          </cell>
          <cell r="M271">
            <v>186.41666666666671</v>
          </cell>
          <cell r="N271">
            <v>186</v>
          </cell>
          <cell r="O271">
            <v>186</v>
          </cell>
          <cell r="Q271">
            <v>16.284722222222221</v>
          </cell>
          <cell r="S271">
            <v>0.61180555555555571</v>
          </cell>
          <cell r="T271">
            <v>0</v>
          </cell>
          <cell r="U271">
            <v>16.896527777777777</v>
          </cell>
          <cell r="W271">
            <v>9.9965277777777786</v>
          </cell>
          <cell r="Y271">
            <v>3.4722222222222071E-2</v>
          </cell>
          <cell r="AA271">
            <v>20.215972222222224</v>
          </cell>
          <cell r="AB271">
            <v>0</v>
          </cell>
          <cell r="AC271">
            <v>20.250694444444445</v>
          </cell>
          <cell r="AE271">
            <v>4.4145833333333329</v>
          </cell>
          <cell r="AG271">
            <v>39.742361111111116</v>
          </cell>
          <cell r="AI271">
            <v>0.44097222222222232</v>
          </cell>
          <cell r="AJ271">
            <v>0</v>
          </cell>
          <cell r="AK271">
            <v>44.59791666666667</v>
          </cell>
          <cell r="AL271">
            <v>0</v>
          </cell>
          <cell r="AM271">
            <v>64.848611111111111</v>
          </cell>
          <cell r="AN271">
            <v>0.83333333333333337</v>
          </cell>
          <cell r="AO271">
            <v>159.52361111111111</v>
          </cell>
          <cell r="AP271">
            <v>0.73333333333333339</v>
          </cell>
          <cell r="AQ271">
            <v>93.354999999999976</v>
          </cell>
          <cell r="AR271">
            <v>1</v>
          </cell>
          <cell r="AS271">
            <v>0.96830264319157533</v>
          </cell>
          <cell r="AT271">
            <v>1</v>
          </cell>
          <cell r="AU271">
            <v>0.7146440093142461</v>
          </cell>
          <cell r="AV271">
            <v>1</v>
          </cell>
          <cell r="AW271">
            <v>0.99683375466834201</v>
          </cell>
          <cell r="AX271">
            <v>1</v>
          </cell>
          <cell r="AY271">
            <v>0.67978040717416344</v>
          </cell>
          <cell r="AZ271">
            <v>1</v>
          </cell>
          <cell r="BA271">
            <v>0.59370347475556562</v>
          </cell>
          <cell r="BB271">
            <v>0.88</v>
          </cell>
          <cell r="BC271">
            <v>0.58521117563579039</v>
          </cell>
          <cell r="BD271">
            <v>0.88</v>
          </cell>
          <cell r="BE271">
            <v>0.55070153087350315</v>
          </cell>
          <cell r="BF271">
            <v>0.88</v>
          </cell>
          <cell r="BG271">
            <v>0.54872117229274653</v>
          </cell>
          <cell r="BH271">
            <v>0.88</v>
          </cell>
          <cell r="BI271">
            <v>0.50078676799284749</v>
          </cell>
          <cell r="BJ271">
            <v>140</v>
          </cell>
          <cell r="BK271">
            <v>135.88236123756991</v>
          </cell>
          <cell r="BL271">
            <v>2464</v>
          </cell>
          <cell r="BM271">
            <v>304447.14800000004</v>
          </cell>
          <cell r="BN271">
            <v>2464</v>
          </cell>
          <cell r="BO271">
            <v>1636.8126236559142</v>
          </cell>
          <cell r="BP271">
            <v>887.04</v>
          </cell>
          <cell r="BQ271">
            <v>102848.82523999998</v>
          </cell>
          <cell r="BR271">
            <v>0.36</v>
          </cell>
          <cell r="BS271">
            <v>0.33782160849803711</v>
          </cell>
          <cell r="BT271">
            <v>2</v>
          </cell>
          <cell r="BU271">
            <v>0.33782160849803711</v>
          </cell>
          <cell r="BV271">
            <v>0.113</v>
          </cell>
          <cell r="BW271">
            <v>0.12372478793501716</v>
          </cell>
          <cell r="BX271">
            <v>278.43200000000002</v>
          </cell>
          <cell r="BY271">
            <v>37667.658823720791</v>
          </cell>
          <cell r="BZ271">
            <v>0.18</v>
          </cell>
          <cell r="CA271">
            <v>0.18028360678625993</v>
          </cell>
          <cell r="CB271">
            <v>443.52</v>
          </cell>
          <cell r="CC271">
            <v>54886.829917230287</v>
          </cell>
          <cell r="CD271">
            <v>2.9000000000000001E-2</v>
          </cell>
          <cell r="CE271">
            <v>2.9135210482110482E-2</v>
          </cell>
          <cell r="CF271">
            <v>0.75</v>
          </cell>
          <cell r="CG271">
            <v>0.74861828241588246</v>
          </cell>
          <cell r="CH271">
            <v>36.540000000000006</v>
          </cell>
          <cell r="CI271">
            <v>4526.1978393401678</v>
          </cell>
          <cell r="CJ271">
            <v>0.49199999999999999</v>
          </cell>
          <cell r="CK271">
            <v>0.48782687539911007</v>
          </cell>
          <cell r="CL271">
            <v>464.94</v>
          </cell>
          <cell r="CM271">
            <v>56733.75448342954</v>
          </cell>
          <cell r="CN271">
            <v>0.38352272727272729</v>
          </cell>
          <cell r="CO271">
            <v>0.38200046544696159</v>
          </cell>
          <cell r="CP271">
            <v>945</v>
          </cell>
          <cell r="CQ271">
            <v>116298.95224000001</v>
          </cell>
          <cell r="CR271">
            <v>1.1122159090909092E-2</v>
          </cell>
          <cell r="CS271">
            <v>1.1129663965061397E-2</v>
          </cell>
          <cell r="CT271">
            <v>27.405000000000005</v>
          </cell>
          <cell r="CU271">
            <v>3388.3944523613145</v>
          </cell>
          <cell r="CV271">
            <v>3.5000000000000003E-2</v>
          </cell>
          <cell r="CW271">
            <v>4.5476553454197564E-2</v>
          </cell>
          <cell r="CX271">
            <v>86.240000000000009</v>
          </cell>
          <cell r="CY271">
            <v>13845.206999999999</v>
          </cell>
          <cell r="CZ271">
            <v>0.02</v>
          </cell>
          <cell r="DA271">
            <v>2.0423048947846627E-2</v>
          </cell>
          <cell r="DB271">
            <v>7.000000000000001E-4</v>
          </cell>
          <cell r="DC271">
            <v>9.2876987717444048E-4</v>
          </cell>
          <cell r="DD271">
            <v>1.7248000000000003</v>
          </cell>
          <cell r="DE271">
            <v>282.76134025406873</v>
          </cell>
          <cell r="DF271">
            <v>0.65</v>
          </cell>
          <cell r="DG271">
            <v>0.59142241480352808</v>
          </cell>
          <cell r="DH271">
            <v>56.056000000000004</v>
          </cell>
          <cell r="DI271">
            <v>8188.3657573947103</v>
          </cell>
          <cell r="DJ271">
            <v>0.3</v>
          </cell>
          <cell r="DK271">
            <v>2.4666326765645334E-2</v>
          </cell>
          <cell r="DL271">
            <v>25.872000000000003</v>
          </cell>
          <cell r="DM271">
            <v>341.51040000000012</v>
          </cell>
          <cell r="DN271">
            <v>0.81499999999999995</v>
          </cell>
          <cell r="DO271">
            <v>0.84282556630001904</v>
          </cell>
          <cell r="DP271">
            <v>251.02700000000002</v>
          </cell>
          <cell r="DQ271">
            <v>34279.264371359481</v>
          </cell>
          <cell r="DR271">
            <v>308.00858895705528</v>
          </cell>
          <cell r="DS271">
            <v>40671.837378930621</v>
          </cell>
          <cell r="DT271">
            <v>2406.04</v>
          </cell>
          <cell r="DU271">
            <v>290997.02100000001</v>
          </cell>
          <cell r="DV271">
            <v>0.97647727272727269</v>
          </cell>
          <cell r="DW271">
            <v>0.95582114305107557</v>
          </cell>
          <cell r="DX271">
            <v>0.81</v>
          </cell>
          <cell r="DY271">
            <v>0.27153290622515164</v>
          </cell>
          <cell r="DZ271">
            <v>0.98899999999999999</v>
          </cell>
          <cell r="EA271">
            <v>0.98754319754360997</v>
          </cell>
          <cell r="EB271">
            <v>0.84209920476372202</v>
          </cell>
          <cell r="EC271">
            <v>0.8684403642372277</v>
          </cell>
          <cell r="ED271">
            <v>0.85</v>
          </cell>
          <cell r="EE271">
            <v>0.89372702978878216</v>
          </cell>
          <cell r="EF271">
            <v>7.2922561490701879E-2</v>
          </cell>
          <cell r="EG271">
            <v>8.739055090752533E-2</v>
          </cell>
          <cell r="EH271">
            <v>179.68119151308943</v>
          </cell>
          <cell r="EI271">
            <v>26605.803985944902</v>
          </cell>
          <cell r="EJ271">
            <v>181.67966785954442</v>
          </cell>
          <cell r="EK271">
            <v>26941.407780564441</v>
          </cell>
          <cell r="EL271">
            <v>7.3733631436503411E-2</v>
          </cell>
          <cell r="EM271">
            <v>8.8492889348940257E-2</v>
          </cell>
          <cell r="EN271">
            <v>5.0000000000000001E-4</v>
          </cell>
          <cell r="EO271">
            <v>4.4700937620723285E-4</v>
          </cell>
          <cell r="EP271">
            <v>9.0839833929772212E-2</v>
          </cell>
          <cell r="EQ271">
            <v>12.043061886134801</v>
          </cell>
          <cell r="ER271">
            <v>0.98949474737368681</v>
          </cell>
          <cell r="ES271">
            <v>0.98798483602886555</v>
          </cell>
          <cell r="ET271">
            <v>181.58882802561465</v>
          </cell>
          <cell r="EU271">
            <v>26929.364718678306</v>
          </cell>
          <cell r="EV271">
            <v>2.8955279418389032E-2</v>
          </cell>
          <cell r="EW271">
            <v>2.5204573062430444E-2</v>
          </cell>
          <cell r="EX271">
            <v>0.85</v>
          </cell>
          <cell r="EY271">
            <v>0.84567824224275334</v>
          </cell>
          <cell r="EZ271">
            <v>0.35699999999999993</v>
          </cell>
          <cell r="FA271">
            <v>0.36183129367328992</v>
          </cell>
          <cell r="FB271">
            <v>0.42</v>
          </cell>
          <cell r="FC271">
            <v>0.42785929163047526</v>
          </cell>
          <cell r="FD271">
            <v>98.783262033864006</v>
          </cell>
          <cell r="FE271">
            <v>12324.657703324885</v>
          </cell>
          <cell r="FF271">
            <v>0.7157843240491637</v>
          </cell>
          <cell r="FG271">
            <v>0.7761486272784256</v>
          </cell>
          <cell r="FH271">
            <v>0.77905677163670983</v>
          </cell>
          <cell r="FI271">
            <v>0.78818225215451632</v>
          </cell>
          <cell r="FJ271">
            <v>0.90157381335478681</v>
          </cell>
          <cell r="FK271">
            <v>0.91004499461411958</v>
          </cell>
          <cell r="FL271">
            <v>0.93594486265946442</v>
          </cell>
          <cell r="FM271">
            <v>0.94157016279525618</v>
          </cell>
          <cell r="FN271">
            <v>0.64533240257258295</v>
          </cell>
          <cell r="FO271">
            <v>0.70633017333135117</v>
          </cell>
          <cell r="FP271">
            <v>0.72915418313344615</v>
          </cell>
          <cell r="FQ271">
            <v>0.74212889147345962</v>
          </cell>
          <cell r="FR271">
            <v>3.0000000000000001E-3</v>
          </cell>
          <cell r="FS271">
            <v>2.763649386625433E-3</v>
          </cell>
          <cell r="FT271">
            <v>0.81799999999999995</v>
          </cell>
          <cell r="FU271">
            <v>0.84558921568664447</v>
          </cell>
          <cell r="FV271">
            <v>0.84538305545853887</v>
          </cell>
          <cell r="FW271">
            <v>0.87136688544786212</v>
          </cell>
          <cell r="FX271">
            <v>249.30220000000003</v>
          </cell>
          <cell r="FY271">
            <v>29282.318455585908</v>
          </cell>
          <cell r="FZ271">
            <v>304.77041564792182</v>
          </cell>
          <cell r="GA271">
            <v>34629.484284290171</v>
          </cell>
          <cell r="GB271">
            <v>38.546344431464256</v>
          </cell>
          <cell r="GC271" t="e">
            <v>#DIV/0!</v>
          </cell>
          <cell r="GD271">
            <v>1.5643808616665689E-2</v>
          </cell>
          <cell r="GE271" t="e">
            <v>#DIV/0!</v>
          </cell>
          <cell r="GF271">
            <v>4.3820192203545355E-2</v>
          </cell>
          <cell r="GG271" t="e">
            <v>#DIV/0!</v>
          </cell>
          <cell r="GH271">
            <v>107.97295358953575</v>
          </cell>
          <cell r="GI271" t="e">
            <v>#DIV/0!</v>
          </cell>
          <cell r="GJ271">
            <v>1.6299999999999999E-2</v>
          </cell>
          <cell r="GK271" t="e">
            <v>#DIV/0!</v>
          </cell>
          <cell r="GL271">
            <v>4.0636258600000001</v>
          </cell>
          <cell r="GM271" t="e">
            <v>#DIV/0!</v>
          </cell>
          <cell r="GN271">
            <v>2.9426256227586203</v>
          </cell>
          <cell r="GO271" t="e">
            <v>#DIV/0!</v>
          </cell>
          <cell r="GP271">
            <v>8.2426488032454355</v>
          </cell>
          <cell r="GQ271" t="e">
            <v>#DIV/0!</v>
          </cell>
          <cell r="GR271">
            <v>3.3452308454729853E-3</v>
          </cell>
          <cell r="GS271" t="e">
            <v>#DIV/0!</v>
          </cell>
          <cell r="GT271">
            <v>116.21560239278118</v>
          </cell>
          <cell r="GU271">
            <v>14573.696102952441</v>
          </cell>
          <cell r="GV271">
            <v>41.488970054222875</v>
          </cell>
          <cell r="GW271">
            <v>5273.2193145326655</v>
          </cell>
          <cell r="GX271">
            <v>1.6838056028499544E-2</v>
          </cell>
          <cell r="GY271">
            <v>1.7320639556566531E-2</v>
          </cell>
          <cell r="GZ271">
            <v>4.7165423049018336E-2</v>
          </cell>
          <cell r="HA271">
            <v>4.7869379623659468E-2</v>
          </cell>
          <cell r="HB271">
            <v>28.132038432687722</v>
          </cell>
          <cell r="HC271">
            <v>2117.4797306278233</v>
          </cell>
          <cell r="HD271">
            <v>1.1417223389889498E-2</v>
          </cell>
          <cell r="HE271">
            <v>6.9551636286894133E-3</v>
          </cell>
          <cell r="IV271">
            <v>267</v>
          </cell>
        </row>
        <row r="272">
          <cell r="B272">
            <v>39099</v>
          </cell>
          <cell r="C272">
            <v>35</v>
          </cell>
          <cell r="D272">
            <v>39083</v>
          </cell>
          <cell r="E272">
            <v>0</v>
          </cell>
          <cell r="F272">
            <v>200</v>
          </cell>
          <cell r="G272">
            <v>0</v>
          </cell>
          <cell r="H272">
            <v>0</v>
          </cell>
          <cell r="I272">
            <v>1</v>
          </cell>
          <cell r="J272">
            <v>0.16666666666666666</v>
          </cell>
          <cell r="K272">
            <v>1.7500000000000002</v>
          </cell>
          <cell r="L272">
            <v>0.83333333333333337</v>
          </cell>
          <cell r="M272">
            <v>187.25000000000006</v>
          </cell>
          <cell r="N272">
            <v>187</v>
          </cell>
          <cell r="O272">
            <v>187</v>
          </cell>
          <cell r="Q272">
            <v>16.284722222222221</v>
          </cell>
          <cell r="S272">
            <v>0.61180555555555571</v>
          </cell>
          <cell r="T272">
            <v>0</v>
          </cell>
          <cell r="U272">
            <v>16.896527777777777</v>
          </cell>
          <cell r="W272">
            <v>9.9965277777777786</v>
          </cell>
          <cell r="Y272">
            <v>3.4722222222222071E-2</v>
          </cell>
          <cell r="AA272">
            <v>20.215972222222224</v>
          </cell>
          <cell r="AB272">
            <v>0</v>
          </cell>
          <cell r="AC272">
            <v>20.250694444444445</v>
          </cell>
          <cell r="AE272">
            <v>4.4145833333333329</v>
          </cell>
          <cell r="AG272">
            <v>39.742361111111116</v>
          </cell>
          <cell r="AI272">
            <v>0.44097222222222232</v>
          </cell>
          <cell r="AJ272">
            <v>0</v>
          </cell>
          <cell r="AK272">
            <v>44.59791666666667</v>
          </cell>
          <cell r="AL272">
            <v>0</v>
          </cell>
          <cell r="AM272">
            <v>64.848611111111111</v>
          </cell>
          <cell r="AN272">
            <v>0.83333333333333337</v>
          </cell>
          <cell r="AO272">
            <v>160.35694444444445</v>
          </cell>
          <cell r="AP272">
            <v>0.73333333333333339</v>
          </cell>
          <cell r="AQ272">
            <v>94.08833333333331</v>
          </cell>
          <cell r="AR272">
            <v>1</v>
          </cell>
          <cell r="AS272">
            <v>0.96849117485241865</v>
          </cell>
          <cell r="AT272">
            <v>1</v>
          </cell>
          <cell r="AU272">
            <v>0.71634126877915083</v>
          </cell>
          <cell r="AV272">
            <v>1</v>
          </cell>
          <cell r="AW272">
            <v>0.99685258707429381</v>
          </cell>
          <cell r="AX272">
            <v>1</v>
          </cell>
          <cell r="AY272">
            <v>0.68168503070586317</v>
          </cell>
          <cell r="AZ272">
            <v>1</v>
          </cell>
          <cell r="BA272">
            <v>0.59581489212434069</v>
          </cell>
          <cell r="BB272">
            <v>0.88</v>
          </cell>
          <cell r="BC272">
            <v>0.58674311648492494</v>
          </cell>
          <cell r="BD272">
            <v>0.88</v>
          </cell>
          <cell r="BE272">
            <v>0.55231238967995455</v>
          </cell>
          <cell r="BF272">
            <v>0.88</v>
          </cell>
          <cell r="BG272">
            <v>0.55033591941183624</v>
          </cell>
          <cell r="BH272">
            <v>0.88</v>
          </cell>
          <cell r="BI272">
            <v>0.5024744103248775</v>
          </cell>
          <cell r="BJ272">
            <v>140</v>
          </cell>
          <cell r="BK272">
            <v>135.91445450197514</v>
          </cell>
          <cell r="BL272">
            <v>2464</v>
          </cell>
          <cell r="BM272">
            <v>306911.14800000004</v>
          </cell>
          <cell r="BN272">
            <v>2464</v>
          </cell>
          <cell r="BO272">
            <v>1641.2360855614975</v>
          </cell>
          <cell r="BP272">
            <v>887.04</v>
          </cell>
          <cell r="BQ272">
            <v>103735.86523999997</v>
          </cell>
          <cell r="BR272">
            <v>0.36</v>
          </cell>
          <cell r="BS272">
            <v>0.3379996651017706</v>
          </cell>
          <cell r="BT272">
            <v>2</v>
          </cell>
          <cell r="BU272">
            <v>0.3379996651017706</v>
          </cell>
          <cell r="BV272">
            <v>0.113</v>
          </cell>
          <cell r="BW272">
            <v>0.1236386852383765</v>
          </cell>
          <cell r="BX272">
            <v>278.43200000000002</v>
          </cell>
          <cell r="BY272">
            <v>37946.090823720791</v>
          </cell>
          <cell r="BZ272">
            <v>0.18</v>
          </cell>
          <cell r="CA272">
            <v>0.18028132988258308</v>
          </cell>
          <cell r="CB272">
            <v>443.52</v>
          </cell>
          <cell r="CC272">
            <v>55330.349917230284</v>
          </cell>
          <cell r="CD272">
            <v>2.9000000000000001E-2</v>
          </cell>
          <cell r="CE272">
            <v>2.9134120669773441E-2</v>
          </cell>
          <cell r="CF272">
            <v>0.75</v>
          </cell>
          <cell r="CG272">
            <v>0.74862934769342004</v>
          </cell>
          <cell r="CH272">
            <v>36.540000000000006</v>
          </cell>
          <cell r="CI272">
            <v>4562.7378393401677</v>
          </cell>
          <cell r="CJ272">
            <v>0.49199999999999999</v>
          </cell>
          <cell r="CK272">
            <v>0.4878605112726242</v>
          </cell>
          <cell r="CL272">
            <v>464.94</v>
          </cell>
          <cell r="CM272">
            <v>57198.694483429543</v>
          </cell>
          <cell r="CN272">
            <v>0.38352272727272729</v>
          </cell>
          <cell r="CO272">
            <v>0.38201268674671929</v>
          </cell>
          <cell r="CP272">
            <v>945</v>
          </cell>
          <cell r="CQ272">
            <v>117243.95224000001</v>
          </cell>
          <cell r="CR272">
            <v>1.1122159090909092E-2</v>
          </cell>
          <cell r="CS272">
            <v>1.112960371306328E-2</v>
          </cell>
          <cell r="CT272">
            <v>27.405000000000005</v>
          </cell>
          <cell r="CU272">
            <v>3415.7994523613147</v>
          </cell>
          <cell r="CV272">
            <v>3.5000000000000003E-2</v>
          </cell>
          <cell r="CW272">
            <v>4.5392443678846088E-2</v>
          </cell>
          <cell r="CX272">
            <v>86.240000000000009</v>
          </cell>
          <cell r="CY272">
            <v>13931.446999999998</v>
          </cell>
          <cell r="CZ272">
            <v>0.02</v>
          </cell>
          <cell r="DA272">
            <v>2.0420430142975728E-2</v>
          </cell>
          <cell r="DB272">
            <v>7.000000000000001E-4</v>
          </cell>
          <cell r="DC272">
            <v>9.2693322516283674E-4</v>
          </cell>
          <cell r="DD272">
            <v>1.7248000000000003</v>
          </cell>
          <cell r="DE272">
            <v>284.48614025406874</v>
          </cell>
          <cell r="DF272">
            <v>0.65</v>
          </cell>
          <cell r="DG272">
            <v>0.59178502831721003</v>
          </cell>
          <cell r="DH272">
            <v>56.056000000000004</v>
          </cell>
          <cell r="DI272">
            <v>8244.4217573947099</v>
          </cell>
          <cell r="DJ272">
            <v>0.3</v>
          </cell>
          <cell r="DK272">
            <v>2.6370728037080439E-2</v>
          </cell>
          <cell r="DL272">
            <v>25.872000000000003</v>
          </cell>
          <cell r="DM272">
            <v>367.38240000000013</v>
          </cell>
          <cell r="DN272">
            <v>0.81499999999999995</v>
          </cell>
          <cell r="DO272">
            <v>0.84261642658241942</v>
          </cell>
          <cell r="DP272">
            <v>251.02700000000002</v>
          </cell>
          <cell r="DQ272">
            <v>34530.291371359483</v>
          </cell>
          <cell r="DR272">
            <v>308.00858895705528</v>
          </cell>
          <cell r="DS272">
            <v>40979.845967887675</v>
          </cell>
          <cell r="DT272">
            <v>2406.04</v>
          </cell>
          <cell r="DU272">
            <v>293403.06099999999</v>
          </cell>
          <cell r="DV272">
            <v>0.97647727272727269</v>
          </cell>
          <cell r="DW272">
            <v>0.95598697835505131</v>
          </cell>
          <cell r="DX272">
            <v>0.81</v>
          </cell>
          <cell r="DY272">
            <v>0.2758559258603368</v>
          </cell>
          <cell r="DZ272">
            <v>0.98899999999999999</v>
          </cell>
          <cell r="EA272">
            <v>0.98755295570211299</v>
          </cell>
          <cell r="EB272">
            <v>0.84209920476372202</v>
          </cell>
          <cell r="EC272">
            <v>0.86824527725924638</v>
          </cell>
          <cell r="ED272">
            <v>0.85</v>
          </cell>
          <cell r="EE272">
            <v>0.89342241585166959</v>
          </cell>
          <cell r="EF272">
            <v>7.2922561490701879E-2</v>
          </cell>
          <cell r="EG272">
            <v>8.7274396358707665E-2</v>
          </cell>
          <cell r="EH272">
            <v>179.68119151308943</v>
          </cell>
          <cell r="EI272">
            <v>26785.485177457991</v>
          </cell>
          <cell r="EJ272">
            <v>181.67966785954442</v>
          </cell>
          <cell r="EK272">
            <v>27123.087448423987</v>
          </cell>
          <cell r="EL272">
            <v>7.3733631436503411E-2</v>
          </cell>
          <cell r="EM272">
            <v>8.8374396385314691E-2</v>
          </cell>
          <cell r="EN272">
            <v>5.0000000000000001E-4</v>
          </cell>
          <cell r="EO272">
            <v>4.4736432543447869E-4</v>
          </cell>
          <cell r="EP272">
            <v>9.0839833929772212E-2</v>
          </cell>
          <cell r="EQ272">
            <v>12.133901720064573</v>
          </cell>
          <cell r="ER272">
            <v>0.98949474737368681</v>
          </cell>
          <cell r="ES272">
            <v>0.98799494939618238</v>
          </cell>
          <cell r="ET272">
            <v>181.58882802561465</v>
          </cell>
          <cell r="EU272">
            <v>27110.95354670392</v>
          </cell>
          <cell r="EV272">
            <v>2.8955279418389032E-2</v>
          </cell>
          <cell r="EW272">
            <v>2.5234685166605555E-2</v>
          </cell>
          <cell r="EX272">
            <v>0.85</v>
          </cell>
          <cell r="EY272">
            <v>0.84571243276011165</v>
          </cell>
          <cell r="EZ272">
            <v>0.35699999999999993</v>
          </cell>
          <cell r="FA272">
            <v>0.3617930720885833</v>
          </cell>
          <cell r="FB272">
            <v>0.42</v>
          </cell>
          <cell r="FC272">
            <v>0.42779679956674682</v>
          </cell>
          <cell r="FD272">
            <v>98.783262033864006</v>
          </cell>
          <cell r="FE272">
            <v>12423.440965358748</v>
          </cell>
          <cell r="FF272">
            <v>0.7157843240491637</v>
          </cell>
          <cell r="FG272">
            <v>0.77570979316075861</v>
          </cell>
          <cell r="FH272">
            <v>0.77905677163670983</v>
          </cell>
          <cell r="FI272">
            <v>0.78810162885377211</v>
          </cell>
          <cell r="FJ272">
            <v>0.90157381335478681</v>
          </cell>
          <cell r="FK272">
            <v>0.90998283675044522</v>
          </cell>
          <cell r="FL272">
            <v>0.93594486265946442</v>
          </cell>
          <cell r="FM272">
            <v>0.94152888758069242</v>
          </cell>
          <cell r="FN272">
            <v>0.64533240257258295</v>
          </cell>
          <cell r="FO272">
            <v>0.70588259807552822</v>
          </cell>
          <cell r="FP272">
            <v>0.72915418313344615</v>
          </cell>
          <cell r="FQ272">
            <v>0.74202044991522376</v>
          </cell>
          <cell r="FR272">
            <v>3.0000000000000001E-3</v>
          </cell>
          <cell r="FS272">
            <v>2.7320976452418488E-3</v>
          </cell>
          <cell r="FT272">
            <v>0.81799999999999995</v>
          </cell>
          <cell r="FU272">
            <v>0.84534852422766127</v>
          </cell>
          <cell r="FV272">
            <v>0.84538305545853887</v>
          </cell>
          <cell r="FW272">
            <v>0.87113916101767552</v>
          </cell>
          <cell r="FX272">
            <v>249.30220000000003</v>
          </cell>
          <cell r="FY272">
            <v>29531.620655585906</v>
          </cell>
          <cell r="FZ272">
            <v>304.77041564792182</v>
          </cell>
          <cell r="GA272">
            <v>34934.254699938094</v>
          </cell>
          <cell r="GB272">
            <v>38.546344431464256</v>
          </cell>
          <cell r="GC272" t="e">
            <v>#DIV/0!</v>
          </cell>
          <cell r="GD272">
            <v>1.5643808616665689E-2</v>
          </cell>
          <cell r="GE272" t="e">
            <v>#DIV/0!</v>
          </cell>
          <cell r="GF272">
            <v>4.3820192203545355E-2</v>
          </cell>
          <cell r="GG272" t="e">
            <v>#DIV/0!</v>
          </cell>
          <cell r="GH272">
            <v>107.97295358953575</v>
          </cell>
          <cell r="GI272" t="e">
            <v>#DIV/0!</v>
          </cell>
          <cell r="GJ272">
            <v>1.6299999999999999E-2</v>
          </cell>
          <cell r="GK272" t="e">
            <v>#DIV/0!</v>
          </cell>
          <cell r="GL272">
            <v>4.0636258600000001</v>
          </cell>
          <cell r="GM272" t="e">
            <v>#DIV/0!</v>
          </cell>
          <cell r="GN272">
            <v>2.9426256227586203</v>
          </cell>
          <cell r="GO272" t="e">
            <v>#DIV/0!</v>
          </cell>
          <cell r="GP272">
            <v>8.2426488032454355</v>
          </cell>
          <cell r="GQ272" t="e">
            <v>#DIV/0!</v>
          </cell>
          <cell r="GR272">
            <v>3.3452308454729853E-3</v>
          </cell>
          <cell r="GS272" t="e">
            <v>#DIV/0!</v>
          </cell>
          <cell r="GT272">
            <v>116.21560239278118</v>
          </cell>
          <cell r="GU272">
            <v>14689.911705345223</v>
          </cell>
          <cell r="GV272">
            <v>41.488970054222875</v>
          </cell>
          <cell r="GW272">
            <v>5314.7082845868881</v>
          </cell>
          <cell r="GX272">
            <v>1.6838056028499544E-2</v>
          </cell>
          <cell r="GY272">
            <v>1.7316765191555984E-2</v>
          </cell>
          <cell r="GZ272">
            <v>4.7165423049018336E-2</v>
          </cell>
          <cell r="HA272">
            <v>4.786372799122051E-2</v>
          </cell>
          <cell r="HB272">
            <v>28.132038432687722</v>
          </cell>
          <cell r="HC272">
            <v>2145.6117690605111</v>
          </cell>
          <cell r="HD272">
            <v>1.1417223389889498E-2</v>
          </cell>
          <cell r="HE272">
            <v>6.9909867498866834E-3</v>
          </cell>
          <cell r="IV272">
            <v>268</v>
          </cell>
        </row>
        <row r="273">
          <cell r="B273">
            <v>39100</v>
          </cell>
          <cell r="C273">
            <v>35</v>
          </cell>
          <cell r="D273">
            <v>39083</v>
          </cell>
          <cell r="E273">
            <v>0</v>
          </cell>
          <cell r="F273">
            <v>201</v>
          </cell>
          <cell r="G273">
            <v>0</v>
          </cell>
          <cell r="H273">
            <v>0</v>
          </cell>
          <cell r="I273">
            <v>1</v>
          </cell>
          <cell r="J273">
            <v>0.16666666666666666</v>
          </cell>
          <cell r="K273">
            <v>1.916666666666667</v>
          </cell>
          <cell r="L273">
            <v>0.83333333333333337</v>
          </cell>
          <cell r="M273">
            <v>188.0833333333334</v>
          </cell>
          <cell r="N273">
            <v>188</v>
          </cell>
          <cell r="O273">
            <v>188</v>
          </cell>
          <cell r="Q273">
            <v>16.284722222222221</v>
          </cell>
          <cell r="S273">
            <v>0.61180555555555571</v>
          </cell>
          <cell r="T273">
            <v>0</v>
          </cell>
          <cell r="U273">
            <v>16.896527777777777</v>
          </cell>
          <cell r="W273">
            <v>9.9965277777777786</v>
          </cell>
          <cell r="Y273">
            <v>3.4722222222222071E-2</v>
          </cell>
          <cell r="AA273">
            <v>20.215972222222224</v>
          </cell>
          <cell r="AB273">
            <v>0</v>
          </cell>
          <cell r="AC273">
            <v>20.250694444444445</v>
          </cell>
          <cell r="AE273">
            <v>4.4145833333333329</v>
          </cell>
          <cell r="AG273">
            <v>39.742361111111116</v>
          </cell>
          <cell r="AI273">
            <v>0.44097222222222232</v>
          </cell>
          <cell r="AJ273">
            <v>0</v>
          </cell>
          <cell r="AK273">
            <v>44.59791666666667</v>
          </cell>
          <cell r="AL273">
            <v>0</v>
          </cell>
          <cell r="AM273">
            <v>64.848611111111111</v>
          </cell>
          <cell r="AN273">
            <v>0.83333333333333337</v>
          </cell>
          <cell r="AO273">
            <v>161.19027777777779</v>
          </cell>
          <cell r="AP273">
            <v>0.73333333333333339</v>
          </cell>
          <cell r="AQ273">
            <v>94.821666666666644</v>
          </cell>
          <cell r="AR273">
            <v>1</v>
          </cell>
          <cell r="AS273">
            <v>0.96867747705133711</v>
          </cell>
          <cell r="AT273">
            <v>1</v>
          </cell>
          <cell r="AU273">
            <v>0.71801845747537618</v>
          </cell>
          <cell r="AV273">
            <v>1</v>
          </cell>
          <cell r="AW273">
            <v>0.99687119677954994</v>
          </cell>
          <cell r="AX273">
            <v>1</v>
          </cell>
          <cell r="AY273">
            <v>0.68356713130626312</v>
          </cell>
          <cell r="AZ273">
            <v>1</v>
          </cell>
          <cell r="BA273">
            <v>0.59790447797203106</v>
          </cell>
          <cell r="BB273">
            <v>0.88</v>
          </cell>
          <cell r="BC273">
            <v>0.58825921745349252</v>
          </cell>
          <cell r="BD273">
            <v>0.88</v>
          </cell>
          <cell r="BE273">
            <v>0.55390756524102547</v>
          </cell>
          <cell r="BF273">
            <v>0.88</v>
          </cell>
          <cell r="BG273">
            <v>0.55193500141477003</v>
          </cell>
          <cell r="BH273">
            <v>0.88</v>
          </cell>
          <cell r="BI273">
            <v>0.5041470979175896</v>
          </cell>
          <cell r="BJ273">
            <v>140</v>
          </cell>
          <cell r="BK273">
            <v>135.94605135956976</v>
          </cell>
          <cell r="BL273">
            <v>2464</v>
          </cell>
          <cell r="BM273">
            <v>309375.14800000004</v>
          </cell>
          <cell r="BN273">
            <v>2464</v>
          </cell>
          <cell r="BO273">
            <v>1645.6124893617023</v>
          </cell>
          <cell r="BP273">
            <v>887.04</v>
          </cell>
          <cell r="BQ273">
            <v>104622.90523999996</v>
          </cell>
          <cell r="BR273">
            <v>0.36</v>
          </cell>
          <cell r="BS273">
            <v>0.33817488546300412</v>
          </cell>
          <cell r="BT273">
            <v>2</v>
          </cell>
          <cell r="BU273">
            <v>0.33817488546300412</v>
          </cell>
          <cell r="BV273">
            <v>0.113</v>
          </cell>
          <cell r="BW273">
            <v>0.12355395406136754</v>
          </cell>
          <cell r="BX273">
            <v>278.43200000000002</v>
          </cell>
          <cell r="BY273">
            <v>38224.522823720792</v>
          </cell>
          <cell r="BZ273">
            <v>0.18</v>
          </cell>
          <cell r="CA273">
            <v>0.18027908924743455</v>
          </cell>
          <cell r="CB273">
            <v>443.52</v>
          </cell>
          <cell r="CC273">
            <v>55773.86991723028</v>
          </cell>
          <cell r="CD273">
            <v>2.9000000000000001E-2</v>
          </cell>
          <cell r="CE273">
            <v>2.913304828499861E-2</v>
          </cell>
          <cell r="CF273">
            <v>0.75</v>
          </cell>
          <cell r="CG273">
            <v>0.74864023714977213</v>
          </cell>
          <cell r="CH273">
            <v>36.540000000000006</v>
          </cell>
          <cell r="CI273">
            <v>4599.2778393401677</v>
          </cell>
          <cell r="CJ273">
            <v>0.49199999999999999</v>
          </cell>
          <cell r="CK273">
            <v>0.487893609263369</v>
          </cell>
          <cell r="CL273">
            <v>464.94</v>
          </cell>
          <cell r="CM273">
            <v>57663.634483429545</v>
          </cell>
          <cell r="CN273">
            <v>0.38352272727272729</v>
          </cell>
          <cell r="CO273">
            <v>0.38202471337484417</v>
          </cell>
          <cell r="CP273">
            <v>945</v>
          </cell>
          <cell r="CQ273">
            <v>118188.95224000001</v>
          </cell>
          <cell r="CR273">
            <v>1.1122159090909092E-2</v>
          </cell>
          <cell r="CS273">
            <v>1.112954442081209E-2</v>
          </cell>
          <cell r="CT273">
            <v>27.405000000000005</v>
          </cell>
          <cell r="CU273">
            <v>3443.2044523613149</v>
          </cell>
          <cell r="CV273">
            <v>3.5000000000000003E-2</v>
          </cell>
          <cell r="CW273">
            <v>4.5309673678119729E-2</v>
          </cell>
          <cell r="CX273">
            <v>86.240000000000009</v>
          </cell>
          <cell r="CY273">
            <v>14017.686999999998</v>
          </cell>
          <cell r="CZ273">
            <v>0.02</v>
          </cell>
          <cell r="DA273">
            <v>2.0417843561071722E-2</v>
          </cell>
          <cell r="DB273">
            <v>7.000000000000001E-4</v>
          </cell>
          <cell r="DC273">
            <v>9.2512582896305787E-4</v>
          </cell>
          <cell r="DD273">
            <v>1.7248000000000003</v>
          </cell>
          <cell r="DE273">
            <v>286.21094025406876</v>
          </cell>
          <cell r="DF273">
            <v>0.65</v>
          </cell>
          <cell r="DG273">
            <v>0.59214318006920197</v>
          </cell>
          <cell r="DH273">
            <v>56.056000000000004</v>
          </cell>
          <cell r="DI273">
            <v>8300.4777573947104</v>
          </cell>
          <cell r="DJ273">
            <v>0.3</v>
          </cell>
          <cell r="DK273">
            <v>2.8054157579634944E-2</v>
          </cell>
          <cell r="DL273">
            <v>25.872000000000003</v>
          </cell>
          <cell r="DM273">
            <v>393.25440000000015</v>
          </cell>
          <cell r="DN273">
            <v>0.81499999999999995</v>
          </cell>
          <cell r="DO273">
            <v>0.84241040724150229</v>
          </cell>
          <cell r="DP273">
            <v>251.02700000000002</v>
          </cell>
          <cell r="DQ273">
            <v>34781.318371359484</v>
          </cell>
          <cell r="DR273">
            <v>308.00858895705528</v>
          </cell>
          <cell r="DS273">
            <v>41287.85455684473</v>
          </cell>
          <cell r="DT273">
            <v>2406.04</v>
          </cell>
          <cell r="DU273">
            <v>295809.10100000002</v>
          </cell>
          <cell r="DV273">
            <v>0.97647727272727269</v>
          </cell>
          <cell r="DW273">
            <v>0.95615017208816</v>
          </cell>
          <cell r="DX273">
            <v>0.81</v>
          </cell>
          <cell r="DY273">
            <v>0.28011008462903053</v>
          </cell>
          <cell r="DZ273">
            <v>0.98899999999999999</v>
          </cell>
          <cell r="EA273">
            <v>0.98756258400351171</v>
          </cell>
          <cell r="EB273">
            <v>0.84209920476372202</v>
          </cell>
          <cell r="EC273">
            <v>0.86805306413687466</v>
          </cell>
          <cell r="ED273">
            <v>0.85</v>
          </cell>
          <cell r="EE273">
            <v>0.89312200539680919</v>
          </cell>
          <cell r="EF273">
            <v>7.2922561490701879E-2</v>
          </cell>
          <cell r="EG273">
            <v>8.7160092021906929E-2</v>
          </cell>
          <cell r="EH273">
            <v>179.68119151308943</v>
          </cell>
          <cell r="EI273">
            <v>26965.16636897108</v>
          </cell>
          <cell r="EJ273">
            <v>181.67966785954442</v>
          </cell>
          <cell r="EK273">
            <v>27304.767116283532</v>
          </cell>
          <cell r="EL273">
            <v>7.3733631436503411E-2</v>
          </cell>
          <cell r="EM273">
            <v>8.8257790882037904E-2</v>
          </cell>
          <cell r="EN273">
            <v>5.0000000000000001E-4</v>
          </cell>
          <cell r="EO273">
            <v>4.4771455115996835E-4</v>
          </cell>
          <cell r="EP273">
            <v>9.0839833929772212E-2</v>
          </cell>
          <cell r="EQ273">
            <v>12.224741553994345</v>
          </cell>
          <cell r="ER273">
            <v>0.98949474737368681</v>
          </cell>
          <cell r="ES273">
            <v>0.98800492818647867</v>
          </cell>
          <cell r="ET273">
            <v>181.58882802561465</v>
          </cell>
          <cell r="EU273">
            <v>27292.542374729535</v>
          </cell>
          <cell r="EV273">
            <v>2.8955279418389032E-2</v>
          </cell>
          <cell r="EW273">
            <v>2.526431761864853E-2</v>
          </cell>
          <cell r="EX273">
            <v>0.85</v>
          </cell>
          <cell r="EY273">
            <v>0.84574608654406369</v>
          </cell>
          <cell r="EZ273">
            <v>0.35699999999999993</v>
          </cell>
          <cell r="FA273">
            <v>0.36175545051823549</v>
          </cell>
          <cell r="FB273">
            <v>0.42</v>
          </cell>
          <cell r="FC273">
            <v>0.42773529345723776</v>
          </cell>
          <cell r="FD273">
            <v>98.783262033864006</v>
          </cell>
          <cell r="FE273">
            <v>12522.224227392611</v>
          </cell>
          <cell r="FF273">
            <v>0.7157843240491637</v>
          </cell>
          <cell r="FG273">
            <v>0.77527729343277052</v>
          </cell>
          <cell r="FH273">
            <v>0.77905677163670983</v>
          </cell>
          <cell r="FI273">
            <v>0.78802241768496784</v>
          </cell>
          <cell r="FJ273">
            <v>0.90157381335478681</v>
          </cell>
          <cell r="FK273">
            <v>0.90992158441741022</v>
          </cell>
          <cell r="FL273">
            <v>0.93594486265946442</v>
          </cell>
          <cell r="FM273">
            <v>0.94148821366063484</v>
          </cell>
          <cell r="FN273">
            <v>0.64533240257258295</v>
          </cell>
          <cell r="FO273">
            <v>0.70544154320318797</v>
          </cell>
          <cell r="FP273">
            <v>0.72915418313344615</v>
          </cell>
          <cell r="FQ273">
            <v>0.74191381835075498</v>
          </cell>
          <cell r="FR273">
            <v>3.0000000000000001E-3</v>
          </cell>
          <cell r="FS273">
            <v>2.7015888453013615E-3</v>
          </cell>
          <cell r="FT273">
            <v>0.81799999999999995</v>
          </cell>
          <cell r="FU273">
            <v>0.84511199608680365</v>
          </cell>
          <cell r="FV273">
            <v>0.84538305545853887</v>
          </cell>
          <cell r="FW273">
            <v>0.87091538539729729</v>
          </cell>
          <cell r="FX273">
            <v>249.30220000000003</v>
          </cell>
          <cell r="FY273">
            <v>29780.922855585904</v>
          </cell>
          <cell r="FZ273">
            <v>304.77041564792182</v>
          </cell>
          <cell r="GA273">
            <v>35239.025115586017</v>
          </cell>
          <cell r="GB273">
            <v>38.546344431464256</v>
          </cell>
          <cell r="GC273" t="e">
            <v>#DIV/0!</v>
          </cell>
          <cell r="GD273">
            <v>1.5643808616665689E-2</v>
          </cell>
          <cell r="GE273" t="e">
            <v>#DIV/0!</v>
          </cell>
          <cell r="GF273">
            <v>4.3820192203545355E-2</v>
          </cell>
          <cell r="GG273" t="e">
            <v>#DIV/0!</v>
          </cell>
          <cell r="GH273">
            <v>107.97295358953575</v>
          </cell>
          <cell r="GI273" t="e">
            <v>#DIV/0!</v>
          </cell>
          <cell r="GJ273">
            <v>1.6299999999999999E-2</v>
          </cell>
          <cell r="GK273" t="e">
            <v>#DIV/0!</v>
          </cell>
          <cell r="GL273">
            <v>4.0636258600000001</v>
          </cell>
          <cell r="GM273" t="e">
            <v>#DIV/0!</v>
          </cell>
          <cell r="GN273">
            <v>2.9426256227586203</v>
          </cell>
          <cell r="GO273" t="e">
            <v>#DIV/0!</v>
          </cell>
          <cell r="GP273">
            <v>8.2426488032454355</v>
          </cell>
          <cell r="GQ273" t="e">
            <v>#DIV/0!</v>
          </cell>
          <cell r="GR273">
            <v>3.3452308454729853E-3</v>
          </cell>
          <cell r="GS273" t="e">
            <v>#DIV/0!</v>
          </cell>
          <cell r="GT273">
            <v>116.21560239278118</v>
          </cell>
          <cell r="GU273">
            <v>14806.127307738005</v>
          </cell>
          <cell r="GV273">
            <v>41.488970054222875</v>
          </cell>
          <cell r="GW273">
            <v>5356.1972546411107</v>
          </cell>
          <cell r="GX273">
            <v>1.6838056028499544E-2</v>
          </cell>
          <cell r="GY273">
            <v>1.7312952540845684E-2</v>
          </cell>
          <cell r="GZ273">
            <v>4.7165423049018336E-2</v>
          </cell>
          <cell r="HA273">
            <v>4.7858166382963648E-2</v>
          </cell>
          <cell r="HB273">
            <v>28.132038432687722</v>
          </cell>
          <cell r="HC273">
            <v>2173.7438074931988</v>
          </cell>
          <cell r="HD273">
            <v>1.1417223389889498E-2</v>
          </cell>
          <cell r="HE273">
            <v>7.0262392488397241E-3</v>
          </cell>
          <cell r="IV273">
            <v>269</v>
          </cell>
        </row>
        <row r="274">
          <cell r="B274">
            <v>39101</v>
          </cell>
          <cell r="C274">
            <v>35</v>
          </cell>
          <cell r="D274">
            <v>39083</v>
          </cell>
          <cell r="E274">
            <v>0</v>
          </cell>
          <cell r="F274">
            <v>202</v>
          </cell>
          <cell r="G274">
            <v>0</v>
          </cell>
          <cell r="H274">
            <v>0</v>
          </cell>
          <cell r="I274">
            <v>1</v>
          </cell>
          <cell r="J274">
            <v>0.16666666666666666</v>
          </cell>
          <cell r="K274">
            <v>2.0833333333333335</v>
          </cell>
          <cell r="L274">
            <v>0.83333333333333337</v>
          </cell>
          <cell r="M274">
            <v>188.91666666666674</v>
          </cell>
          <cell r="N274">
            <v>189</v>
          </cell>
          <cell r="O274">
            <v>189</v>
          </cell>
          <cell r="Q274">
            <v>16.284722222222221</v>
          </cell>
          <cell r="S274">
            <v>0.61180555555555571</v>
          </cell>
          <cell r="T274">
            <v>0</v>
          </cell>
          <cell r="U274">
            <v>16.896527777777777</v>
          </cell>
          <cell r="W274">
            <v>9.9965277777777786</v>
          </cell>
          <cell r="Y274">
            <v>3.4722222222222071E-2</v>
          </cell>
          <cell r="AA274">
            <v>20.215972222222224</v>
          </cell>
          <cell r="AB274">
            <v>0</v>
          </cell>
          <cell r="AC274">
            <v>20.250694444444445</v>
          </cell>
          <cell r="AE274">
            <v>4.4145833333333329</v>
          </cell>
          <cell r="AG274">
            <v>39.742361111111116</v>
          </cell>
          <cell r="AI274">
            <v>0.44097222222222232</v>
          </cell>
          <cell r="AJ274">
            <v>0</v>
          </cell>
          <cell r="AK274">
            <v>44.59791666666667</v>
          </cell>
          <cell r="AL274">
            <v>0</v>
          </cell>
          <cell r="AM274">
            <v>64.848611111111111</v>
          </cell>
          <cell r="AN274">
            <v>0.83333333333333337</v>
          </cell>
          <cell r="AO274">
            <v>162.02361111111114</v>
          </cell>
          <cell r="AP274">
            <v>0.73333333333333339</v>
          </cell>
          <cell r="AQ274">
            <v>95.554999999999978</v>
          </cell>
          <cell r="AR274">
            <v>1</v>
          </cell>
          <cell r="AS274">
            <v>0.96886158910229103</v>
          </cell>
          <cell r="AT274">
            <v>1</v>
          </cell>
          <cell r="AU274">
            <v>0.71967592932751423</v>
          </cell>
          <cell r="AV274">
            <v>1</v>
          </cell>
          <cell r="AW274">
            <v>0.99688958771117731</v>
          </cell>
          <cell r="AX274">
            <v>1</v>
          </cell>
          <cell r="AY274">
            <v>0.68542710614098257</v>
          </cell>
          <cell r="AZ274">
            <v>1</v>
          </cell>
          <cell r="BA274">
            <v>0.59997256915573016</v>
          </cell>
          <cell r="BB274">
            <v>0.88</v>
          </cell>
          <cell r="BC274">
            <v>0.58975972294847268</v>
          </cell>
          <cell r="BD274">
            <v>0.88</v>
          </cell>
          <cell r="BE274">
            <v>0.55548728548417681</v>
          </cell>
          <cell r="BF274">
            <v>0.88</v>
          </cell>
          <cell r="BG274">
            <v>0.55351864515869487</v>
          </cell>
          <cell r="BH274">
            <v>0.88</v>
          </cell>
          <cell r="BI274">
            <v>0.50580502867225396</v>
          </cell>
          <cell r="BJ274">
            <v>140</v>
          </cell>
          <cell r="BK274">
            <v>135.97716323932121</v>
          </cell>
          <cell r="BL274">
            <v>2464</v>
          </cell>
          <cell r="BM274">
            <v>311839.14800000004</v>
          </cell>
          <cell r="BN274">
            <v>2464</v>
          </cell>
          <cell r="BO274">
            <v>1649.9425820105823</v>
          </cell>
          <cell r="BP274">
            <v>887.04</v>
          </cell>
          <cell r="BQ274">
            <v>105509.94523999996</v>
          </cell>
          <cell r="BR274">
            <v>0.36</v>
          </cell>
          <cell r="BS274">
            <v>0.33834733681352908</v>
          </cell>
          <cell r="BT274">
            <v>2</v>
          </cell>
          <cell r="BU274">
            <v>0.33834733681352908</v>
          </cell>
          <cell r="BV274">
            <v>0.113</v>
          </cell>
          <cell r="BW274">
            <v>0.12347056189276398</v>
          </cell>
          <cell r="BX274">
            <v>278.43200000000002</v>
          </cell>
          <cell r="BY274">
            <v>38502.954823720793</v>
          </cell>
          <cell r="BZ274">
            <v>0.18</v>
          </cell>
          <cell r="CA274">
            <v>0.18027688402108599</v>
          </cell>
          <cell r="CB274">
            <v>443.52</v>
          </cell>
          <cell r="CC274">
            <v>56217.389917230277</v>
          </cell>
          <cell r="CD274">
            <v>2.9000000000000001E-2</v>
          </cell>
          <cell r="CE274">
            <v>2.9131992913066767E-2</v>
          </cell>
          <cell r="CF274">
            <v>0.75</v>
          </cell>
          <cell r="CG274">
            <v>0.74865095494246148</v>
          </cell>
          <cell r="CH274">
            <v>36.540000000000006</v>
          </cell>
          <cell r="CI274">
            <v>4635.8178393401677</v>
          </cell>
          <cell r="CJ274">
            <v>0.49199999999999999</v>
          </cell>
          <cell r="CK274">
            <v>0.48792618217120221</v>
          </cell>
          <cell r="CL274">
            <v>464.94</v>
          </cell>
          <cell r="CM274">
            <v>58128.574483429547</v>
          </cell>
          <cell r="CN274">
            <v>0.38352272727272729</v>
          </cell>
          <cell r="CO274">
            <v>0.38203654994593556</v>
          </cell>
          <cell r="CP274">
            <v>945</v>
          </cell>
          <cell r="CQ274">
            <v>119133.95224000001</v>
          </cell>
          <cell r="CR274">
            <v>1.1122159090909092E-2</v>
          </cell>
          <cell r="CS274">
            <v>1.1129486065557474E-2</v>
          </cell>
          <cell r="CT274">
            <v>27.405000000000005</v>
          </cell>
          <cell r="CU274">
            <v>3470.6094523613151</v>
          </cell>
          <cell r="CV274">
            <v>3.5000000000000003E-2</v>
          </cell>
          <cell r="CW274">
            <v>4.522821169329258E-2</v>
          </cell>
          <cell r="CX274">
            <v>86.240000000000009</v>
          </cell>
          <cell r="CY274">
            <v>14103.926999999998</v>
          </cell>
          <cell r="CZ274">
            <v>0.02</v>
          </cell>
          <cell r="DA274">
            <v>2.0415288611042075E-2</v>
          </cell>
          <cell r="DB274">
            <v>7.000000000000001E-4</v>
          </cell>
          <cell r="DC274">
            <v>9.2334699507987605E-4</v>
          </cell>
          <cell r="DD274">
            <v>1.7248000000000003</v>
          </cell>
          <cell r="DE274">
            <v>287.93574025406878</v>
          </cell>
          <cell r="DF274">
            <v>0.65</v>
          </cell>
          <cell r="DG274">
            <v>0.59249695190528939</v>
          </cell>
          <cell r="DH274">
            <v>56.056000000000004</v>
          </cell>
          <cell r="DI274">
            <v>8356.5337573947108</v>
          </cell>
          <cell r="DJ274">
            <v>0.3</v>
          </cell>
          <cell r="DK274">
            <v>2.9717000095079917E-2</v>
          </cell>
          <cell r="DL274">
            <v>25.872000000000003</v>
          </cell>
          <cell r="DM274">
            <v>419.12640000000016</v>
          </cell>
          <cell r="DN274">
            <v>0.81499999999999995</v>
          </cell>
          <cell r="DO274">
            <v>0.84220743896007488</v>
          </cell>
          <cell r="DP274">
            <v>251.02700000000002</v>
          </cell>
          <cell r="DQ274">
            <v>35032.345371359486</v>
          </cell>
          <cell r="DR274">
            <v>308.00858895705528</v>
          </cell>
          <cell r="DS274">
            <v>41595.863145801784</v>
          </cell>
          <cell r="DT274">
            <v>2406.04</v>
          </cell>
          <cell r="DU274">
            <v>298215.141</v>
          </cell>
          <cell r="DV274">
            <v>0.97647727272727269</v>
          </cell>
          <cell r="DW274">
            <v>0.95631078686759352</v>
          </cell>
          <cell r="DX274">
            <v>0.81</v>
          </cell>
          <cell r="DY274">
            <v>0.28429701484561148</v>
          </cell>
          <cell r="DZ274">
            <v>0.98899999999999999</v>
          </cell>
          <cell r="EA274">
            <v>0.98757208502279104</v>
          </cell>
          <cell r="EB274">
            <v>0.84209920476372202</v>
          </cell>
          <cell r="EC274">
            <v>0.86786366170868234</v>
          </cell>
          <cell r="ED274">
            <v>0.85</v>
          </cell>
          <cell r="EE274">
            <v>0.89282571227860574</v>
          </cell>
          <cell r="EF274">
            <v>7.2922561490701879E-2</v>
          </cell>
          <cell r="EG274">
            <v>8.7047594038719492E-2</v>
          </cell>
          <cell r="EH274">
            <v>179.68119151308943</v>
          </cell>
          <cell r="EI274">
            <v>27144.84756048417</v>
          </cell>
          <cell r="EJ274">
            <v>181.67966785954442</v>
          </cell>
          <cell r="EK274">
            <v>27486.446784143078</v>
          </cell>
          <cell r="EL274">
            <v>7.3733631436503411E-2</v>
          </cell>
          <cell r="EM274">
            <v>8.8143028097752096E-2</v>
          </cell>
          <cell r="EN274">
            <v>5.0000000000000001E-4</v>
          </cell>
          <cell r="EO274">
            <v>4.4806014704777968E-4</v>
          </cell>
          <cell r="EP274">
            <v>9.0839833929772212E-2</v>
          </cell>
          <cell r="EQ274">
            <v>12.315581387924118</v>
          </cell>
          <cell r="ER274">
            <v>0.98949474737368681</v>
          </cell>
          <cell r="ES274">
            <v>0.98801477506819357</v>
          </cell>
          <cell r="ET274">
            <v>181.58882802561465</v>
          </cell>
          <cell r="EU274">
            <v>27474.13120275515</v>
          </cell>
          <cell r="EV274">
            <v>2.8955279418389032E-2</v>
          </cell>
          <cell r="EW274">
            <v>2.5293481788487018E-2</v>
          </cell>
          <cell r="EX274">
            <v>0.85</v>
          </cell>
          <cell r="EY274">
            <v>0.8457792161348916</v>
          </cell>
          <cell r="EZ274">
            <v>0.35699999999999993</v>
          </cell>
          <cell r="FA274">
            <v>0.36171841494346313</v>
          </cell>
          <cell r="FB274">
            <v>0.42</v>
          </cell>
          <cell r="FC274">
            <v>0.42767475015107653</v>
          </cell>
          <cell r="FD274">
            <v>98.783262033864006</v>
          </cell>
          <cell r="FE274">
            <v>12621.007489426474</v>
          </cell>
          <cell r="FF274">
            <v>0.7157843240491637</v>
          </cell>
          <cell r="FG274">
            <v>0.77485099192577322</v>
          </cell>
          <cell r="FH274">
            <v>0.77905677163670983</v>
          </cell>
          <cell r="FI274">
            <v>0.78794458186956928</v>
          </cell>
          <cell r="FJ274">
            <v>0.90157381335478681</v>
          </cell>
          <cell r="FK274">
            <v>0.90986121797012987</v>
          </cell>
          <cell r="FL274">
            <v>0.93594486265946442</v>
          </cell>
          <cell r="FM274">
            <v>0.94144812799069766</v>
          </cell>
          <cell r="FN274">
            <v>0.64533240257258295</v>
          </cell>
          <cell r="FO274">
            <v>0.70500686725894723</v>
          </cell>
          <cell r="FP274">
            <v>0.72915418313344615</v>
          </cell>
          <cell r="FQ274">
            <v>0.74180895156151905</v>
          </cell>
          <cell r="FR274">
            <v>3.0000000000000001E-3</v>
          </cell>
          <cell r="FS274">
            <v>2.6720852088334412E-3</v>
          </cell>
          <cell r="FT274">
            <v>0.81799999999999995</v>
          </cell>
          <cell r="FU274">
            <v>0.84487952416890832</v>
          </cell>
          <cell r="FV274">
            <v>0.84538305545853887</v>
          </cell>
          <cell r="FW274">
            <v>0.87069545696141337</v>
          </cell>
          <cell r="FX274">
            <v>249.30220000000003</v>
          </cell>
          <cell r="FY274">
            <v>30030.225055585903</v>
          </cell>
          <cell r="FZ274">
            <v>304.77041564792182</v>
          </cell>
          <cell r="GA274">
            <v>35543.79553123394</v>
          </cell>
          <cell r="GB274">
            <v>38.546344431464256</v>
          </cell>
          <cell r="GC274" t="e">
            <v>#DIV/0!</v>
          </cell>
          <cell r="GD274">
            <v>1.5643808616665689E-2</v>
          </cell>
          <cell r="GE274" t="e">
            <v>#DIV/0!</v>
          </cell>
          <cell r="GF274">
            <v>4.3820192203545355E-2</v>
          </cell>
          <cell r="GG274" t="e">
            <v>#DIV/0!</v>
          </cell>
          <cell r="GH274">
            <v>107.97295358953575</v>
          </cell>
          <cell r="GI274" t="e">
            <v>#DIV/0!</v>
          </cell>
          <cell r="GJ274">
            <v>1.6299999999999999E-2</v>
          </cell>
          <cell r="GK274" t="e">
            <v>#DIV/0!</v>
          </cell>
          <cell r="GL274">
            <v>4.0636258600000001</v>
          </cell>
          <cell r="GM274" t="e">
            <v>#DIV/0!</v>
          </cell>
          <cell r="GN274">
            <v>2.9426256227586203</v>
          </cell>
          <cell r="GO274" t="e">
            <v>#DIV/0!</v>
          </cell>
          <cell r="GP274">
            <v>8.2426488032454355</v>
          </cell>
          <cell r="GQ274" t="e">
            <v>#DIV/0!</v>
          </cell>
          <cell r="GR274">
            <v>3.3452308454729853E-3</v>
          </cell>
          <cell r="GS274" t="e">
            <v>#DIV/0!</v>
          </cell>
          <cell r="GT274">
            <v>116.21560239278118</v>
          </cell>
          <cell r="GU274">
            <v>14922.342910130787</v>
          </cell>
          <cell r="GV274">
            <v>41.488970054222875</v>
          </cell>
          <cell r="GW274">
            <v>5397.6862246953333</v>
          </cell>
          <cell r="GX274">
            <v>1.6838056028499544E-2</v>
          </cell>
          <cell r="GY274">
            <v>1.7309200141527235E-2</v>
          </cell>
          <cell r="GZ274">
            <v>4.7165423049018336E-2</v>
          </cell>
          <cell r="HA274">
            <v>4.7852692664908075E-2</v>
          </cell>
          <cell r="HB274">
            <v>28.132038432687722</v>
          </cell>
          <cell r="HC274">
            <v>2201.8758459258866</v>
          </cell>
          <cell r="HD274">
            <v>1.1417223389889498E-2</v>
          </cell>
          <cell r="HE274">
            <v>7.0609346518798414E-3</v>
          </cell>
          <cell r="IV274">
            <v>270</v>
          </cell>
        </row>
        <row r="275">
          <cell r="B275">
            <v>39102</v>
          </cell>
          <cell r="C275">
            <v>35</v>
          </cell>
          <cell r="D275">
            <v>39083</v>
          </cell>
          <cell r="E275">
            <v>0</v>
          </cell>
          <cell r="F275">
            <v>203</v>
          </cell>
          <cell r="G275">
            <v>0</v>
          </cell>
          <cell r="H275">
            <v>0</v>
          </cell>
          <cell r="I275">
            <v>1</v>
          </cell>
          <cell r="K275">
            <v>2.0833333333333335</v>
          </cell>
          <cell r="L275">
            <v>1</v>
          </cell>
          <cell r="M275">
            <v>189.91666666666674</v>
          </cell>
          <cell r="N275">
            <v>190</v>
          </cell>
          <cell r="O275">
            <v>190</v>
          </cell>
          <cell r="P275">
            <v>0.5</v>
          </cell>
          <cell r="Q275">
            <v>16.784722222222221</v>
          </cell>
          <cell r="S275">
            <v>0.61180555555555571</v>
          </cell>
          <cell r="T275">
            <v>0.5</v>
          </cell>
          <cell r="U275">
            <v>17.396527777777777</v>
          </cell>
          <cell r="W275">
            <v>9.9965277777777786</v>
          </cell>
          <cell r="Y275">
            <v>3.4722222222222071E-2</v>
          </cell>
          <cell r="AA275">
            <v>20.215972222222224</v>
          </cell>
          <cell r="AB275">
            <v>0</v>
          </cell>
          <cell r="AC275">
            <v>20.250694444444445</v>
          </cell>
          <cell r="AE275">
            <v>4.4145833333333329</v>
          </cell>
          <cell r="AG275">
            <v>39.742361111111116</v>
          </cell>
          <cell r="AI275">
            <v>0.44097222222222232</v>
          </cell>
          <cell r="AJ275">
            <v>0</v>
          </cell>
          <cell r="AK275">
            <v>44.59791666666667</v>
          </cell>
          <cell r="AL275">
            <v>0</v>
          </cell>
          <cell r="AM275">
            <v>64.848611111111111</v>
          </cell>
          <cell r="AN275">
            <v>0.5</v>
          </cell>
          <cell r="AO275">
            <v>162.52361111111114</v>
          </cell>
          <cell r="AP275">
            <v>0.44</v>
          </cell>
          <cell r="AQ275">
            <v>95.994999999999976</v>
          </cell>
          <cell r="AR275">
            <v>1</v>
          </cell>
          <cell r="AS275">
            <v>0.96897102107159072</v>
          </cell>
          <cell r="AT275">
            <v>1</v>
          </cell>
          <cell r="AU275">
            <v>0.72066109248168386</v>
          </cell>
          <cell r="AV275">
            <v>1</v>
          </cell>
          <cell r="AW275">
            <v>0.99690051885802422</v>
          </cell>
          <cell r="AX275">
            <v>1</v>
          </cell>
          <cell r="AY275">
            <v>0.6865326324112988</v>
          </cell>
          <cell r="AZ275">
            <v>1</v>
          </cell>
          <cell r="BA275">
            <v>0.60120324397309799</v>
          </cell>
          <cell r="BB275">
            <v>0.88</v>
          </cell>
          <cell r="BC275">
            <v>0.59065264021466946</v>
          </cell>
          <cell r="BD275">
            <v>0.88</v>
          </cell>
          <cell r="BE275">
            <v>0.55642779224647665</v>
          </cell>
          <cell r="BF275">
            <v>0.88</v>
          </cell>
          <cell r="BG275">
            <v>0.55446151377802722</v>
          </cell>
          <cell r="BH275">
            <v>0.44</v>
          </cell>
          <cell r="BI275">
            <v>0.50545853444493183</v>
          </cell>
          <cell r="BJ275">
            <v>140</v>
          </cell>
          <cell r="BK275">
            <v>135.9956022015036</v>
          </cell>
          <cell r="BL275">
            <v>1478.4</v>
          </cell>
          <cell r="BM275">
            <v>313317.54800000007</v>
          </cell>
          <cell r="BN275">
            <v>1478.4</v>
          </cell>
          <cell r="BO275">
            <v>1649.0397263157897</v>
          </cell>
          <cell r="BP275">
            <v>532.22400000000005</v>
          </cell>
          <cell r="BQ275">
            <v>106042.16923999996</v>
          </cell>
          <cell r="BR275">
            <v>0.36</v>
          </cell>
          <cell r="BS275">
            <v>0.33844950567530913</v>
          </cell>
          <cell r="BT275">
            <v>2</v>
          </cell>
          <cell r="BU275">
            <v>0.33844950567530913</v>
          </cell>
          <cell r="BV275">
            <v>0.113</v>
          </cell>
          <cell r="BW275">
            <v>0.12342115617386609</v>
          </cell>
          <cell r="BX275">
            <v>167.0592</v>
          </cell>
          <cell r="BY275">
            <v>38670.014023720796</v>
          </cell>
          <cell r="BZ275">
            <v>0.18</v>
          </cell>
          <cell r="CA275">
            <v>0.18027557753397924</v>
          </cell>
          <cell r="CB275">
            <v>266.11200000000002</v>
          </cell>
          <cell r="CC275">
            <v>56483.501917230278</v>
          </cell>
          <cell r="CD275">
            <v>2.9000000000000001E-2</v>
          </cell>
          <cell r="CE275">
            <v>2.9131367688452359E-2</v>
          </cell>
          <cell r="CF275">
            <v>0.75</v>
          </cell>
          <cell r="CG275">
            <v>0.7486573049002011</v>
          </cell>
          <cell r="CH275">
            <v>21.924000000000003</v>
          </cell>
          <cell r="CI275">
            <v>4657.7418393401676</v>
          </cell>
          <cell r="CJ275">
            <v>0.49199999999999999</v>
          </cell>
          <cell r="CK275">
            <v>0.48794547904951185</v>
          </cell>
          <cell r="CL275">
            <v>278.96400000000006</v>
          </cell>
          <cell r="CM275">
            <v>58407.538483429547</v>
          </cell>
          <cell r="CN275">
            <v>0.38352272727272729</v>
          </cell>
          <cell r="CO275">
            <v>0.38204356252653932</v>
          </cell>
          <cell r="CP275">
            <v>567.00000000000011</v>
          </cell>
          <cell r="CQ275">
            <v>119700.95224000001</v>
          </cell>
          <cell r="CR275">
            <v>1.1122159090909092E-2</v>
          </cell>
          <cell r="CS275">
            <v>1.1129451492966857E-2</v>
          </cell>
          <cell r="CT275">
            <v>16.443000000000001</v>
          </cell>
          <cell r="CU275">
            <v>3487.0524523613153</v>
          </cell>
          <cell r="CV275">
            <v>3.5000000000000003E-2</v>
          </cell>
          <cell r="CW275">
            <v>4.5179949512435209E-2</v>
          </cell>
          <cell r="CX275">
            <v>51.744000000000007</v>
          </cell>
          <cell r="CY275">
            <v>14155.670999999998</v>
          </cell>
          <cell r="CZ275">
            <v>0.02</v>
          </cell>
          <cell r="DA275">
            <v>2.0413770583822471E-2</v>
          </cell>
          <cell r="DB275">
            <v>7.000000000000001E-4</v>
          </cell>
          <cell r="DC275">
            <v>9.2229312433553419E-4</v>
          </cell>
          <cell r="DD275">
            <v>1.0348800000000002</v>
          </cell>
          <cell r="DE275">
            <v>288.97062025406876</v>
          </cell>
          <cell r="DF275">
            <v>0.65</v>
          </cell>
          <cell r="DG275">
            <v>0.59270714594841256</v>
          </cell>
          <cell r="DH275">
            <v>33.633600000000008</v>
          </cell>
          <cell r="DI275">
            <v>8390.1673573947101</v>
          </cell>
          <cell r="DJ275">
            <v>0.3</v>
          </cell>
          <cell r="DK275">
            <v>3.0704980357342312E-2</v>
          </cell>
          <cell r="DL275">
            <v>15.523200000000001</v>
          </cell>
          <cell r="DM275">
            <v>434.64960000000013</v>
          </cell>
          <cell r="DN275">
            <v>0.81499999999999995</v>
          </cell>
          <cell r="DO275">
            <v>0.84208709442910823</v>
          </cell>
          <cell r="DP275">
            <v>150.61619999999999</v>
          </cell>
          <cell r="DQ275">
            <v>35182.961571359483</v>
          </cell>
          <cell r="DR275">
            <v>184.80515337423313</v>
          </cell>
          <cell r="DS275">
            <v>41780.668299176017</v>
          </cell>
          <cell r="DT275">
            <v>1443.6240000000003</v>
          </cell>
          <cell r="DU275">
            <v>299658.76500000001</v>
          </cell>
          <cell r="DV275">
            <v>0.9764772727272728</v>
          </cell>
          <cell r="DW275">
            <v>0.95640594314876981</v>
          </cell>
          <cell r="DX275">
            <v>0.81</v>
          </cell>
          <cell r="DY275">
            <v>0.28677756308880226</v>
          </cell>
          <cell r="DZ275">
            <v>0.98899999999999999</v>
          </cell>
          <cell r="EA275">
            <v>0.98757772558474644</v>
          </cell>
          <cell r="EB275">
            <v>0.84209920476372202</v>
          </cell>
          <cell r="EC275">
            <v>0.86775134380115115</v>
          </cell>
          <cell r="ED275">
            <v>0.85</v>
          </cell>
          <cell r="EE275">
            <v>0.89264987776725635</v>
          </cell>
          <cell r="EF275">
            <v>7.2922561490701879E-2</v>
          </cell>
          <cell r="EG275">
            <v>8.6980944569986285E-2</v>
          </cell>
          <cell r="EH275">
            <v>107.80871490785367</v>
          </cell>
          <cell r="EI275">
            <v>27252.656275392023</v>
          </cell>
          <cell r="EJ275">
            <v>109.00780071572666</v>
          </cell>
          <cell r="EK275">
            <v>27595.454584858806</v>
          </cell>
          <cell r="EL275">
            <v>7.3733631436503411E-2</v>
          </cell>
          <cell r="EM275">
            <v>8.8075036846831184E-2</v>
          </cell>
          <cell r="EN275">
            <v>5.0000000000000001E-4</v>
          </cell>
          <cell r="EO275">
            <v>4.4826532029913551E-4</v>
          </cell>
          <cell r="EP275">
            <v>5.450390035786333E-2</v>
          </cell>
          <cell r="EQ275">
            <v>12.370085288281981</v>
          </cell>
          <cell r="ER275">
            <v>0.98949474737368681</v>
          </cell>
          <cell r="ES275">
            <v>0.98802062096486554</v>
          </cell>
          <cell r="ET275">
            <v>108.9532968153688</v>
          </cell>
          <cell r="EU275">
            <v>27583.084499570519</v>
          </cell>
          <cell r="EV275">
            <v>2.8955279418389032E-2</v>
          </cell>
          <cell r="EW275">
            <v>2.5310760110912947E-2</v>
          </cell>
          <cell r="EX275">
            <v>0.85</v>
          </cell>
          <cell r="EY275">
            <v>0.8457988473478647</v>
          </cell>
          <cell r="EZ275">
            <v>0.35699999999999998</v>
          </cell>
          <cell r="FA275">
            <v>0.36169646920740767</v>
          </cell>
          <cell r="FB275">
            <v>0.42</v>
          </cell>
          <cell r="FC275">
            <v>0.42763887695232006</v>
          </cell>
          <cell r="FD275">
            <v>59.269957220318389</v>
          </cell>
          <cell r="FE275">
            <v>12680.277446646793</v>
          </cell>
          <cell r="FF275">
            <v>0.71578432404916392</v>
          </cell>
          <cell r="FG275">
            <v>0.77459813097647001</v>
          </cell>
          <cell r="FH275">
            <v>0.77905677163671005</v>
          </cell>
          <cell r="FI275">
            <v>0.78789852572579311</v>
          </cell>
          <cell r="FJ275">
            <v>0.9015738133547867</v>
          </cell>
          <cell r="FK275">
            <v>0.90982541536648265</v>
          </cell>
          <cell r="FL275">
            <v>0.93594486265946442</v>
          </cell>
          <cell r="FM275">
            <v>0.94142435366298272</v>
          </cell>
          <cell r="FN275">
            <v>0.64533240257258306</v>
          </cell>
          <cell r="FO275">
            <v>0.70474906625776801</v>
          </cell>
          <cell r="FP275">
            <v>0.72915418313344638</v>
          </cell>
          <cell r="FQ275">
            <v>0.74174686033342174</v>
          </cell>
          <cell r="FR275">
            <v>3.0000000000000001E-3</v>
          </cell>
          <cell r="FS275">
            <v>2.6548503926860922E-3</v>
          </cell>
          <cell r="FT275">
            <v>0.81799999999999995</v>
          </cell>
          <cell r="FU275">
            <v>0.84474194482179432</v>
          </cell>
          <cell r="FV275">
            <v>0.84538305545853887</v>
          </cell>
          <cell r="FW275">
            <v>0.87056530556875678</v>
          </cell>
          <cell r="FX275">
            <v>149.58132000000001</v>
          </cell>
          <cell r="FY275">
            <v>30179.806375585904</v>
          </cell>
          <cell r="FZ275">
            <v>182.86224938875307</v>
          </cell>
          <cell r="GA275">
            <v>35726.657780622692</v>
          </cell>
          <cell r="GB275">
            <v>23.127806658878551</v>
          </cell>
          <cell r="GC275" t="e">
            <v>#DIV/0!</v>
          </cell>
          <cell r="GD275">
            <v>1.5643808616665686E-2</v>
          </cell>
          <cell r="GE275" t="e">
            <v>#DIV/0!</v>
          </cell>
          <cell r="GF275">
            <v>4.3820192203545341E-2</v>
          </cell>
          <cell r="GG275" t="e">
            <v>#DIV/0!</v>
          </cell>
          <cell r="GH275">
            <v>64.783772153721429</v>
          </cell>
          <cell r="GI275" t="e">
            <v>#DIV/0!</v>
          </cell>
          <cell r="GJ275">
            <v>1.6299999999999999E-2</v>
          </cell>
          <cell r="GK275" t="e">
            <v>#DIV/0!</v>
          </cell>
          <cell r="GL275">
            <v>2.4381755159999998</v>
          </cell>
          <cell r="GM275" t="e">
            <v>#DIV/0!</v>
          </cell>
          <cell r="GN275">
            <v>1.7655753736551723</v>
          </cell>
          <cell r="GO275" t="e">
            <v>#DIV/0!</v>
          </cell>
          <cell r="GP275">
            <v>4.9455892819472611</v>
          </cell>
          <cell r="GQ275" t="e">
            <v>#DIV/0!</v>
          </cell>
          <cell r="GR275">
            <v>3.3452308454729848E-3</v>
          </cell>
          <cell r="GS275" t="e">
            <v>#DIV/0!</v>
          </cell>
          <cell r="GT275">
            <v>69.729361435668693</v>
          </cell>
          <cell r="GU275">
            <v>14992.072271566456</v>
          </cell>
          <cell r="GV275">
            <v>24.893382032533722</v>
          </cell>
          <cell r="GW275">
            <v>5422.579606727867</v>
          </cell>
          <cell r="GX275">
            <v>1.683805602849954E-2</v>
          </cell>
          <cell r="GY275">
            <v>1.7306977031263712E-2</v>
          </cell>
          <cell r="GZ275">
            <v>4.7165423049018322E-2</v>
          </cell>
          <cell r="HA275">
            <v>4.7849449758768231E-2</v>
          </cell>
          <cell r="HB275">
            <v>16.879223059612613</v>
          </cell>
          <cell r="HC275">
            <v>2218.7550689854993</v>
          </cell>
          <cell r="HD275">
            <v>1.1417223389889482E-2</v>
          </cell>
          <cell r="HE275">
            <v>7.0814899553136388E-3</v>
          </cell>
          <cell r="IV275">
            <v>271</v>
          </cell>
        </row>
        <row r="276">
          <cell r="B276">
            <v>39103</v>
          </cell>
          <cell r="C276">
            <v>35</v>
          </cell>
          <cell r="D276">
            <v>39083</v>
          </cell>
          <cell r="E276">
            <v>0</v>
          </cell>
          <cell r="F276">
            <v>204</v>
          </cell>
          <cell r="G276">
            <v>0</v>
          </cell>
          <cell r="H276">
            <v>0</v>
          </cell>
          <cell r="I276">
            <v>1</v>
          </cell>
          <cell r="K276">
            <v>2.0833333333333335</v>
          </cell>
          <cell r="L276">
            <v>1</v>
          </cell>
          <cell r="M276">
            <v>190.91666666666674</v>
          </cell>
          <cell r="N276">
            <v>191</v>
          </cell>
          <cell r="O276">
            <v>191</v>
          </cell>
          <cell r="Q276">
            <v>16.784722222222221</v>
          </cell>
          <cell r="R276">
            <v>2.0833333333333332E-2</v>
          </cell>
          <cell r="S276">
            <v>0.63263888888888908</v>
          </cell>
          <cell r="T276">
            <v>2.0833333333333332E-2</v>
          </cell>
          <cell r="U276">
            <v>17.417361111111109</v>
          </cell>
          <cell r="W276">
            <v>9.9965277777777786</v>
          </cell>
          <cell r="Y276">
            <v>3.4722222222222071E-2</v>
          </cell>
          <cell r="AA276">
            <v>20.215972222222224</v>
          </cell>
          <cell r="AB276">
            <v>0</v>
          </cell>
          <cell r="AC276">
            <v>20.250694444444445</v>
          </cell>
          <cell r="AE276">
            <v>4.4145833333333329</v>
          </cell>
          <cell r="AG276">
            <v>39.742361111111116</v>
          </cell>
          <cell r="AI276">
            <v>0.44097222222222232</v>
          </cell>
          <cell r="AJ276">
            <v>0</v>
          </cell>
          <cell r="AK276">
            <v>44.59791666666667</v>
          </cell>
          <cell r="AL276">
            <v>0</v>
          </cell>
          <cell r="AM276">
            <v>64.848611111111111</v>
          </cell>
          <cell r="AN276">
            <v>0.97916666666666663</v>
          </cell>
          <cell r="AO276">
            <v>163.50277777777779</v>
          </cell>
          <cell r="AP276">
            <v>0.86166666666666669</v>
          </cell>
          <cell r="AQ276">
            <v>96.856666666666641</v>
          </cell>
          <cell r="AR276">
            <v>1</v>
          </cell>
          <cell r="AS276">
            <v>0.96918311252017864</v>
          </cell>
          <cell r="AT276">
            <v>1</v>
          </cell>
          <cell r="AU276">
            <v>0.72257044933416725</v>
          </cell>
          <cell r="AV276">
            <v>1</v>
          </cell>
          <cell r="AW276">
            <v>0.9969217046484683</v>
          </cell>
          <cell r="AX276">
            <v>1</v>
          </cell>
          <cell r="AY276">
            <v>0.68867526650281419</v>
          </cell>
          <cell r="AZ276">
            <v>1</v>
          </cell>
          <cell r="BA276">
            <v>0.60359151220672436</v>
          </cell>
          <cell r="BB276">
            <v>0.88</v>
          </cell>
          <cell r="BC276">
            <v>0.59238545046805158</v>
          </cell>
          <cell r="BD276">
            <v>0.88</v>
          </cell>
          <cell r="BE276">
            <v>0.55825391552159576</v>
          </cell>
          <cell r="BF276">
            <v>0.86166666666666669</v>
          </cell>
          <cell r="BG276">
            <v>0.55622572283150529</v>
          </cell>
          <cell r="BH276">
            <v>0.86166666666666669</v>
          </cell>
          <cell r="BI276">
            <v>0.5073243125272805</v>
          </cell>
          <cell r="BJ276">
            <v>140</v>
          </cell>
          <cell r="BK276">
            <v>136.0312265547029</v>
          </cell>
          <cell r="BL276">
            <v>2895.2000000000003</v>
          </cell>
          <cell r="BM276">
            <v>316212.74800000008</v>
          </cell>
          <cell r="BN276">
            <v>2895.2000000000003</v>
          </cell>
          <cell r="BO276">
            <v>1655.5641256544507</v>
          </cell>
          <cell r="BP276">
            <v>1042.2720000000002</v>
          </cell>
          <cell r="BQ276">
            <v>107084.44123999996</v>
          </cell>
          <cell r="BR276">
            <v>0.36000000000000004</v>
          </cell>
          <cell r="BS276">
            <v>0.33864681900806837</v>
          </cell>
          <cell r="BT276">
            <v>2</v>
          </cell>
          <cell r="BU276">
            <v>0.33864681900806837</v>
          </cell>
          <cell r="BV276">
            <v>0.113</v>
          </cell>
          <cell r="BW276">
            <v>0.12332574151539515</v>
          </cell>
          <cell r="BX276">
            <v>327.15760000000006</v>
          </cell>
          <cell r="BY276">
            <v>38997.171623720795</v>
          </cell>
          <cell r="BZ276">
            <v>0.18</v>
          </cell>
          <cell r="CA276">
            <v>0.18027305438435476</v>
          </cell>
          <cell r="CB276">
            <v>521.13600000000008</v>
          </cell>
          <cell r="CC276">
            <v>57004.637917230277</v>
          </cell>
          <cell r="CD276">
            <v>2.9000000000000001E-2</v>
          </cell>
          <cell r="CE276">
            <v>2.9130160290103232E-2</v>
          </cell>
          <cell r="CF276">
            <v>0.75</v>
          </cell>
          <cell r="CG276">
            <v>0.74866956865515899</v>
          </cell>
          <cell r="CH276">
            <v>42.934500000000007</v>
          </cell>
          <cell r="CI276">
            <v>4700.6763393401679</v>
          </cell>
          <cell r="CJ276">
            <v>0.49199999999999999</v>
          </cell>
          <cell r="CK276">
            <v>0.48798274408751158</v>
          </cell>
          <cell r="CL276">
            <v>546.30450000000008</v>
          </cell>
          <cell r="CM276">
            <v>58953.842983429546</v>
          </cell>
          <cell r="CN276">
            <v>0.38352272727272729</v>
          </cell>
          <cell r="CO276">
            <v>0.38205710555350536</v>
          </cell>
          <cell r="CP276">
            <v>1110.3750000000002</v>
          </cell>
          <cell r="CQ276">
            <v>120811.32724000001</v>
          </cell>
          <cell r="CR276">
            <v>1.1122159090909092E-2</v>
          </cell>
          <cell r="CS276">
            <v>1.11293847247465E-2</v>
          </cell>
          <cell r="CT276">
            <v>32.200875000000003</v>
          </cell>
          <cell r="CU276">
            <v>3519.2533273613153</v>
          </cell>
          <cell r="CV276">
            <v>3.5000000000000003E-2</v>
          </cell>
          <cell r="CW276">
            <v>4.5086743308653691E-2</v>
          </cell>
          <cell r="CX276">
            <v>101.33200000000002</v>
          </cell>
          <cell r="CY276">
            <v>14257.002999999999</v>
          </cell>
          <cell r="CZ276">
            <v>0.02</v>
          </cell>
          <cell r="DA276">
            <v>2.041082969920598E-2</v>
          </cell>
          <cell r="DB276">
            <v>7.000000000000001E-4</v>
          </cell>
          <cell r="DC276">
            <v>9.2025783936474531E-4</v>
          </cell>
          <cell r="DD276">
            <v>2.0266400000000004</v>
          </cell>
          <cell r="DE276">
            <v>290.99726025406875</v>
          </cell>
          <cell r="DF276">
            <v>0.65</v>
          </cell>
          <cell r="DG276">
            <v>0.59311435631981768</v>
          </cell>
          <cell r="DH276">
            <v>65.865800000000021</v>
          </cell>
          <cell r="DI276">
            <v>8456.0331573947096</v>
          </cell>
          <cell r="DJ276">
            <v>0.3</v>
          </cell>
          <cell r="DK276">
            <v>3.2619001342708578E-2</v>
          </cell>
          <cell r="DL276">
            <v>30.399600000000007</v>
          </cell>
          <cell r="DM276">
            <v>465.04920000000016</v>
          </cell>
          <cell r="DN276">
            <v>0.81499999999999995</v>
          </cell>
          <cell r="DO276">
            <v>0.84185447712822759</v>
          </cell>
          <cell r="DP276">
            <v>294.95672500000006</v>
          </cell>
          <cell r="DQ276">
            <v>35477.918296359487</v>
          </cell>
          <cell r="DR276">
            <v>361.91009202454001</v>
          </cell>
          <cell r="DS276">
            <v>42142.578391200557</v>
          </cell>
          <cell r="DT276">
            <v>2827.0970000000007</v>
          </cell>
          <cell r="DU276">
            <v>302485.86200000002</v>
          </cell>
          <cell r="DV276">
            <v>0.97647727272727292</v>
          </cell>
          <cell r="DW276">
            <v>0.95658971345456301</v>
          </cell>
          <cell r="DX276">
            <v>0.81</v>
          </cell>
          <cell r="DY276">
            <v>0.29156811504765395</v>
          </cell>
          <cell r="DZ276">
            <v>0.98899999999999999</v>
          </cell>
          <cell r="EA276">
            <v>0.9875886435910548</v>
          </cell>
          <cell r="EB276">
            <v>0.84209920476372202</v>
          </cell>
          <cell r="EC276">
            <v>0.86753420564449246</v>
          </cell>
          <cell r="ED276">
            <v>0.85</v>
          </cell>
          <cell r="EE276">
            <v>0.89230967382687199</v>
          </cell>
          <cell r="EF276">
            <v>7.2922561490701879E-2</v>
          </cell>
          <cell r="EG276">
            <v>8.6852227967165616E-2</v>
          </cell>
          <cell r="EH276">
            <v>211.12540002788009</v>
          </cell>
          <cell r="EI276">
            <v>27463.781675419901</v>
          </cell>
          <cell r="EJ276">
            <v>213.4736097349647</v>
          </cell>
          <cell r="EK276">
            <v>27808.928194593769</v>
          </cell>
          <cell r="EL276">
            <v>7.3733631436503411E-2</v>
          </cell>
          <cell r="EM276">
            <v>8.7943728930858167E-2</v>
          </cell>
          <cell r="EN276">
            <v>5.0000000000000001E-4</v>
          </cell>
          <cell r="EO276">
            <v>4.4866245854002513E-4</v>
          </cell>
          <cell r="EP276">
            <v>0.10673680486748235</v>
          </cell>
          <cell r="EQ276">
            <v>12.476822093149464</v>
          </cell>
          <cell r="ER276">
            <v>0.98949474737368681</v>
          </cell>
          <cell r="ES276">
            <v>0.98803193642876908</v>
          </cell>
          <cell r="ET276">
            <v>213.36687293009723</v>
          </cell>
          <cell r="EU276">
            <v>27796.451372500618</v>
          </cell>
          <cell r="EV276">
            <v>2.8955279418389032E-2</v>
          </cell>
          <cell r="EW276">
            <v>2.5344128823483025E-2</v>
          </cell>
          <cell r="EX276">
            <v>0.85</v>
          </cell>
          <cell r="EY276">
            <v>0.8458367676065387</v>
          </cell>
          <cell r="EZ276">
            <v>0.35699999999999998</v>
          </cell>
          <cell r="FA276">
            <v>0.36165407814430062</v>
          </cell>
          <cell r="FB276">
            <v>0.42</v>
          </cell>
          <cell r="FC276">
            <v>0.42756958788593674</v>
          </cell>
          <cell r="FD276">
            <v>116.07033288979022</v>
          </cell>
          <cell r="FE276">
            <v>12796.347779536583</v>
          </cell>
          <cell r="FF276">
            <v>0.71578432404916359</v>
          </cell>
          <cell r="FG276">
            <v>0.77410916407229158</v>
          </cell>
          <cell r="FH276">
            <v>0.77905677163670983</v>
          </cell>
          <cell r="FI276">
            <v>0.78780970120987703</v>
          </cell>
          <cell r="FJ276">
            <v>0.90157381335478681</v>
          </cell>
          <cell r="FK276">
            <v>0.90975619049201373</v>
          </cell>
          <cell r="FL276">
            <v>0.93594486265946442</v>
          </cell>
          <cell r="FM276">
            <v>0.94137838562940568</v>
          </cell>
          <cell r="FN276">
            <v>0.64533240257258284</v>
          </cell>
          <cell r="FO276">
            <v>0.7042506041313652</v>
          </cell>
          <cell r="FP276">
            <v>0.72915418313344615</v>
          </cell>
          <cell r="FQ276">
            <v>0.74162702470813846</v>
          </cell>
          <cell r="FR276">
            <v>3.0000000000000001E-3</v>
          </cell>
          <cell r="FS276">
            <v>2.6220805959633608E-3</v>
          </cell>
          <cell r="FT276">
            <v>0.81799999999999995</v>
          </cell>
          <cell r="FU276">
            <v>0.84447655772419095</v>
          </cell>
          <cell r="FV276">
            <v>0.84538305545853887</v>
          </cell>
          <cell r="FW276">
            <v>0.87031425662454376</v>
          </cell>
          <cell r="FX276">
            <v>292.93008500000008</v>
          </cell>
          <cell r="FY276">
            <v>30472.736460585904</v>
          </cell>
          <cell r="FZ276">
            <v>358.1052383863082</v>
          </cell>
          <cell r="GA276">
            <v>36084.763019008999</v>
          </cell>
          <cell r="GB276">
            <v>45.291954706970508</v>
          </cell>
          <cell r="GC276" t="e">
            <v>#DIV/0!</v>
          </cell>
          <cell r="GD276">
            <v>1.5643808616665689E-2</v>
          </cell>
          <cell r="GE276" t="e">
            <v>#DIV/0!</v>
          </cell>
          <cell r="GF276">
            <v>4.3820192203545355E-2</v>
          </cell>
          <cell r="GG276" t="e">
            <v>#DIV/0!</v>
          </cell>
          <cell r="GH276">
            <v>126.86822046770452</v>
          </cell>
          <cell r="GI276" t="e">
            <v>#DIV/0!</v>
          </cell>
          <cell r="GJ276">
            <v>1.6299999999999999E-2</v>
          </cell>
          <cell r="GK276" t="e">
            <v>#DIV/0!</v>
          </cell>
          <cell r="GL276">
            <v>4.7747603855000005</v>
          </cell>
          <cell r="GM276" t="e">
            <v>#DIV/0!</v>
          </cell>
          <cell r="GN276">
            <v>3.4575851067413796</v>
          </cell>
          <cell r="GO276" t="e">
            <v>#DIV/0!</v>
          </cell>
          <cell r="GP276">
            <v>9.6851123438133904</v>
          </cell>
          <cell r="GQ276" t="e">
            <v>#DIV/0!</v>
          </cell>
          <cell r="GR276">
            <v>3.3452308454729861E-3</v>
          </cell>
          <cell r="GS276" t="e">
            <v>#DIV/0!</v>
          </cell>
          <cell r="GT276">
            <v>136.55333281151792</v>
          </cell>
          <cell r="GU276">
            <v>15128.625604377974</v>
          </cell>
          <cell r="GV276">
            <v>48.749539813711891</v>
          </cell>
          <cell r="GW276">
            <v>5471.3291465415787</v>
          </cell>
          <cell r="GX276">
            <v>1.6838056028499547E-2</v>
          </cell>
          <cell r="GY276">
            <v>1.7302683655693658E-2</v>
          </cell>
          <cell r="GZ276">
            <v>4.7165423049018343E-2</v>
          </cell>
          <cell r="HA276">
            <v>4.7843186905222337E-2</v>
          </cell>
          <cell r="HB276">
            <v>33.055145158408095</v>
          </cell>
          <cell r="HC276">
            <v>2251.8102141439076</v>
          </cell>
          <cell r="HD276">
            <v>1.1417223389889503E-2</v>
          </cell>
          <cell r="HE276">
            <v>7.1211873284245551E-3</v>
          </cell>
          <cell r="IV276">
            <v>272</v>
          </cell>
        </row>
        <row r="277">
          <cell r="B277" t="str">
            <v>from  15/1/2007  to  21/1/2007</v>
          </cell>
          <cell r="C277">
            <v>35</v>
          </cell>
          <cell r="F277">
            <v>7</v>
          </cell>
          <cell r="G277">
            <v>0</v>
          </cell>
          <cell r="H277">
            <v>0</v>
          </cell>
          <cell r="I277">
            <v>1</v>
          </cell>
          <cell r="J277">
            <v>0.83333333333333326</v>
          </cell>
          <cell r="K277">
            <v>2.0833333333333335</v>
          </cell>
          <cell r="L277">
            <v>6.166666666666667</v>
          </cell>
          <cell r="M277">
            <v>190.91666666666674</v>
          </cell>
          <cell r="N277">
            <v>7</v>
          </cell>
          <cell r="O277">
            <v>191</v>
          </cell>
          <cell r="P277">
            <v>0.5</v>
          </cell>
          <cell r="Q277">
            <v>16.784722222222221</v>
          </cell>
          <cell r="R277">
            <v>2.0833333333333332E-2</v>
          </cell>
          <cell r="S277">
            <v>0.63263888888888908</v>
          </cell>
          <cell r="T277">
            <v>0.52083333333333337</v>
          </cell>
          <cell r="U277">
            <v>17.417361111111109</v>
          </cell>
          <cell r="V277">
            <v>0</v>
          </cell>
          <cell r="W277">
            <v>9.9965277777777786</v>
          </cell>
          <cell r="X277">
            <v>0</v>
          </cell>
          <cell r="Y277">
            <v>3.4722222222222071E-2</v>
          </cell>
          <cell r="Z277">
            <v>0</v>
          </cell>
          <cell r="AA277">
            <v>20.215972222222224</v>
          </cell>
          <cell r="AB277">
            <v>0</v>
          </cell>
          <cell r="AC277">
            <v>20.250694444444445</v>
          </cell>
          <cell r="AD277">
            <v>0</v>
          </cell>
          <cell r="AE277">
            <v>4.4145833333333329</v>
          </cell>
          <cell r="AF277">
            <v>0</v>
          </cell>
          <cell r="AG277">
            <v>39.742361111111116</v>
          </cell>
          <cell r="AH277">
            <v>0</v>
          </cell>
          <cell r="AI277">
            <v>0.44097222222222232</v>
          </cell>
          <cell r="AJ277">
            <v>0</v>
          </cell>
          <cell r="AK277">
            <v>44.59791666666667</v>
          </cell>
          <cell r="AL277">
            <v>0</v>
          </cell>
          <cell r="AM277">
            <v>64.848611111111111</v>
          </cell>
          <cell r="AN277">
            <v>5.6458333333333339</v>
          </cell>
          <cell r="AO277">
            <v>163.50277777777779</v>
          </cell>
          <cell r="AP277">
            <v>4.9683333333333337</v>
          </cell>
          <cell r="AQ277">
            <v>96.856666666666641</v>
          </cell>
          <cell r="AR277">
            <v>1</v>
          </cell>
          <cell r="AS277">
            <v>0.96918311252017864</v>
          </cell>
          <cell r="AT277">
            <v>1</v>
          </cell>
          <cell r="AU277">
            <v>0.72257044933416725</v>
          </cell>
          <cell r="AV277">
            <v>1</v>
          </cell>
          <cell r="AW277">
            <v>0.9969217046484683</v>
          </cell>
          <cell r="AX277">
            <v>1</v>
          </cell>
          <cell r="AY277">
            <v>0.68867526650281419</v>
          </cell>
          <cell r="AZ277">
            <v>1</v>
          </cell>
          <cell r="BA277">
            <v>0.60359151220672436</v>
          </cell>
          <cell r="BB277">
            <v>0.88</v>
          </cell>
          <cell r="BC277">
            <v>0.59238545046805158</v>
          </cell>
          <cell r="BD277">
            <v>0.88</v>
          </cell>
          <cell r="BE277">
            <v>0.55825391552159576</v>
          </cell>
          <cell r="BF277">
            <v>0.876764705882353</v>
          </cell>
          <cell r="BG277">
            <v>0.55622572283150529</v>
          </cell>
          <cell r="BH277">
            <v>0.80567567567567566</v>
          </cell>
          <cell r="BI277">
            <v>0.5073243125272805</v>
          </cell>
          <cell r="BJ277">
            <v>139.99999999999997</v>
          </cell>
          <cell r="BK277">
            <v>136.0312265547029</v>
          </cell>
          <cell r="BL277">
            <v>16693.599999999999</v>
          </cell>
          <cell r="BM277">
            <v>316212.74800000008</v>
          </cell>
          <cell r="BN277">
            <v>2384.7999999999997</v>
          </cell>
          <cell r="BO277">
            <v>1655.5641256544507</v>
          </cell>
          <cell r="BP277">
            <v>6009.6959999999999</v>
          </cell>
          <cell r="BQ277">
            <v>107084.44123999996</v>
          </cell>
          <cell r="BR277">
            <v>0.36000000000000004</v>
          </cell>
          <cell r="BS277">
            <v>0.33864681900806837</v>
          </cell>
          <cell r="BT277">
            <v>0.36000000000000004</v>
          </cell>
          <cell r="BU277">
            <v>0.33864681900806837</v>
          </cell>
          <cell r="BV277">
            <v>0.113</v>
          </cell>
          <cell r="BW277">
            <v>0.12332574151539515</v>
          </cell>
          <cell r="BX277">
            <v>1886.3768</v>
          </cell>
          <cell r="BY277">
            <v>38997.171623720795</v>
          </cell>
          <cell r="BZ277">
            <v>0.18000000000000002</v>
          </cell>
          <cell r="CA277">
            <v>0.18027305438435476</v>
          </cell>
          <cell r="CB277">
            <v>3004.848</v>
          </cell>
          <cell r="CC277">
            <v>57004.637917230277</v>
          </cell>
          <cell r="CD277">
            <v>2.9000000000000005E-2</v>
          </cell>
          <cell r="CE277">
            <v>2.9130160290103232E-2</v>
          </cell>
          <cell r="CF277">
            <v>0.75</v>
          </cell>
          <cell r="CG277">
            <v>0.74866956865515899</v>
          </cell>
          <cell r="CH277">
            <v>247.55850000000007</v>
          </cell>
          <cell r="CI277">
            <v>4700.6763393401679</v>
          </cell>
          <cell r="CJ277">
            <v>0.49199999999999999</v>
          </cell>
          <cell r="CK277">
            <v>0.48798274408751158</v>
          </cell>
          <cell r="CL277">
            <v>3149.9684999999999</v>
          </cell>
          <cell r="CM277">
            <v>58953.842983429546</v>
          </cell>
          <cell r="CN277">
            <v>0.38352272727272729</v>
          </cell>
          <cell r="CO277">
            <v>0.38205710555350536</v>
          </cell>
          <cell r="CP277">
            <v>6402.375</v>
          </cell>
          <cell r="CQ277">
            <v>120811.32724000001</v>
          </cell>
          <cell r="CR277">
            <v>1.1122159090909094E-2</v>
          </cell>
          <cell r="CS277">
            <v>1.11293847247465E-2</v>
          </cell>
          <cell r="CT277">
            <v>185.66887500000004</v>
          </cell>
          <cell r="CU277">
            <v>3519.2533273613153</v>
          </cell>
          <cell r="CV277">
            <v>3.500000000000001E-2</v>
          </cell>
          <cell r="CW277">
            <v>4.5086743308653691E-2</v>
          </cell>
          <cell r="CX277">
            <v>584.27600000000007</v>
          </cell>
          <cell r="CY277">
            <v>14257.002999999999</v>
          </cell>
          <cell r="CZ277">
            <v>2.0000000000000004E-2</v>
          </cell>
          <cell r="DA277">
            <v>2.041082969920598E-2</v>
          </cell>
          <cell r="DB277">
            <v>7.0000000000000032E-4</v>
          </cell>
          <cell r="DC277">
            <v>9.2025783936474531E-4</v>
          </cell>
          <cell r="DD277">
            <v>11.685520000000004</v>
          </cell>
          <cell r="DE277">
            <v>290.99726025406875</v>
          </cell>
          <cell r="DF277">
            <v>1.3050961361918525</v>
          </cell>
          <cell r="DG277">
            <v>0.59311435631981768</v>
          </cell>
          <cell r="DH277">
            <v>379.77940000000007</v>
          </cell>
          <cell r="DI277">
            <v>8456.0331573947096</v>
          </cell>
          <cell r="DJ277">
            <v>0.3</v>
          </cell>
          <cell r="DK277">
            <v>3.2619001342708578E-2</v>
          </cell>
          <cell r="DL277">
            <v>175.28280000000001</v>
          </cell>
          <cell r="DM277">
            <v>465.04920000000016</v>
          </cell>
          <cell r="DN277">
            <v>0.81499999999999984</v>
          </cell>
          <cell r="DO277">
            <v>0.84185447712822759</v>
          </cell>
          <cell r="DP277">
            <v>1700.7079249999999</v>
          </cell>
          <cell r="DQ277">
            <v>35477.918296359487</v>
          </cell>
          <cell r="DR277">
            <v>2086.7581901840495</v>
          </cell>
          <cell r="DS277">
            <v>42142.578391200557</v>
          </cell>
          <cell r="DT277">
            <v>16300.921000000002</v>
          </cell>
          <cell r="DU277">
            <v>302485.86200000002</v>
          </cell>
          <cell r="DV277">
            <v>0.97647727272727292</v>
          </cell>
          <cell r="DW277">
            <v>0.95658971345456301</v>
          </cell>
          <cell r="DX277">
            <v>0.81000000000000028</v>
          </cell>
          <cell r="DY277">
            <v>0.29156811504765395</v>
          </cell>
          <cell r="DZ277">
            <v>0.9890000000000001</v>
          </cell>
          <cell r="EA277">
            <v>0.9875886435910548</v>
          </cell>
          <cell r="EB277">
            <v>0.84209920476372202</v>
          </cell>
          <cell r="EC277">
            <v>0.86753420564449246</v>
          </cell>
          <cell r="ED277">
            <v>0.85000000000000009</v>
          </cell>
          <cell r="EE277">
            <v>0.89230967382687199</v>
          </cell>
          <cell r="EF277">
            <v>7.2922561490701879E-2</v>
          </cell>
          <cell r="EG277">
            <v>8.6852227967165616E-2</v>
          </cell>
          <cell r="EH277">
            <v>1217.3400725011809</v>
          </cell>
          <cell r="EI277">
            <v>27463.781675419901</v>
          </cell>
          <cell r="EJ277">
            <v>1230.8797497484134</v>
          </cell>
          <cell r="EK277">
            <v>27808.928194593769</v>
          </cell>
          <cell r="EL277">
            <v>7.3733631436503425E-2</v>
          </cell>
          <cell r="EM277">
            <v>8.7943728930858167E-2</v>
          </cell>
          <cell r="EN277">
            <v>5.0000000000000012E-4</v>
          </cell>
          <cell r="EO277">
            <v>4.4866245854002513E-4</v>
          </cell>
          <cell r="EP277">
            <v>0.61543987487420682</v>
          </cell>
          <cell r="EQ277">
            <v>12.476822093149464</v>
          </cell>
          <cell r="ER277">
            <v>0.98949474737368681</v>
          </cell>
          <cell r="ES277">
            <v>0.98803193642876908</v>
          </cell>
          <cell r="ET277">
            <v>1230.2643098735393</v>
          </cell>
          <cell r="EU277">
            <v>27796.451372500618</v>
          </cell>
          <cell r="EV277">
            <v>2.8955279418389032E-2</v>
          </cell>
          <cell r="EW277">
            <v>2.5344128823483025E-2</v>
          </cell>
          <cell r="EX277">
            <v>0.84999999999999987</v>
          </cell>
          <cell r="EY277">
            <v>0.8458367676065387</v>
          </cell>
          <cell r="EZ277">
            <v>0.35699999999999998</v>
          </cell>
          <cell r="FA277">
            <v>0.36165407814430062</v>
          </cell>
          <cell r="FB277">
            <v>0.4200000000000001</v>
          </cell>
          <cell r="FC277">
            <v>0.42756958788593674</v>
          </cell>
          <cell r="FD277">
            <v>669.25660027942854</v>
          </cell>
          <cell r="FE277">
            <v>12796.347779536583</v>
          </cell>
          <cell r="FF277">
            <v>0.71578432404916381</v>
          </cell>
          <cell r="FG277">
            <v>0.77410916407229158</v>
          </cell>
          <cell r="FH277">
            <v>0.77905677163671017</v>
          </cell>
          <cell r="FI277">
            <v>0.78780970120987703</v>
          </cell>
          <cell r="FJ277">
            <v>0.90157381335478681</v>
          </cell>
          <cell r="FK277">
            <v>0.90975619049201373</v>
          </cell>
          <cell r="FL277">
            <v>0.93594486265946442</v>
          </cell>
          <cell r="FM277">
            <v>0.94137838562940568</v>
          </cell>
          <cell r="FN277">
            <v>0.64533240257258306</v>
          </cell>
          <cell r="FO277">
            <v>0.7042506041313652</v>
          </cell>
          <cell r="FP277">
            <v>0.72915418313344638</v>
          </cell>
          <cell r="FQ277">
            <v>0.74162702470813846</v>
          </cell>
          <cell r="FR277">
            <v>3.0000000000001137E-3</v>
          </cell>
          <cell r="FS277">
            <v>2.6220805959633608E-3</v>
          </cell>
          <cell r="FT277">
            <v>0.81799999999999995</v>
          </cell>
          <cell r="FU277">
            <v>0.84447655772419095</v>
          </cell>
          <cell r="FV277">
            <v>0.84538305545853909</v>
          </cell>
          <cell r="FW277">
            <v>0.87031425662454376</v>
          </cell>
          <cell r="FX277">
            <v>1689.0224050000002</v>
          </cell>
          <cell r="FY277">
            <v>30472.736460585904</v>
          </cell>
          <cell r="FZ277">
            <v>2064.8195660146703</v>
          </cell>
          <cell r="GA277">
            <v>36084.763019008999</v>
          </cell>
          <cell r="GB277">
            <v>261.15148352317033</v>
          </cell>
          <cell r="GC277" t="e">
            <v>#DIV/0!</v>
          </cell>
          <cell r="GD277">
            <v>1.5643808616665689E-2</v>
          </cell>
          <cell r="GE277" t="e">
            <v>#DIV/0!</v>
          </cell>
          <cell r="GF277">
            <v>4.3820192203545355E-2</v>
          </cell>
          <cell r="GG277" t="e">
            <v>#DIV/0!</v>
          </cell>
          <cell r="GH277">
            <v>731.51676056910469</v>
          </cell>
          <cell r="GI277" t="e">
            <v>#DIV/0!</v>
          </cell>
          <cell r="GJ277">
            <v>1.6300000000000002E-2</v>
          </cell>
          <cell r="GK277" t="e">
            <v>#DIV/0!</v>
          </cell>
          <cell r="GL277">
            <v>27.531065201500006</v>
          </cell>
          <cell r="GM277" t="e">
            <v>#DIV/0!</v>
          </cell>
          <cell r="GN277">
            <v>19.936288594189651</v>
          </cell>
          <cell r="GO277" t="e">
            <v>#DIV/0!</v>
          </cell>
          <cell r="GP277">
            <v>55.84394564198783</v>
          </cell>
          <cell r="GQ277" t="e">
            <v>#DIV/0!</v>
          </cell>
          <cell r="GR277">
            <v>3.3452308454729857E-3</v>
          </cell>
          <cell r="GS277" t="e">
            <v>#DIV/0!</v>
          </cell>
          <cell r="GT277">
            <v>787.36070621109252</v>
          </cell>
          <cell r="GU277">
            <v>15128.625604377974</v>
          </cell>
          <cell r="GV277">
            <v>281.08777211736003</v>
          </cell>
          <cell r="GW277">
            <v>5471.3291465415787</v>
          </cell>
          <cell r="GX277">
            <v>1.6838056028499547E-2</v>
          </cell>
          <cell r="GY277">
            <v>1.7302683655693658E-2</v>
          </cell>
          <cell r="GZ277">
            <v>4.7165423049018343E-2</v>
          </cell>
          <cell r="HA277">
            <v>4.7843186905222337E-2</v>
          </cell>
          <cell r="HB277">
            <v>190.5945603814593</v>
          </cell>
          <cell r="HC277">
            <v>2251.8102141439076</v>
          </cell>
          <cell r="HD277">
            <v>1.1417223389889498E-2</v>
          </cell>
          <cell r="HE277">
            <v>7.1211873284245551E-3</v>
          </cell>
          <cell r="IV277">
            <v>273</v>
          </cell>
        </row>
        <row r="278">
          <cell r="B278">
            <v>39104</v>
          </cell>
          <cell r="C278">
            <v>36</v>
          </cell>
          <cell r="D278">
            <v>39083</v>
          </cell>
          <cell r="E278">
            <v>0</v>
          </cell>
          <cell r="F278">
            <v>205</v>
          </cell>
          <cell r="G278">
            <v>0</v>
          </cell>
          <cell r="H278">
            <v>0</v>
          </cell>
          <cell r="I278">
            <v>1</v>
          </cell>
          <cell r="J278">
            <v>4.1666666666666664E-2</v>
          </cell>
          <cell r="K278">
            <v>2.125</v>
          </cell>
          <cell r="L278">
            <v>0.95833333333333337</v>
          </cell>
          <cell r="M278">
            <v>191.87500000000009</v>
          </cell>
          <cell r="N278">
            <v>192</v>
          </cell>
          <cell r="O278">
            <v>192</v>
          </cell>
          <cell r="Q278">
            <v>16.784722222222221</v>
          </cell>
          <cell r="S278">
            <v>0.63263888888888908</v>
          </cell>
          <cell r="T278">
            <v>0</v>
          </cell>
          <cell r="U278">
            <v>17.417361111111109</v>
          </cell>
          <cell r="W278">
            <v>9.9965277777777786</v>
          </cell>
          <cell r="Y278">
            <v>3.4722222222222071E-2</v>
          </cell>
          <cell r="AA278">
            <v>20.215972222222224</v>
          </cell>
          <cell r="AB278">
            <v>0</v>
          </cell>
          <cell r="AC278">
            <v>20.250694444444445</v>
          </cell>
          <cell r="AE278">
            <v>4.4145833333333329</v>
          </cell>
          <cell r="AG278">
            <v>39.742361111111116</v>
          </cell>
          <cell r="AI278">
            <v>0.44097222222222232</v>
          </cell>
          <cell r="AJ278">
            <v>0</v>
          </cell>
          <cell r="AK278">
            <v>44.59791666666667</v>
          </cell>
          <cell r="AL278">
            <v>0</v>
          </cell>
          <cell r="AM278">
            <v>64.848611111111111</v>
          </cell>
          <cell r="AN278">
            <v>0.95833333333333337</v>
          </cell>
          <cell r="AO278">
            <v>164.46111111111114</v>
          </cell>
          <cell r="AP278">
            <v>0.84333333333333338</v>
          </cell>
          <cell r="AQ278">
            <v>97.699999999999974</v>
          </cell>
          <cell r="AR278">
            <v>1</v>
          </cell>
          <cell r="AS278">
            <v>0.96938790251513274</v>
          </cell>
          <cell r="AT278">
            <v>1</v>
          </cell>
          <cell r="AU278">
            <v>0.72441407472684116</v>
          </cell>
          <cell r="AV278">
            <v>1</v>
          </cell>
          <cell r="AW278">
            <v>0.99694216109754741</v>
          </cell>
          <cell r="AX278">
            <v>1</v>
          </cell>
          <cell r="AY278">
            <v>0.69074413833952131</v>
          </cell>
          <cell r="AZ278">
            <v>1</v>
          </cell>
          <cell r="BA278">
            <v>0.60590142890923226</v>
          </cell>
          <cell r="BB278">
            <v>0.88</v>
          </cell>
          <cell r="BC278">
            <v>0.59406141269465906</v>
          </cell>
          <cell r="BD278">
            <v>0.88</v>
          </cell>
          <cell r="BE278">
            <v>0.56002133596583037</v>
          </cell>
          <cell r="BF278">
            <v>0.88</v>
          </cell>
          <cell r="BG278">
            <v>0.55799785824772918</v>
          </cell>
          <cell r="BH278">
            <v>0.88</v>
          </cell>
          <cell r="BI278">
            <v>0.50918566775244278</v>
          </cell>
          <cell r="BJ278">
            <v>140</v>
          </cell>
          <cell r="BK278">
            <v>136.06548447628802</v>
          </cell>
          <cell r="BL278">
            <v>2833.6000000000004</v>
          </cell>
          <cell r="BM278">
            <v>319046.34800000006</v>
          </cell>
          <cell r="BN278">
            <v>2833.6000000000004</v>
          </cell>
          <cell r="BO278">
            <v>1661.6997291666669</v>
          </cell>
          <cell r="BP278">
            <v>1020.0960000000001</v>
          </cell>
          <cell r="BQ278">
            <v>108104.53723999996</v>
          </cell>
          <cell r="BR278">
            <v>0.36</v>
          </cell>
          <cell r="BS278">
            <v>0.33883646660641276</v>
          </cell>
          <cell r="BT278">
            <v>2</v>
          </cell>
          <cell r="BU278">
            <v>0.33883646660641276</v>
          </cell>
          <cell r="BV278">
            <v>0.113</v>
          </cell>
          <cell r="BW278">
            <v>0.12323403377029342</v>
          </cell>
          <cell r="BX278">
            <v>320.19680000000005</v>
          </cell>
          <cell r="BY278">
            <v>39317.368423720793</v>
          </cell>
          <cell r="BZ278">
            <v>0.18</v>
          </cell>
          <cell r="CA278">
            <v>0.18027062926051818</v>
          </cell>
          <cell r="CB278">
            <v>510.04800000000006</v>
          </cell>
          <cell r="CC278">
            <v>57514.685917230279</v>
          </cell>
          <cell r="CD278">
            <v>2.9000000000000001E-2</v>
          </cell>
          <cell r="CE278">
            <v>2.9128999880534252E-2</v>
          </cell>
          <cell r="CF278">
            <v>0.75</v>
          </cell>
          <cell r="CG278">
            <v>0.74868135647368117</v>
          </cell>
          <cell r="CH278">
            <v>42.021000000000008</v>
          </cell>
          <cell r="CI278">
            <v>4742.6973393401677</v>
          </cell>
          <cell r="CJ278">
            <v>0.49199999999999999</v>
          </cell>
          <cell r="CK278">
            <v>0.48801855886787354</v>
          </cell>
          <cell r="CL278">
            <v>534.68100000000015</v>
          </cell>
          <cell r="CM278">
            <v>59488.523983429543</v>
          </cell>
          <cell r="CN278">
            <v>0.38352272727272729</v>
          </cell>
          <cell r="CO278">
            <v>0.38207012242622501</v>
          </cell>
          <cell r="CP278">
            <v>1086.7500000000002</v>
          </cell>
          <cell r="CQ278">
            <v>121898.07724000001</v>
          </cell>
          <cell r="CR278">
            <v>1.1122159090909092E-2</v>
          </cell>
          <cell r="CS278">
            <v>1.1129320550509216E-2</v>
          </cell>
          <cell r="CT278">
            <v>31.515750000000008</v>
          </cell>
          <cell r="CU278">
            <v>3550.7690773613153</v>
          </cell>
          <cell r="CV278">
            <v>3.5000000000000003E-2</v>
          </cell>
          <cell r="CW278">
            <v>4.4997158218529412E-2</v>
          </cell>
          <cell r="CX278">
            <v>99.176000000000016</v>
          </cell>
          <cell r="CY278">
            <v>14356.178999999998</v>
          </cell>
          <cell r="CZ278">
            <v>0.02</v>
          </cell>
          <cell r="DA278">
            <v>2.0407991587041981E-2</v>
          </cell>
          <cell r="DB278">
            <v>7.000000000000001E-4</v>
          </cell>
          <cell r="DC278">
            <v>9.1830162636454536E-4</v>
          </cell>
          <cell r="DD278">
            <v>1.9835200000000006</v>
          </cell>
          <cell r="DE278">
            <v>292.98078025406875</v>
          </cell>
          <cell r="DF278">
            <v>0.65</v>
          </cell>
          <cell r="DG278">
            <v>0.5935073362762272</v>
          </cell>
          <cell r="DH278">
            <v>64.464400000000012</v>
          </cell>
          <cell r="DI278">
            <v>8520.4975573947104</v>
          </cell>
          <cell r="DJ278">
            <v>0.3</v>
          </cell>
          <cell r="DK278">
            <v>3.4466134756330369E-2</v>
          </cell>
          <cell r="DL278">
            <v>29.752800000000004</v>
          </cell>
          <cell r="DM278">
            <v>494.80200000000013</v>
          </cell>
          <cell r="DN278">
            <v>0.81499999999999995</v>
          </cell>
          <cell r="DO278">
            <v>0.8416306456003374</v>
          </cell>
          <cell r="DP278">
            <v>288.68105000000003</v>
          </cell>
          <cell r="DQ278">
            <v>35766.599346359486</v>
          </cell>
          <cell r="DR278">
            <v>354.20987730061353</v>
          </cell>
          <cell r="DS278">
            <v>42496.788268501172</v>
          </cell>
          <cell r="DT278">
            <v>2766.9459999999999</v>
          </cell>
          <cell r="DU278">
            <v>305252.80800000002</v>
          </cell>
          <cell r="DV278">
            <v>0.97647727272727258</v>
          </cell>
          <cell r="DW278">
            <v>0.9567663441801878</v>
          </cell>
          <cell r="DX278">
            <v>0.81</v>
          </cell>
          <cell r="DY278">
            <v>0.29617255135733078</v>
          </cell>
          <cell r="DZ278">
            <v>0.98899999999999999</v>
          </cell>
          <cell r="EA278">
            <v>0.98759916819857729</v>
          </cell>
          <cell r="EB278">
            <v>0.84209920476372202</v>
          </cell>
          <cell r="EC278">
            <v>0.86732522399960388</v>
          </cell>
          <cell r="ED278">
            <v>0.85</v>
          </cell>
          <cell r="EE278">
            <v>0.89198191000046101</v>
          </cell>
          <cell r="EF278">
            <v>7.2922561490701879E-2</v>
          </cell>
          <cell r="EG278">
            <v>8.6728512077060185E-2</v>
          </cell>
          <cell r="EH278">
            <v>206.63337024005287</v>
          </cell>
          <cell r="EI278">
            <v>27670.415045659953</v>
          </cell>
          <cell r="EJ278">
            <v>208.9316180384761</v>
          </cell>
          <cell r="EK278">
            <v>28017.859812632247</v>
          </cell>
          <cell r="EL278">
            <v>7.3733631436503411E-2</v>
          </cell>
          <cell r="EM278">
            <v>8.7817522401579848E-2</v>
          </cell>
          <cell r="EN278">
            <v>5.0000000000000001E-4</v>
          </cell>
          <cell r="EO278">
            <v>4.4904528705280521E-4</v>
          </cell>
          <cell r="EP278">
            <v>0.10446580901923805</v>
          </cell>
          <cell r="EQ278">
            <v>12.581287902168702</v>
          </cell>
          <cell r="ER278">
            <v>0.98949474737368681</v>
          </cell>
          <cell r="ES278">
            <v>0.98804284418116317</v>
          </cell>
          <cell r="ET278">
            <v>208.82715222945689</v>
          </cell>
          <cell r="EU278">
            <v>28005.278524730074</v>
          </cell>
          <cell r="EV278">
            <v>2.8955279418389032E-2</v>
          </cell>
          <cell r="EW278">
            <v>2.5376201142724014E-2</v>
          </cell>
          <cell r="EX278">
            <v>0.85</v>
          </cell>
          <cell r="EY278">
            <v>0.84587322399967468</v>
          </cell>
          <cell r="EZ278">
            <v>0.35699999999999998</v>
          </cell>
          <cell r="FA278">
            <v>0.36161332353670755</v>
          </cell>
          <cell r="FB278">
            <v>0.42</v>
          </cell>
          <cell r="FC278">
            <v>0.42750297949713401</v>
          </cell>
          <cell r="FD278">
            <v>113.60075133894358</v>
          </cell>
          <cell r="FE278">
            <v>12909.948530875527</v>
          </cell>
          <cell r="FF278">
            <v>0.71578432404916381</v>
          </cell>
          <cell r="FG278">
            <v>0.77363840989474431</v>
          </cell>
          <cell r="FH278">
            <v>0.77905677163670994</v>
          </cell>
          <cell r="FI278">
            <v>0.78772447786518218</v>
          </cell>
          <cell r="FJ278">
            <v>0.9015738133547867</v>
          </cell>
          <cell r="FK278">
            <v>0.90968955401351148</v>
          </cell>
          <cell r="FL278">
            <v>0.93594486265946442</v>
          </cell>
          <cell r="FM278">
            <v>0.9413341363772405</v>
          </cell>
          <cell r="FN278">
            <v>0.64533240257258295</v>
          </cell>
          <cell r="FO278">
            <v>0.70377078006487215</v>
          </cell>
          <cell r="FP278">
            <v>0.72915418313344627</v>
          </cell>
          <cell r="FQ278">
            <v>0.74151194107443397</v>
          </cell>
          <cell r="FR278">
            <v>3.0000000000000001E-3</v>
          </cell>
          <cell r="FS278">
            <v>2.5912229839860634E-3</v>
          </cell>
          <cell r="FT278">
            <v>0.81799999999999995</v>
          </cell>
          <cell r="FU278">
            <v>0.84422186858432346</v>
          </cell>
          <cell r="FV278">
            <v>0.84538305545853887</v>
          </cell>
          <cell r="FW278">
            <v>0.8700733400419044</v>
          </cell>
          <cell r="FX278">
            <v>286.69753000000003</v>
          </cell>
          <cell r="FY278">
            <v>30759.433990585905</v>
          </cell>
          <cell r="FZ278">
            <v>350.48597799511009</v>
          </cell>
          <cell r="GA278">
            <v>36435.248997004106</v>
          </cell>
          <cell r="GB278">
            <v>44.328296096183891</v>
          </cell>
          <cell r="GC278" t="e">
            <v>#DIV/0!</v>
          </cell>
          <cell r="GD278">
            <v>1.5643808616665686E-2</v>
          </cell>
          <cell r="GE278" t="e">
            <v>#DIV/0!</v>
          </cell>
          <cell r="GF278">
            <v>4.3820192203545341E-2</v>
          </cell>
          <cell r="GG278" t="e">
            <v>#DIV/0!</v>
          </cell>
          <cell r="GH278">
            <v>124.16889662796609</v>
          </cell>
          <cell r="GI278" t="e">
            <v>#DIV/0!</v>
          </cell>
          <cell r="GJ278">
            <v>1.6299999999999999E-2</v>
          </cell>
          <cell r="GK278" t="e">
            <v>#DIV/0!</v>
          </cell>
          <cell r="GL278">
            <v>4.6731697390000004</v>
          </cell>
          <cell r="GM278" t="e">
            <v>#DIV/0!</v>
          </cell>
          <cell r="GN278">
            <v>3.3840194661724134</v>
          </cell>
          <cell r="GO278" t="e">
            <v>#DIV/0!</v>
          </cell>
          <cell r="GP278">
            <v>9.4790461237322514</v>
          </cell>
          <cell r="GQ278" t="e">
            <v>#DIV/0!</v>
          </cell>
          <cell r="GR278">
            <v>3.3452308454729848E-3</v>
          </cell>
          <cell r="GS278" t="e">
            <v>#DIV/0!</v>
          </cell>
          <cell r="GT278">
            <v>133.64794275169834</v>
          </cell>
          <cell r="GU278">
            <v>15262.273547129673</v>
          </cell>
          <cell r="GV278">
            <v>47.712315562356302</v>
          </cell>
          <cell r="GW278">
            <v>5519.0414621039354</v>
          </cell>
          <cell r="GX278">
            <v>1.683805602849954E-2</v>
          </cell>
          <cell r="GY278">
            <v>1.7298557080189285E-2</v>
          </cell>
          <cell r="GZ278">
            <v>4.7165423049018322E-2</v>
          </cell>
          <cell r="HA278">
            <v>4.7837167367073795E-2</v>
          </cell>
          <cell r="HB278">
            <v>32.351844197590857</v>
          </cell>
          <cell r="HC278">
            <v>2284.1620583414983</v>
          </cell>
          <cell r="HD278">
            <v>1.1417223389889488E-2</v>
          </cell>
          <cell r="HE278">
            <v>7.1593424361701139E-3</v>
          </cell>
          <cell r="IV278">
            <v>274</v>
          </cell>
        </row>
        <row r="279">
          <cell r="B279">
            <v>39105</v>
          </cell>
          <cell r="C279">
            <v>36</v>
          </cell>
          <cell r="D279">
            <v>39083</v>
          </cell>
          <cell r="E279">
            <v>0</v>
          </cell>
          <cell r="F279">
            <v>206</v>
          </cell>
          <cell r="G279">
            <v>0</v>
          </cell>
          <cell r="H279">
            <v>0</v>
          </cell>
          <cell r="I279">
            <v>1</v>
          </cell>
          <cell r="J279">
            <v>1</v>
          </cell>
          <cell r="K279">
            <v>3.125</v>
          </cell>
          <cell r="L279">
            <v>0</v>
          </cell>
          <cell r="M279">
            <v>191.87500000000009</v>
          </cell>
          <cell r="N279">
            <v>0</v>
          </cell>
          <cell r="O279">
            <v>192</v>
          </cell>
          <cell r="Q279">
            <v>16.784722222222221</v>
          </cell>
          <cell r="S279">
            <v>0.63263888888888908</v>
          </cell>
          <cell r="T279">
            <v>0</v>
          </cell>
          <cell r="U279">
            <v>17.417361111111109</v>
          </cell>
          <cell r="W279">
            <v>9.9965277777777786</v>
          </cell>
          <cell r="Y279">
            <v>3.4722222222222071E-2</v>
          </cell>
          <cell r="AA279">
            <v>20.215972222222224</v>
          </cell>
          <cell r="AB279">
            <v>0</v>
          </cell>
          <cell r="AC279">
            <v>20.250694444444445</v>
          </cell>
          <cell r="AE279">
            <v>4.4145833333333329</v>
          </cell>
          <cell r="AG279">
            <v>39.742361111111116</v>
          </cell>
          <cell r="AI279">
            <v>0.44097222222222232</v>
          </cell>
          <cell r="AJ279">
            <v>0</v>
          </cell>
          <cell r="AK279">
            <v>44.59791666666667</v>
          </cell>
          <cell r="AL279">
            <v>0</v>
          </cell>
          <cell r="AM279">
            <v>64.848611111111111</v>
          </cell>
          <cell r="AN279">
            <v>0</v>
          </cell>
          <cell r="AO279">
            <v>164.46111111111114</v>
          </cell>
          <cell r="AP279">
            <v>0</v>
          </cell>
          <cell r="AQ279">
            <v>97.699999999999974</v>
          </cell>
          <cell r="AR279">
            <v>0</v>
          </cell>
          <cell r="AS279">
            <v>0.96938790251513274</v>
          </cell>
          <cell r="AT279">
            <v>0</v>
          </cell>
          <cell r="AU279">
            <v>0.72441407472684116</v>
          </cell>
          <cell r="AV279">
            <v>0</v>
          </cell>
          <cell r="AW279">
            <v>0.99694216109754741</v>
          </cell>
          <cell r="AX279">
            <v>0</v>
          </cell>
          <cell r="AY279">
            <v>0.69074413833952131</v>
          </cell>
          <cell r="AZ279">
            <v>0</v>
          </cell>
          <cell r="BA279">
            <v>0.60590142890923226</v>
          </cell>
          <cell r="BB279">
            <v>0.88</v>
          </cell>
          <cell r="BC279">
            <v>0.59406141269465906</v>
          </cell>
          <cell r="BD279">
            <v>0</v>
          </cell>
          <cell r="BE279">
            <v>0.56002133596583037</v>
          </cell>
          <cell r="BF279">
            <v>0</v>
          </cell>
          <cell r="BG279">
            <v>0.55799785824772918</v>
          </cell>
          <cell r="BH279">
            <v>0</v>
          </cell>
          <cell r="BI279">
            <v>0.50918566775244278</v>
          </cell>
          <cell r="BJ279">
            <v>140</v>
          </cell>
          <cell r="BK279">
            <v>136.06548447628802</v>
          </cell>
          <cell r="BL279">
            <v>0</v>
          </cell>
          <cell r="BM279">
            <v>319046.34800000006</v>
          </cell>
          <cell r="BN279">
            <v>0</v>
          </cell>
          <cell r="BO279">
            <v>1661.6997291666669</v>
          </cell>
          <cell r="BP279">
            <v>0</v>
          </cell>
          <cell r="BQ279">
            <v>108104.53723999996</v>
          </cell>
          <cell r="BR279">
            <v>0</v>
          </cell>
          <cell r="BS279">
            <v>0.33883646660641276</v>
          </cell>
          <cell r="BT279">
            <v>2</v>
          </cell>
          <cell r="BU279">
            <v>0.33883646660641276</v>
          </cell>
          <cell r="BV279">
            <v>0.113</v>
          </cell>
          <cell r="BW279">
            <v>0.12323403377029342</v>
          </cell>
          <cell r="BX279">
            <v>0</v>
          </cell>
          <cell r="BY279">
            <v>39317.368423720793</v>
          </cell>
          <cell r="BZ279">
            <v>0.18</v>
          </cell>
          <cell r="CA279">
            <v>0.18027062926051818</v>
          </cell>
          <cell r="CB279">
            <v>0</v>
          </cell>
          <cell r="CC279">
            <v>57514.685917230279</v>
          </cell>
          <cell r="CD279">
            <v>2.9000000000000001E-2</v>
          </cell>
          <cell r="CE279">
            <v>2.9128999880534252E-2</v>
          </cell>
          <cell r="CF279">
            <v>0.75</v>
          </cell>
          <cell r="CG279">
            <v>0.74868135647368117</v>
          </cell>
          <cell r="CH279">
            <v>0</v>
          </cell>
          <cell r="CI279">
            <v>4742.6973393401677</v>
          </cell>
          <cell r="CJ279">
            <v>0.49199999999999999</v>
          </cell>
          <cell r="CK279">
            <v>0.48801855886787354</v>
          </cell>
          <cell r="CL279">
            <v>0</v>
          </cell>
          <cell r="CM279">
            <v>59488.523983429543</v>
          </cell>
          <cell r="CN279">
            <v>0</v>
          </cell>
          <cell r="CO279">
            <v>0.38207012242622501</v>
          </cell>
          <cell r="CP279">
            <v>0</v>
          </cell>
          <cell r="CQ279">
            <v>121898.07724000001</v>
          </cell>
          <cell r="CR279">
            <v>0</v>
          </cell>
          <cell r="CS279">
            <v>1.1129320550509216E-2</v>
          </cell>
          <cell r="CT279">
            <v>0</v>
          </cell>
          <cell r="CU279">
            <v>3550.7690773613153</v>
          </cell>
          <cell r="CV279">
            <v>3.5000000000000003E-2</v>
          </cell>
          <cell r="CW279">
            <v>4.4997158218529412E-2</v>
          </cell>
          <cell r="CX279">
            <v>0</v>
          </cell>
          <cell r="CY279">
            <v>14356.178999999998</v>
          </cell>
          <cell r="CZ279">
            <v>0.02</v>
          </cell>
          <cell r="DA279">
            <v>2.0407991587041981E-2</v>
          </cell>
          <cell r="DB279">
            <v>7.000000000000001E-4</v>
          </cell>
          <cell r="DC279">
            <v>9.1830162636454536E-4</v>
          </cell>
          <cell r="DD279">
            <v>0</v>
          </cell>
          <cell r="DE279">
            <v>292.98078025406875</v>
          </cell>
          <cell r="DF279">
            <v>0.65</v>
          </cell>
          <cell r="DG279">
            <v>0.5935073362762272</v>
          </cell>
          <cell r="DH279">
            <v>0</v>
          </cell>
          <cell r="DI279">
            <v>8520.4975573947104</v>
          </cell>
          <cell r="DJ279">
            <v>0.3</v>
          </cell>
          <cell r="DK279">
            <v>3.4466134756330369E-2</v>
          </cell>
          <cell r="DL279">
            <v>0</v>
          </cell>
          <cell r="DM279">
            <v>494.80200000000013</v>
          </cell>
          <cell r="DN279">
            <v>0.81499999999999995</v>
          </cell>
          <cell r="DO279">
            <v>0.8416306456003374</v>
          </cell>
          <cell r="DP279">
            <v>0</v>
          </cell>
          <cell r="DQ279">
            <v>35766.599346359486</v>
          </cell>
          <cell r="DR279">
            <v>0</v>
          </cell>
          <cell r="DS279">
            <v>42496.788268501172</v>
          </cell>
          <cell r="DT279">
            <v>0</v>
          </cell>
          <cell r="DU279">
            <v>305252.80800000002</v>
          </cell>
          <cell r="DV279">
            <v>0</v>
          </cell>
          <cell r="DW279">
            <v>0.9567663441801878</v>
          </cell>
          <cell r="DX279">
            <v>0.81</v>
          </cell>
          <cell r="DY279">
            <v>0.29617255135733078</v>
          </cell>
          <cell r="DZ279">
            <v>0.98899999999999999</v>
          </cell>
          <cell r="EA279">
            <v>0.98759916819857729</v>
          </cell>
          <cell r="EB279">
            <v>0.84209920476372202</v>
          </cell>
          <cell r="EC279">
            <v>0.86732522399960388</v>
          </cell>
          <cell r="ED279">
            <v>0.85</v>
          </cell>
          <cell r="EE279">
            <v>0.89198191000046101</v>
          </cell>
          <cell r="EF279">
            <v>0</v>
          </cell>
          <cell r="EG279">
            <v>8.6728512077060185E-2</v>
          </cell>
          <cell r="EH279">
            <v>0</v>
          </cell>
          <cell r="EI279">
            <v>27670.415045659953</v>
          </cell>
          <cell r="EJ279">
            <v>0</v>
          </cell>
          <cell r="EK279">
            <v>28017.859812632247</v>
          </cell>
          <cell r="EL279">
            <v>0</v>
          </cell>
          <cell r="EM279">
            <v>8.7817522401579848E-2</v>
          </cell>
          <cell r="EN279">
            <v>5.0000000000000001E-4</v>
          </cell>
          <cell r="EO279">
            <v>4.4904528705280521E-4</v>
          </cell>
          <cell r="EP279">
            <v>0</v>
          </cell>
          <cell r="EQ279">
            <v>12.581287902168702</v>
          </cell>
          <cell r="ER279">
            <v>0.98949474737368681</v>
          </cell>
          <cell r="ES279">
            <v>0.98804284418116317</v>
          </cell>
          <cell r="ET279">
            <v>0</v>
          </cell>
          <cell r="EU279">
            <v>28005.278524730074</v>
          </cell>
          <cell r="EV279">
            <v>0</v>
          </cell>
          <cell r="EW279">
            <v>2.5376201142724014E-2</v>
          </cell>
          <cell r="EX279">
            <v>0.85</v>
          </cell>
          <cell r="EY279">
            <v>0.84587322399967468</v>
          </cell>
          <cell r="EZ279">
            <v>0</v>
          </cell>
          <cell r="FA279">
            <v>0.36161332353670755</v>
          </cell>
          <cell r="FB279">
            <v>0.42</v>
          </cell>
          <cell r="FC279">
            <v>0.42750297949713401</v>
          </cell>
          <cell r="FD279">
            <v>0</v>
          </cell>
          <cell r="FE279">
            <v>12909.948530875527</v>
          </cell>
          <cell r="FF279">
            <v>0</v>
          </cell>
          <cell r="FG279">
            <v>0.77363840989474431</v>
          </cell>
          <cell r="FH279">
            <v>0</v>
          </cell>
          <cell r="FI279">
            <v>0.78772447786518218</v>
          </cell>
          <cell r="FJ279">
            <v>0</v>
          </cell>
          <cell r="FK279">
            <v>0.90968955401351148</v>
          </cell>
          <cell r="FL279">
            <v>0</v>
          </cell>
          <cell r="FM279">
            <v>0.9413341363772405</v>
          </cell>
          <cell r="FN279">
            <v>0</v>
          </cell>
          <cell r="FO279">
            <v>0.70377078006487215</v>
          </cell>
          <cell r="FP279">
            <v>0</v>
          </cell>
          <cell r="FQ279">
            <v>0.74151194107443397</v>
          </cell>
          <cell r="FR279">
            <v>3.0000000000000001E-3</v>
          </cell>
          <cell r="FS279">
            <v>2.5912229839860634E-3</v>
          </cell>
          <cell r="FT279">
            <v>0.81799999999999995</v>
          </cell>
          <cell r="FU279">
            <v>0.84422186858432346</v>
          </cell>
          <cell r="FV279">
            <v>0</v>
          </cell>
          <cell r="FW279">
            <v>0</v>
          </cell>
          <cell r="FX279">
            <v>0</v>
          </cell>
          <cell r="FY279">
            <v>30759.433990585905</v>
          </cell>
          <cell r="FZ279">
            <v>0</v>
          </cell>
          <cell r="GA279">
            <v>36435.248997004106</v>
          </cell>
          <cell r="GB279">
            <v>0</v>
          </cell>
          <cell r="GC279" t="e">
            <v>#DIV/0!</v>
          </cell>
          <cell r="GD279">
            <v>0</v>
          </cell>
          <cell r="GE279" t="e">
            <v>#DIV/0!</v>
          </cell>
          <cell r="GF279">
            <v>0</v>
          </cell>
          <cell r="GG279" t="e">
            <v>#DIV/0!</v>
          </cell>
          <cell r="GH279">
            <v>0</v>
          </cell>
          <cell r="GI279" t="e">
            <v>#DIV/0!</v>
          </cell>
          <cell r="GJ279">
            <v>1.6299999999999999E-2</v>
          </cell>
          <cell r="GK279" t="e">
            <v>#DIV/0!</v>
          </cell>
          <cell r="GL279">
            <v>0</v>
          </cell>
          <cell r="GM279" t="e">
            <v>#DIV/0!</v>
          </cell>
          <cell r="GN279">
            <v>0</v>
          </cell>
          <cell r="GO279" t="e">
            <v>#DIV/0!</v>
          </cell>
          <cell r="GP279">
            <v>0</v>
          </cell>
          <cell r="GQ279" t="e">
            <v>#DIV/0!</v>
          </cell>
          <cell r="GR279">
            <v>0</v>
          </cell>
          <cell r="GS279" t="e">
            <v>#DIV/0!</v>
          </cell>
          <cell r="GT279">
            <v>0</v>
          </cell>
          <cell r="GU279">
            <v>15262.273547129673</v>
          </cell>
          <cell r="GV279">
            <v>0</v>
          </cell>
          <cell r="GW279">
            <v>5519.0414621039354</v>
          </cell>
          <cell r="GX279">
            <v>0</v>
          </cell>
          <cell r="GY279">
            <v>1.7298557080189285E-2</v>
          </cell>
          <cell r="GZ279">
            <v>0</v>
          </cell>
          <cell r="HA279">
            <v>4.7837167367073795E-2</v>
          </cell>
          <cell r="HB279">
            <v>0</v>
          </cell>
          <cell r="HC279">
            <v>2284.1620583414983</v>
          </cell>
          <cell r="HD279">
            <v>0</v>
          </cell>
          <cell r="HE279">
            <v>7.1593424361701139E-3</v>
          </cell>
          <cell r="IV279">
            <v>275</v>
          </cell>
        </row>
        <row r="280">
          <cell r="B280">
            <v>39106</v>
          </cell>
          <cell r="C280">
            <v>36</v>
          </cell>
          <cell r="D280">
            <v>39083</v>
          </cell>
          <cell r="E280">
            <v>0</v>
          </cell>
          <cell r="F280">
            <v>207</v>
          </cell>
          <cell r="G280">
            <v>0</v>
          </cell>
          <cell r="H280">
            <v>0</v>
          </cell>
          <cell r="I280">
            <v>1</v>
          </cell>
          <cell r="J280">
            <v>1</v>
          </cell>
          <cell r="K280">
            <v>4.125</v>
          </cell>
          <cell r="L280">
            <v>0</v>
          </cell>
          <cell r="M280">
            <v>191.87500000000009</v>
          </cell>
          <cell r="N280">
            <v>0</v>
          </cell>
          <cell r="O280">
            <v>192</v>
          </cell>
          <cell r="Q280">
            <v>16.784722222222221</v>
          </cell>
          <cell r="S280">
            <v>0.63263888888888908</v>
          </cell>
          <cell r="T280">
            <v>0</v>
          </cell>
          <cell r="U280">
            <v>17.417361111111109</v>
          </cell>
          <cell r="W280">
            <v>9.9965277777777786</v>
          </cell>
          <cell r="Y280">
            <v>3.4722222222222071E-2</v>
          </cell>
          <cell r="AA280">
            <v>20.215972222222224</v>
          </cell>
          <cell r="AB280">
            <v>0</v>
          </cell>
          <cell r="AC280">
            <v>20.250694444444445</v>
          </cell>
          <cell r="AE280">
            <v>4.4145833333333329</v>
          </cell>
          <cell r="AG280">
            <v>39.742361111111116</v>
          </cell>
          <cell r="AI280">
            <v>0.44097222222222232</v>
          </cell>
          <cell r="AJ280">
            <v>0</v>
          </cell>
          <cell r="AK280">
            <v>44.59791666666667</v>
          </cell>
          <cell r="AL280">
            <v>0</v>
          </cell>
          <cell r="AM280">
            <v>64.848611111111111</v>
          </cell>
          <cell r="AN280">
            <v>0</v>
          </cell>
          <cell r="AO280">
            <v>164.46111111111114</v>
          </cell>
          <cell r="AP280">
            <v>0</v>
          </cell>
          <cell r="AQ280">
            <v>97.699999999999974</v>
          </cell>
          <cell r="AR280">
            <v>0</v>
          </cell>
          <cell r="AS280">
            <v>0.96938790251513274</v>
          </cell>
          <cell r="AT280">
            <v>0</v>
          </cell>
          <cell r="AU280">
            <v>0.72441407472684116</v>
          </cell>
          <cell r="AV280">
            <v>0</v>
          </cell>
          <cell r="AW280">
            <v>0.99694216109754741</v>
          </cell>
          <cell r="AX280">
            <v>0</v>
          </cell>
          <cell r="AY280">
            <v>0.69074413833952131</v>
          </cell>
          <cell r="AZ280">
            <v>0</v>
          </cell>
          <cell r="BA280">
            <v>0.60590142890923226</v>
          </cell>
          <cell r="BB280">
            <v>0.88</v>
          </cell>
          <cell r="BC280">
            <v>0.59406141269465906</v>
          </cell>
          <cell r="BD280">
            <v>0</v>
          </cell>
          <cell r="BE280">
            <v>0.56002133596583037</v>
          </cell>
          <cell r="BF280">
            <v>0</v>
          </cell>
          <cell r="BG280">
            <v>0.55799785824772918</v>
          </cell>
          <cell r="BH280">
            <v>0</v>
          </cell>
          <cell r="BI280">
            <v>0.50918566775244278</v>
          </cell>
          <cell r="BJ280">
            <v>140</v>
          </cell>
          <cell r="BK280">
            <v>136.06548447628802</v>
          </cell>
          <cell r="BL280">
            <v>0</v>
          </cell>
          <cell r="BM280">
            <v>319046.34800000006</v>
          </cell>
          <cell r="BN280">
            <v>0</v>
          </cell>
          <cell r="BO280">
            <v>1661.6997291666669</v>
          </cell>
          <cell r="BP280">
            <v>0</v>
          </cell>
          <cell r="BQ280">
            <v>108104.53723999996</v>
          </cell>
          <cell r="BR280">
            <v>0</v>
          </cell>
          <cell r="BS280">
            <v>0.33883646660641276</v>
          </cell>
          <cell r="BT280">
            <v>2</v>
          </cell>
          <cell r="BU280">
            <v>0.33883646660641276</v>
          </cell>
          <cell r="BV280">
            <v>0.113</v>
          </cell>
          <cell r="BW280">
            <v>0.12323403377029342</v>
          </cell>
          <cell r="BX280">
            <v>0</v>
          </cell>
          <cell r="BY280">
            <v>39317.368423720793</v>
          </cell>
          <cell r="BZ280">
            <v>0.18</v>
          </cell>
          <cell r="CA280">
            <v>0.18027062926051818</v>
          </cell>
          <cell r="CB280">
            <v>0</v>
          </cell>
          <cell r="CC280">
            <v>57514.685917230279</v>
          </cell>
          <cell r="CD280">
            <v>2.9000000000000001E-2</v>
          </cell>
          <cell r="CE280">
            <v>2.9128999880534252E-2</v>
          </cell>
          <cell r="CF280">
            <v>0.75</v>
          </cell>
          <cell r="CG280">
            <v>0.74868135647368117</v>
          </cell>
          <cell r="CH280">
            <v>0</v>
          </cell>
          <cell r="CI280">
            <v>4742.6973393401677</v>
          </cell>
          <cell r="CJ280">
            <v>0.49199999999999999</v>
          </cell>
          <cell r="CK280">
            <v>0.48801855886787354</v>
          </cell>
          <cell r="CL280">
            <v>0</v>
          </cell>
          <cell r="CM280">
            <v>59488.523983429543</v>
          </cell>
          <cell r="CN280">
            <v>0</v>
          </cell>
          <cell r="CO280">
            <v>0.38207012242622501</v>
          </cell>
          <cell r="CP280">
            <v>0</v>
          </cell>
          <cell r="CQ280">
            <v>121898.07724000001</v>
          </cell>
          <cell r="CR280">
            <v>0</v>
          </cell>
          <cell r="CS280">
            <v>1.1129320550509216E-2</v>
          </cell>
          <cell r="CT280">
            <v>0</v>
          </cell>
          <cell r="CU280">
            <v>3550.7690773613153</v>
          </cell>
          <cell r="CV280">
            <v>3.5000000000000003E-2</v>
          </cell>
          <cell r="CW280">
            <v>4.4997158218529412E-2</v>
          </cell>
          <cell r="CX280">
            <v>0</v>
          </cell>
          <cell r="CY280">
            <v>14356.178999999998</v>
          </cell>
          <cell r="CZ280">
            <v>0.02</v>
          </cell>
          <cell r="DA280">
            <v>2.0407991587041981E-2</v>
          </cell>
          <cell r="DB280">
            <v>7.000000000000001E-4</v>
          </cell>
          <cell r="DC280">
            <v>9.1830162636454536E-4</v>
          </cell>
          <cell r="DD280">
            <v>0</v>
          </cell>
          <cell r="DE280">
            <v>292.98078025406875</v>
          </cell>
          <cell r="DF280">
            <v>0.65</v>
          </cell>
          <cell r="DG280">
            <v>0.5935073362762272</v>
          </cell>
          <cell r="DH280">
            <v>0</v>
          </cell>
          <cell r="DI280">
            <v>8520.4975573947104</v>
          </cell>
          <cell r="DJ280">
            <v>0.3</v>
          </cell>
          <cell r="DK280">
            <v>3.4466134756330369E-2</v>
          </cell>
          <cell r="DL280">
            <v>0</v>
          </cell>
          <cell r="DM280">
            <v>494.80200000000013</v>
          </cell>
          <cell r="DN280">
            <v>0.81499999999999995</v>
          </cell>
          <cell r="DO280">
            <v>0.8416306456003374</v>
          </cell>
          <cell r="DP280">
            <v>0</v>
          </cell>
          <cell r="DQ280">
            <v>35766.599346359486</v>
          </cell>
          <cell r="DR280">
            <v>0</v>
          </cell>
          <cell r="DS280">
            <v>42496.788268501172</v>
          </cell>
          <cell r="DT280">
            <v>0</v>
          </cell>
          <cell r="DU280">
            <v>305252.80800000002</v>
          </cell>
          <cell r="DV280">
            <v>0</v>
          </cell>
          <cell r="DW280">
            <v>0.9567663441801878</v>
          </cell>
          <cell r="DX280">
            <v>0.81</v>
          </cell>
          <cell r="DY280">
            <v>0.29617255135733078</v>
          </cell>
          <cell r="DZ280">
            <v>0.98899999999999999</v>
          </cell>
          <cell r="EA280">
            <v>0.98759916819857729</v>
          </cell>
          <cell r="EB280">
            <v>0.84209920476372202</v>
          </cell>
          <cell r="EC280">
            <v>0.86732522399960388</v>
          </cell>
          <cell r="ED280">
            <v>0.85</v>
          </cell>
          <cell r="EE280">
            <v>0.89198191000046101</v>
          </cell>
          <cell r="EF280">
            <v>0</v>
          </cell>
          <cell r="EG280">
            <v>8.6728512077060185E-2</v>
          </cell>
          <cell r="EH280">
            <v>0</v>
          </cell>
          <cell r="EI280">
            <v>27670.415045659953</v>
          </cell>
          <cell r="EJ280">
            <v>0</v>
          </cell>
          <cell r="EK280">
            <v>28017.859812632247</v>
          </cell>
          <cell r="EL280">
            <v>0</v>
          </cell>
          <cell r="EM280">
            <v>8.7817522401579848E-2</v>
          </cell>
          <cell r="EN280">
            <v>5.0000000000000001E-4</v>
          </cell>
          <cell r="EO280">
            <v>4.4904528705280521E-4</v>
          </cell>
          <cell r="EP280">
            <v>0</v>
          </cell>
          <cell r="EQ280">
            <v>12.581287902168702</v>
          </cell>
          <cell r="ER280">
            <v>0.98949474737368681</v>
          </cell>
          <cell r="ES280">
            <v>0.98804284418116317</v>
          </cell>
          <cell r="ET280">
            <v>0</v>
          </cell>
          <cell r="EU280">
            <v>28005.278524730074</v>
          </cell>
          <cell r="EV280">
            <v>0</v>
          </cell>
          <cell r="EW280">
            <v>2.5376201142724014E-2</v>
          </cell>
          <cell r="EX280">
            <v>0.85</v>
          </cell>
          <cell r="EY280">
            <v>0.84587322399967468</v>
          </cell>
          <cell r="EZ280">
            <v>0</v>
          </cell>
          <cell r="FA280">
            <v>0.36161332353670755</v>
          </cell>
          <cell r="FB280">
            <v>0.42</v>
          </cell>
          <cell r="FC280">
            <v>0.42750297949713401</v>
          </cell>
          <cell r="FD280">
            <v>0</v>
          </cell>
          <cell r="FE280">
            <v>12909.948530875527</v>
          </cell>
          <cell r="FF280">
            <v>0</v>
          </cell>
          <cell r="FG280">
            <v>0.77363840989474431</v>
          </cell>
          <cell r="FH280">
            <v>0</v>
          </cell>
          <cell r="FI280">
            <v>0.78772447786518218</v>
          </cell>
          <cell r="FJ280">
            <v>0</v>
          </cell>
          <cell r="FK280">
            <v>0.90968955401351148</v>
          </cell>
          <cell r="FL280">
            <v>0</v>
          </cell>
          <cell r="FM280">
            <v>0.9413341363772405</v>
          </cell>
          <cell r="FN280">
            <v>0</v>
          </cell>
          <cell r="FO280">
            <v>0.70377078006487215</v>
          </cell>
          <cell r="FP280">
            <v>0</v>
          </cell>
          <cell r="FQ280">
            <v>0.74151194107443397</v>
          </cell>
          <cell r="FR280">
            <v>3.0000000000000001E-3</v>
          </cell>
          <cell r="FS280">
            <v>2.5912229839860634E-3</v>
          </cell>
          <cell r="FT280">
            <v>0.81799999999999995</v>
          </cell>
          <cell r="FU280">
            <v>0.84422186858432346</v>
          </cell>
          <cell r="FV280">
            <v>0</v>
          </cell>
          <cell r="FW280">
            <v>0</v>
          </cell>
          <cell r="FX280">
            <v>0</v>
          </cell>
          <cell r="FY280">
            <v>30759.433990585905</v>
          </cell>
          <cell r="FZ280">
            <v>0</v>
          </cell>
          <cell r="GA280">
            <v>36435.248997004106</v>
          </cell>
          <cell r="GB280">
            <v>0</v>
          </cell>
          <cell r="GC280" t="e">
            <v>#DIV/0!</v>
          </cell>
          <cell r="GD280">
            <v>0</v>
          </cell>
          <cell r="GE280" t="e">
            <v>#DIV/0!</v>
          </cell>
          <cell r="GF280">
            <v>0</v>
          </cell>
          <cell r="GG280" t="e">
            <v>#DIV/0!</v>
          </cell>
          <cell r="GH280">
            <v>0</v>
          </cell>
          <cell r="GI280" t="e">
            <v>#DIV/0!</v>
          </cell>
          <cell r="GJ280">
            <v>1.6299999999999999E-2</v>
          </cell>
          <cell r="GK280" t="e">
            <v>#DIV/0!</v>
          </cell>
          <cell r="GL280">
            <v>0</v>
          </cell>
          <cell r="GM280" t="e">
            <v>#DIV/0!</v>
          </cell>
          <cell r="GN280">
            <v>0</v>
          </cell>
          <cell r="GO280" t="e">
            <v>#DIV/0!</v>
          </cell>
          <cell r="GP280">
            <v>0</v>
          </cell>
          <cell r="GQ280" t="e">
            <v>#DIV/0!</v>
          </cell>
          <cell r="GR280">
            <v>0</v>
          </cell>
          <cell r="GS280" t="e">
            <v>#DIV/0!</v>
          </cell>
          <cell r="GT280">
            <v>0</v>
          </cell>
          <cell r="GU280">
            <v>15262.273547129673</v>
          </cell>
          <cell r="GV280">
            <v>0</v>
          </cell>
          <cell r="GW280">
            <v>5519.0414621039354</v>
          </cell>
          <cell r="GX280">
            <v>0</v>
          </cell>
          <cell r="GY280">
            <v>1.7298557080189285E-2</v>
          </cell>
          <cell r="GZ280">
            <v>0</v>
          </cell>
          <cell r="HA280">
            <v>4.7837167367073795E-2</v>
          </cell>
          <cell r="HB280">
            <v>0</v>
          </cell>
          <cell r="HC280">
            <v>2284.1620583414983</v>
          </cell>
          <cell r="HD280">
            <v>0</v>
          </cell>
          <cell r="HE280">
            <v>7.1593424361701139E-3</v>
          </cell>
          <cell r="IV280">
            <v>276</v>
          </cell>
        </row>
        <row r="281">
          <cell r="B281">
            <v>39107</v>
          </cell>
          <cell r="C281">
            <v>36</v>
          </cell>
          <cell r="D281">
            <v>39083</v>
          </cell>
          <cell r="E281">
            <v>0</v>
          </cell>
          <cell r="F281">
            <v>208</v>
          </cell>
          <cell r="G281">
            <v>0</v>
          </cell>
          <cell r="H281">
            <v>0</v>
          </cell>
          <cell r="I281">
            <v>1</v>
          </cell>
          <cell r="J281">
            <v>1</v>
          </cell>
          <cell r="K281">
            <v>5.125</v>
          </cell>
          <cell r="L281">
            <v>0</v>
          </cell>
          <cell r="M281">
            <v>191.87500000000009</v>
          </cell>
          <cell r="N281">
            <v>0</v>
          </cell>
          <cell r="O281">
            <v>192</v>
          </cell>
          <cell r="Q281">
            <v>16.784722222222221</v>
          </cell>
          <cell r="S281">
            <v>0.63263888888888908</v>
          </cell>
          <cell r="T281">
            <v>0</v>
          </cell>
          <cell r="U281">
            <v>17.417361111111109</v>
          </cell>
          <cell r="W281">
            <v>9.9965277777777786</v>
          </cell>
          <cell r="Y281">
            <v>3.4722222222222071E-2</v>
          </cell>
          <cell r="AA281">
            <v>20.215972222222224</v>
          </cell>
          <cell r="AB281">
            <v>0</v>
          </cell>
          <cell r="AC281">
            <v>20.250694444444445</v>
          </cell>
          <cell r="AE281">
            <v>4.4145833333333329</v>
          </cell>
          <cell r="AG281">
            <v>39.742361111111116</v>
          </cell>
          <cell r="AI281">
            <v>0.44097222222222232</v>
          </cell>
          <cell r="AJ281">
            <v>0</v>
          </cell>
          <cell r="AK281">
            <v>44.59791666666667</v>
          </cell>
          <cell r="AL281">
            <v>0</v>
          </cell>
          <cell r="AM281">
            <v>64.848611111111111</v>
          </cell>
          <cell r="AN281">
            <v>0</v>
          </cell>
          <cell r="AO281">
            <v>164.46111111111114</v>
          </cell>
          <cell r="AP281">
            <v>0</v>
          </cell>
          <cell r="AQ281">
            <v>97.699999999999974</v>
          </cell>
          <cell r="AR281">
            <v>0</v>
          </cell>
          <cell r="AS281">
            <v>0.96938790251513274</v>
          </cell>
          <cell r="AT281">
            <v>0</v>
          </cell>
          <cell r="AU281">
            <v>0.72441407472684116</v>
          </cell>
          <cell r="AV281">
            <v>0</v>
          </cell>
          <cell r="AW281">
            <v>0.99694216109754741</v>
          </cell>
          <cell r="AX281">
            <v>0</v>
          </cell>
          <cell r="AY281">
            <v>0.69074413833952131</v>
          </cell>
          <cell r="AZ281">
            <v>0</v>
          </cell>
          <cell r="BA281">
            <v>0.60590142890923226</v>
          </cell>
          <cell r="BB281">
            <v>0.88</v>
          </cell>
          <cell r="BC281">
            <v>0.59406141269465906</v>
          </cell>
          <cell r="BD281">
            <v>0</v>
          </cell>
          <cell r="BE281">
            <v>0.56002133596583037</v>
          </cell>
          <cell r="BF281">
            <v>0</v>
          </cell>
          <cell r="BG281">
            <v>0.55799785824772918</v>
          </cell>
          <cell r="BH281">
            <v>0</v>
          </cell>
          <cell r="BI281">
            <v>0.50918566775244278</v>
          </cell>
          <cell r="BJ281">
            <v>140</v>
          </cell>
          <cell r="BK281">
            <v>136.06548447628802</v>
          </cell>
          <cell r="BL281">
            <v>0</v>
          </cell>
          <cell r="BM281">
            <v>319046.34800000006</v>
          </cell>
          <cell r="BN281">
            <v>0</v>
          </cell>
          <cell r="BO281">
            <v>1661.6997291666669</v>
          </cell>
          <cell r="BP281">
            <v>0</v>
          </cell>
          <cell r="BQ281">
            <v>108104.53723999996</v>
          </cell>
          <cell r="BR281">
            <v>0</v>
          </cell>
          <cell r="BS281">
            <v>0.33883646660641276</v>
          </cell>
          <cell r="BT281">
            <v>2</v>
          </cell>
          <cell r="BU281">
            <v>0.33883646660641276</v>
          </cell>
          <cell r="BV281">
            <v>0.113</v>
          </cell>
          <cell r="BW281">
            <v>0.12323403377029342</v>
          </cell>
          <cell r="BX281">
            <v>0</v>
          </cell>
          <cell r="BY281">
            <v>39317.368423720793</v>
          </cell>
          <cell r="BZ281">
            <v>0.18</v>
          </cell>
          <cell r="CA281">
            <v>0.18027062926051818</v>
          </cell>
          <cell r="CB281">
            <v>0</v>
          </cell>
          <cell r="CC281">
            <v>57514.685917230279</v>
          </cell>
          <cell r="CD281">
            <v>2.9000000000000001E-2</v>
          </cell>
          <cell r="CE281">
            <v>2.9128999880534252E-2</v>
          </cell>
          <cell r="CF281">
            <v>0.75</v>
          </cell>
          <cell r="CG281">
            <v>0.74868135647368117</v>
          </cell>
          <cell r="CH281">
            <v>0</v>
          </cell>
          <cell r="CI281">
            <v>4742.6973393401677</v>
          </cell>
          <cell r="CJ281">
            <v>0.49199999999999999</v>
          </cell>
          <cell r="CK281">
            <v>0.48801855886787354</v>
          </cell>
          <cell r="CL281">
            <v>0</v>
          </cell>
          <cell r="CM281">
            <v>59488.523983429543</v>
          </cell>
          <cell r="CN281">
            <v>0</v>
          </cell>
          <cell r="CO281">
            <v>0.38207012242622501</v>
          </cell>
          <cell r="CP281">
            <v>0</v>
          </cell>
          <cell r="CQ281">
            <v>121898.07724000001</v>
          </cell>
          <cell r="CR281">
            <v>0</v>
          </cell>
          <cell r="CS281">
            <v>1.1129320550509216E-2</v>
          </cell>
          <cell r="CT281">
            <v>0</v>
          </cell>
          <cell r="CU281">
            <v>3550.7690773613153</v>
          </cell>
          <cell r="CV281">
            <v>3.5000000000000003E-2</v>
          </cell>
          <cell r="CW281">
            <v>4.4997158218529412E-2</v>
          </cell>
          <cell r="CX281">
            <v>0</v>
          </cell>
          <cell r="CY281">
            <v>14356.178999999998</v>
          </cell>
          <cell r="CZ281">
            <v>0.02</v>
          </cell>
          <cell r="DA281">
            <v>2.0407991587041981E-2</v>
          </cell>
          <cell r="DB281">
            <v>7.000000000000001E-4</v>
          </cell>
          <cell r="DC281">
            <v>9.1830162636454536E-4</v>
          </cell>
          <cell r="DD281">
            <v>0</v>
          </cell>
          <cell r="DE281">
            <v>292.98078025406875</v>
          </cell>
          <cell r="DF281">
            <v>0.65</v>
          </cell>
          <cell r="DG281">
            <v>0.5935073362762272</v>
          </cell>
          <cell r="DH281">
            <v>0</v>
          </cell>
          <cell r="DI281">
            <v>8520.4975573947104</v>
          </cell>
          <cell r="DJ281">
            <v>0.3</v>
          </cell>
          <cell r="DK281">
            <v>3.4466134756330369E-2</v>
          </cell>
          <cell r="DL281">
            <v>0</v>
          </cell>
          <cell r="DM281">
            <v>494.80200000000013</v>
          </cell>
          <cell r="DN281">
            <v>0.81499999999999995</v>
          </cell>
          <cell r="DO281">
            <v>0.8416306456003374</v>
          </cell>
          <cell r="DP281">
            <v>0</v>
          </cell>
          <cell r="DQ281">
            <v>35766.599346359486</v>
          </cell>
          <cell r="DR281">
            <v>0</v>
          </cell>
          <cell r="DS281">
            <v>42496.788268501172</v>
          </cell>
          <cell r="DT281">
            <v>0</v>
          </cell>
          <cell r="DU281">
            <v>305252.80800000002</v>
          </cell>
          <cell r="DV281">
            <v>0</v>
          </cell>
          <cell r="DW281">
            <v>0.9567663441801878</v>
          </cell>
          <cell r="DX281">
            <v>0.81</v>
          </cell>
          <cell r="DY281">
            <v>0.29617255135733078</v>
          </cell>
          <cell r="DZ281">
            <v>0.98899999999999999</v>
          </cell>
          <cell r="EA281">
            <v>0.98759916819857729</v>
          </cell>
          <cell r="EB281">
            <v>0.84209920476372202</v>
          </cell>
          <cell r="EC281">
            <v>0.86732522399960388</v>
          </cell>
          <cell r="ED281">
            <v>0.85</v>
          </cell>
          <cell r="EE281">
            <v>0.89198191000046101</v>
          </cell>
          <cell r="EF281">
            <v>0</v>
          </cell>
          <cell r="EG281">
            <v>8.6728512077060185E-2</v>
          </cell>
          <cell r="EH281">
            <v>0</v>
          </cell>
          <cell r="EI281">
            <v>27670.415045659953</v>
          </cell>
          <cell r="EJ281">
            <v>0</v>
          </cell>
          <cell r="EK281">
            <v>28017.859812632247</v>
          </cell>
          <cell r="EL281">
            <v>0</v>
          </cell>
          <cell r="EM281">
            <v>8.7817522401579848E-2</v>
          </cell>
          <cell r="EN281">
            <v>5.0000000000000001E-4</v>
          </cell>
          <cell r="EO281">
            <v>4.4904528705280521E-4</v>
          </cell>
          <cell r="EP281">
            <v>0</v>
          </cell>
          <cell r="EQ281">
            <v>12.581287902168702</v>
          </cell>
          <cell r="ER281">
            <v>0.98949474737368681</v>
          </cell>
          <cell r="ES281">
            <v>0.98804284418116317</v>
          </cell>
          <cell r="ET281">
            <v>0</v>
          </cell>
          <cell r="EU281">
            <v>28005.278524730074</v>
          </cell>
          <cell r="EV281">
            <v>0</v>
          </cell>
          <cell r="EW281">
            <v>2.5376201142724014E-2</v>
          </cell>
          <cell r="EX281">
            <v>0.85</v>
          </cell>
          <cell r="EY281">
            <v>0.84587322399967468</v>
          </cell>
          <cell r="EZ281">
            <v>0</v>
          </cell>
          <cell r="FA281">
            <v>0.36161332353670755</v>
          </cell>
          <cell r="FB281">
            <v>0.42</v>
          </cell>
          <cell r="FC281">
            <v>0.42750297949713401</v>
          </cell>
          <cell r="FD281">
            <v>0</v>
          </cell>
          <cell r="FE281">
            <v>12909.948530875527</v>
          </cell>
          <cell r="FF281">
            <v>0</v>
          </cell>
          <cell r="FG281">
            <v>0.77363840989474431</v>
          </cell>
          <cell r="FH281">
            <v>0</v>
          </cell>
          <cell r="FI281">
            <v>0.78772447786518218</v>
          </cell>
          <cell r="FJ281">
            <v>0</v>
          </cell>
          <cell r="FK281">
            <v>0.90968955401351148</v>
          </cell>
          <cell r="FL281">
            <v>0</v>
          </cell>
          <cell r="FM281">
            <v>0.9413341363772405</v>
          </cell>
          <cell r="FN281">
            <v>0</v>
          </cell>
          <cell r="FO281">
            <v>0.70377078006487215</v>
          </cell>
          <cell r="FP281">
            <v>0</v>
          </cell>
          <cell r="FQ281">
            <v>0.74151194107443397</v>
          </cell>
          <cell r="FR281">
            <v>3.0000000000000001E-3</v>
          </cell>
          <cell r="FS281">
            <v>2.5912229839860634E-3</v>
          </cell>
          <cell r="FT281">
            <v>0.81799999999999995</v>
          </cell>
          <cell r="FU281">
            <v>0.84422186858432346</v>
          </cell>
          <cell r="FV281">
            <v>0</v>
          </cell>
          <cell r="FW281">
            <v>0</v>
          </cell>
          <cell r="FX281">
            <v>0</v>
          </cell>
          <cell r="FY281">
            <v>30759.433990585905</v>
          </cell>
          <cell r="FZ281">
            <v>0</v>
          </cell>
          <cell r="GA281">
            <v>36435.248997004106</v>
          </cell>
          <cell r="GB281">
            <v>0</v>
          </cell>
          <cell r="GC281" t="e">
            <v>#DIV/0!</v>
          </cell>
          <cell r="GD281">
            <v>0</v>
          </cell>
          <cell r="GE281" t="e">
            <v>#DIV/0!</v>
          </cell>
          <cell r="GF281">
            <v>0</v>
          </cell>
          <cell r="GG281" t="e">
            <v>#DIV/0!</v>
          </cell>
          <cell r="GH281">
            <v>0</v>
          </cell>
          <cell r="GI281" t="e">
            <v>#DIV/0!</v>
          </cell>
          <cell r="GJ281">
            <v>1.6299999999999999E-2</v>
          </cell>
          <cell r="GK281" t="e">
            <v>#DIV/0!</v>
          </cell>
          <cell r="GL281">
            <v>0</v>
          </cell>
          <cell r="GM281" t="e">
            <v>#DIV/0!</v>
          </cell>
          <cell r="GN281">
            <v>0</v>
          </cell>
          <cell r="GO281" t="e">
            <v>#DIV/0!</v>
          </cell>
          <cell r="GP281">
            <v>0</v>
          </cell>
          <cell r="GQ281" t="e">
            <v>#DIV/0!</v>
          </cell>
          <cell r="GR281">
            <v>0</v>
          </cell>
          <cell r="GS281" t="e">
            <v>#DIV/0!</v>
          </cell>
          <cell r="GT281">
            <v>0</v>
          </cell>
          <cell r="GU281">
            <v>15262.273547129673</v>
          </cell>
          <cell r="GV281">
            <v>0</v>
          </cell>
          <cell r="GW281">
            <v>5519.0414621039354</v>
          </cell>
          <cell r="GX281">
            <v>0</v>
          </cell>
          <cell r="GY281">
            <v>1.7298557080189285E-2</v>
          </cell>
          <cell r="GZ281">
            <v>0</v>
          </cell>
          <cell r="HA281">
            <v>4.7837167367073795E-2</v>
          </cell>
          <cell r="HB281">
            <v>0</v>
          </cell>
          <cell r="HC281">
            <v>2284.1620583414983</v>
          </cell>
          <cell r="HD281">
            <v>0</v>
          </cell>
          <cell r="HE281">
            <v>7.1593424361701139E-3</v>
          </cell>
          <cell r="IV281">
            <v>277</v>
          </cell>
        </row>
        <row r="282">
          <cell r="B282">
            <v>39108</v>
          </cell>
          <cell r="C282">
            <v>36</v>
          </cell>
          <cell r="D282">
            <v>39083</v>
          </cell>
          <cell r="E282">
            <v>0</v>
          </cell>
          <cell r="F282">
            <v>209</v>
          </cell>
          <cell r="G282">
            <v>0</v>
          </cell>
          <cell r="H282">
            <v>0</v>
          </cell>
          <cell r="I282">
            <v>1</v>
          </cell>
          <cell r="J282">
            <v>1</v>
          </cell>
          <cell r="K282">
            <v>6.125</v>
          </cell>
          <cell r="L282">
            <v>0</v>
          </cell>
          <cell r="M282">
            <v>191.87500000000009</v>
          </cell>
          <cell r="N282">
            <v>0</v>
          </cell>
          <cell r="O282">
            <v>192</v>
          </cell>
          <cell r="Q282">
            <v>16.784722222222221</v>
          </cell>
          <cell r="S282">
            <v>0.63263888888888908</v>
          </cell>
          <cell r="T282">
            <v>0</v>
          </cell>
          <cell r="U282">
            <v>17.417361111111109</v>
          </cell>
          <cell r="W282">
            <v>9.9965277777777786</v>
          </cell>
          <cell r="Y282">
            <v>3.4722222222222071E-2</v>
          </cell>
          <cell r="AA282">
            <v>20.215972222222224</v>
          </cell>
          <cell r="AB282">
            <v>0</v>
          </cell>
          <cell r="AC282">
            <v>20.250694444444445</v>
          </cell>
          <cell r="AE282">
            <v>4.4145833333333329</v>
          </cell>
          <cell r="AG282">
            <v>39.742361111111116</v>
          </cell>
          <cell r="AI282">
            <v>0.44097222222222232</v>
          </cell>
          <cell r="AJ282">
            <v>0</v>
          </cell>
          <cell r="AK282">
            <v>44.59791666666667</v>
          </cell>
          <cell r="AL282">
            <v>0</v>
          </cell>
          <cell r="AM282">
            <v>64.848611111111111</v>
          </cell>
          <cell r="AN282">
            <v>0</v>
          </cell>
          <cell r="AO282">
            <v>164.46111111111114</v>
          </cell>
          <cell r="AP282">
            <v>0</v>
          </cell>
          <cell r="AQ282">
            <v>97.699999999999974</v>
          </cell>
          <cell r="AR282">
            <v>0</v>
          </cell>
          <cell r="AS282">
            <v>0.96938790251513274</v>
          </cell>
          <cell r="AT282">
            <v>0</v>
          </cell>
          <cell r="AU282">
            <v>0.72441407472684116</v>
          </cell>
          <cell r="AV282">
            <v>0</v>
          </cell>
          <cell r="AW282">
            <v>0.99694216109754741</v>
          </cell>
          <cell r="AX282">
            <v>0</v>
          </cell>
          <cell r="AY282">
            <v>0.69074413833952131</v>
          </cell>
          <cell r="AZ282">
            <v>0</v>
          </cell>
          <cell r="BA282">
            <v>0.60590142890923226</v>
          </cell>
          <cell r="BB282">
            <v>0.88</v>
          </cell>
          <cell r="BC282">
            <v>0.59406141269465906</v>
          </cell>
          <cell r="BD282">
            <v>0</v>
          </cell>
          <cell r="BE282">
            <v>0.56002133596583037</v>
          </cell>
          <cell r="BF282">
            <v>0</v>
          </cell>
          <cell r="BG282">
            <v>0.55799785824772918</v>
          </cell>
          <cell r="BH282">
            <v>0</v>
          </cell>
          <cell r="BI282">
            <v>0.50918566775244278</v>
          </cell>
          <cell r="BJ282">
            <v>140</v>
          </cell>
          <cell r="BK282">
            <v>136.06548447628802</v>
          </cell>
          <cell r="BL282">
            <v>0</v>
          </cell>
          <cell r="BM282">
            <v>319046.34800000006</v>
          </cell>
          <cell r="BN282">
            <v>0</v>
          </cell>
          <cell r="BO282">
            <v>1661.6997291666669</v>
          </cell>
          <cell r="BP282">
            <v>0</v>
          </cell>
          <cell r="BQ282">
            <v>108104.53723999996</v>
          </cell>
          <cell r="BR282">
            <v>0</v>
          </cell>
          <cell r="BS282">
            <v>0.33883646660641276</v>
          </cell>
          <cell r="BT282">
            <v>2</v>
          </cell>
          <cell r="BU282">
            <v>0.33883646660641276</v>
          </cell>
          <cell r="BV282">
            <v>0.113</v>
          </cell>
          <cell r="BW282">
            <v>0.12323403377029342</v>
          </cell>
          <cell r="BX282">
            <v>0</v>
          </cell>
          <cell r="BY282">
            <v>39317.368423720793</v>
          </cell>
          <cell r="BZ282">
            <v>0.18</v>
          </cell>
          <cell r="CA282">
            <v>0.18027062926051818</v>
          </cell>
          <cell r="CB282">
            <v>0</v>
          </cell>
          <cell r="CC282">
            <v>57514.685917230279</v>
          </cell>
          <cell r="CD282">
            <v>2.9000000000000001E-2</v>
          </cell>
          <cell r="CE282">
            <v>2.9128999880534252E-2</v>
          </cell>
          <cell r="CF282">
            <v>0.75</v>
          </cell>
          <cell r="CG282">
            <v>0.74868135647368117</v>
          </cell>
          <cell r="CH282">
            <v>0</v>
          </cell>
          <cell r="CI282">
            <v>4742.6973393401677</v>
          </cell>
          <cell r="CJ282">
            <v>0.49199999999999999</v>
          </cell>
          <cell r="CK282">
            <v>0.48801855886787354</v>
          </cell>
          <cell r="CL282">
            <v>0</v>
          </cell>
          <cell r="CM282">
            <v>59488.523983429543</v>
          </cell>
          <cell r="CN282">
            <v>0</v>
          </cell>
          <cell r="CO282">
            <v>0.38207012242622501</v>
          </cell>
          <cell r="CP282">
            <v>0</v>
          </cell>
          <cell r="CQ282">
            <v>121898.07724000001</v>
          </cell>
          <cell r="CR282">
            <v>0</v>
          </cell>
          <cell r="CS282">
            <v>1.1129320550509216E-2</v>
          </cell>
          <cell r="CT282">
            <v>0</v>
          </cell>
          <cell r="CU282">
            <v>3550.7690773613153</v>
          </cell>
          <cell r="CV282">
            <v>3.5000000000000003E-2</v>
          </cell>
          <cell r="CW282">
            <v>4.4997158218529412E-2</v>
          </cell>
          <cell r="CX282">
            <v>0</v>
          </cell>
          <cell r="CY282">
            <v>14356.178999999998</v>
          </cell>
          <cell r="CZ282">
            <v>0.02</v>
          </cell>
          <cell r="DA282">
            <v>2.0407991587041981E-2</v>
          </cell>
          <cell r="DB282">
            <v>7.000000000000001E-4</v>
          </cell>
          <cell r="DC282">
            <v>9.1830162636454536E-4</v>
          </cell>
          <cell r="DD282">
            <v>0</v>
          </cell>
          <cell r="DE282">
            <v>292.98078025406875</v>
          </cell>
          <cell r="DF282">
            <v>0.65</v>
          </cell>
          <cell r="DG282">
            <v>0.5935073362762272</v>
          </cell>
          <cell r="DH282">
            <v>0</v>
          </cell>
          <cell r="DI282">
            <v>8520.4975573947104</v>
          </cell>
          <cell r="DJ282">
            <v>0.3</v>
          </cell>
          <cell r="DK282">
            <v>3.4466134756330369E-2</v>
          </cell>
          <cell r="DL282">
            <v>0</v>
          </cell>
          <cell r="DM282">
            <v>494.80200000000013</v>
          </cell>
          <cell r="DN282">
            <v>0.81499999999999995</v>
          </cell>
          <cell r="DO282">
            <v>0.8416306456003374</v>
          </cell>
          <cell r="DP282">
            <v>0</v>
          </cell>
          <cell r="DQ282">
            <v>35766.599346359486</v>
          </cell>
          <cell r="DR282">
            <v>0</v>
          </cell>
          <cell r="DS282">
            <v>42496.788268501172</v>
          </cell>
          <cell r="DT282">
            <v>0</v>
          </cell>
          <cell r="DU282">
            <v>305252.80800000002</v>
          </cell>
          <cell r="DV282">
            <v>0</v>
          </cell>
          <cell r="DW282">
            <v>0.9567663441801878</v>
          </cell>
          <cell r="DX282">
            <v>0.81</v>
          </cell>
          <cell r="DY282">
            <v>0.29617255135733078</v>
          </cell>
          <cell r="DZ282">
            <v>0.98899999999999999</v>
          </cell>
          <cell r="EA282">
            <v>0.98759916819857729</v>
          </cell>
          <cell r="EB282">
            <v>0.84209920476372202</v>
          </cell>
          <cell r="EC282">
            <v>0.86732522399960388</v>
          </cell>
          <cell r="ED282">
            <v>0.85</v>
          </cell>
          <cell r="EE282">
            <v>0.89198191000046101</v>
          </cell>
          <cell r="EF282">
            <v>0</v>
          </cell>
          <cell r="EG282">
            <v>8.6728512077060185E-2</v>
          </cell>
          <cell r="EH282">
            <v>0</v>
          </cell>
          <cell r="EI282">
            <v>27670.415045659953</v>
          </cell>
          <cell r="EJ282">
            <v>0</v>
          </cell>
          <cell r="EK282">
            <v>28017.859812632247</v>
          </cell>
          <cell r="EL282">
            <v>0</v>
          </cell>
          <cell r="EM282">
            <v>8.7817522401579848E-2</v>
          </cell>
          <cell r="EN282">
            <v>5.0000000000000001E-4</v>
          </cell>
          <cell r="EO282">
            <v>4.4904528705280521E-4</v>
          </cell>
          <cell r="EP282">
            <v>0</v>
          </cell>
          <cell r="EQ282">
            <v>12.581287902168702</v>
          </cell>
          <cell r="ER282">
            <v>0.98949474737368681</v>
          </cell>
          <cell r="ES282">
            <v>0.98804284418116317</v>
          </cell>
          <cell r="ET282">
            <v>0</v>
          </cell>
          <cell r="EU282">
            <v>28005.278524730074</v>
          </cell>
          <cell r="EV282">
            <v>0</v>
          </cell>
          <cell r="EW282">
            <v>2.5376201142724014E-2</v>
          </cell>
          <cell r="EX282">
            <v>0.85</v>
          </cell>
          <cell r="EY282">
            <v>0.84587322399967468</v>
          </cell>
          <cell r="EZ282">
            <v>0</v>
          </cell>
          <cell r="FA282">
            <v>0.36161332353670755</v>
          </cell>
          <cell r="FB282">
            <v>0.42</v>
          </cell>
          <cell r="FC282">
            <v>0.42750297949713401</v>
          </cell>
          <cell r="FD282">
            <v>0</v>
          </cell>
          <cell r="FE282">
            <v>12909.948530875527</v>
          </cell>
          <cell r="FF282">
            <v>0</v>
          </cell>
          <cell r="FG282">
            <v>0.77363840989474431</v>
          </cell>
          <cell r="FH282">
            <v>0</v>
          </cell>
          <cell r="FI282">
            <v>0.78772447786518218</v>
          </cell>
          <cell r="FJ282">
            <v>0</v>
          </cell>
          <cell r="FK282">
            <v>0.90968955401351148</v>
          </cell>
          <cell r="FL282">
            <v>0</v>
          </cell>
          <cell r="FM282">
            <v>0.9413341363772405</v>
          </cell>
          <cell r="FN282">
            <v>0</v>
          </cell>
          <cell r="FO282">
            <v>0.70377078006487215</v>
          </cell>
          <cell r="FP282">
            <v>0</v>
          </cell>
          <cell r="FQ282">
            <v>0.74151194107443397</v>
          </cell>
          <cell r="FR282">
            <v>3.0000000000000001E-3</v>
          </cell>
          <cell r="FS282">
            <v>2.5912229839860634E-3</v>
          </cell>
          <cell r="FT282">
            <v>0.81799999999999995</v>
          </cell>
          <cell r="FU282">
            <v>0.84422186858432346</v>
          </cell>
          <cell r="FV282">
            <v>0</v>
          </cell>
          <cell r="FW282">
            <v>0</v>
          </cell>
          <cell r="FX282">
            <v>0</v>
          </cell>
          <cell r="FY282">
            <v>30759.433990585905</v>
          </cell>
          <cell r="FZ282">
            <v>0</v>
          </cell>
          <cell r="GA282">
            <v>36435.248997004106</v>
          </cell>
          <cell r="GB282">
            <v>0</v>
          </cell>
          <cell r="GC282" t="e">
            <v>#DIV/0!</v>
          </cell>
          <cell r="GD282">
            <v>0</v>
          </cell>
          <cell r="GE282" t="e">
            <v>#DIV/0!</v>
          </cell>
          <cell r="GF282">
            <v>0</v>
          </cell>
          <cell r="GG282" t="e">
            <v>#DIV/0!</v>
          </cell>
          <cell r="GH282">
            <v>0</v>
          </cell>
          <cell r="GI282" t="e">
            <v>#DIV/0!</v>
          </cell>
          <cell r="GJ282">
            <v>1.6299999999999999E-2</v>
          </cell>
          <cell r="GK282" t="e">
            <v>#DIV/0!</v>
          </cell>
          <cell r="GL282">
            <v>0</v>
          </cell>
          <cell r="GM282" t="e">
            <v>#DIV/0!</v>
          </cell>
          <cell r="GN282">
            <v>0</v>
          </cell>
          <cell r="GO282" t="e">
            <v>#DIV/0!</v>
          </cell>
          <cell r="GP282">
            <v>0</v>
          </cell>
          <cell r="GQ282" t="e">
            <v>#DIV/0!</v>
          </cell>
          <cell r="GR282">
            <v>0</v>
          </cell>
          <cell r="GS282" t="e">
            <v>#DIV/0!</v>
          </cell>
          <cell r="GT282">
            <v>0</v>
          </cell>
          <cell r="GU282">
            <v>15262.273547129673</v>
          </cell>
          <cell r="GV282">
            <v>0</v>
          </cell>
          <cell r="GW282">
            <v>5519.0414621039354</v>
          </cell>
          <cell r="GX282">
            <v>0</v>
          </cell>
          <cell r="GY282">
            <v>1.7298557080189285E-2</v>
          </cell>
          <cell r="GZ282">
            <v>0</v>
          </cell>
          <cell r="HA282">
            <v>4.7837167367073795E-2</v>
          </cell>
          <cell r="HB282">
            <v>0</v>
          </cell>
          <cell r="HC282">
            <v>2284.1620583414983</v>
          </cell>
          <cell r="HD282">
            <v>0</v>
          </cell>
          <cell r="HE282">
            <v>7.1593424361701139E-3</v>
          </cell>
          <cell r="IV282">
            <v>278</v>
          </cell>
        </row>
        <row r="283">
          <cell r="B283">
            <v>39109</v>
          </cell>
          <cell r="C283">
            <v>36</v>
          </cell>
          <cell r="D283">
            <v>39083</v>
          </cell>
          <cell r="E283">
            <v>0</v>
          </cell>
          <cell r="F283">
            <v>210</v>
          </cell>
          <cell r="G283">
            <v>0</v>
          </cell>
          <cell r="H283">
            <v>0</v>
          </cell>
          <cell r="I283">
            <v>1</v>
          </cell>
          <cell r="J283">
            <v>1</v>
          </cell>
          <cell r="K283">
            <v>7.125</v>
          </cell>
          <cell r="L283">
            <v>0</v>
          </cell>
          <cell r="M283">
            <v>191.87500000000009</v>
          </cell>
          <cell r="N283">
            <v>0</v>
          </cell>
          <cell r="O283">
            <v>192</v>
          </cell>
          <cell r="Q283">
            <v>16.784722222222221</v>
          </cell>
          <cell r="S283">
            <v>0.63263888888888908</v>
          </cell>
          <cell r="T283">
            <v>0</v>
          </cell>
          <cell r="U283">
            <v>17.417361111111109</v>
          </cell>
          <cell r="W283">
            <v>9.9965277777777786</v>
          </cell>
          <cell r="Y283">
            <v>3.4722222222222071E-2</v>
          </cell>
          <cell r="AA283">
            <v>20.215972222222224</v>
          </cell>
          <cell r="AB283">
            <v>0</v>
          </cell>
          <cell r="AC283">
            <v>20.250694444444445</v>
          </cell>
          <cell r="AE283">
            <v>4.4145833333333329</v>
          </cell>
          <cell r="AG283">
            <v>39.742361111111116</v>
          </cell>
          <cell r="AI283">
            <v>0.44097222222222232</v>
          </cell>
          <cell r="AJ283">
            <v>0</v>
          </cell>
          <cell r="AK283">
            <v>44.59791666666667</v>
          </cell>
          <cell r="AL283">
            <v>0</v>
          </cell>
          <cell r="AM283">
            <v>64.848611111111111</v>
          </cell>
          <cell r="AN283">
            <v>0</v>
          </cell>
          <cell r="AO283">
            <v>164.46111111111114</v>
          </cell>
          <cell r="AP283">
            <v>0</v>
          </cell>
          <cell r="AQ283">
            <v>97.699999999999974</v>
          </cell>
          <cell r="AR283">
            <v>0</v>
          </cell>
          <cell r="AS283">
            <v>0.96938790251513274</v>
          </cell>
          <cell r="AT283">
            <v>0</v>
          </cell>
          <cell r="AU283">
            <v>0.72441407472684116</v>
          </cell>
          <cell r="AV283">
            <v>0</v>
          </cell>
          <cell r="AW283">
            <v>0.99694216109754741</v>
          </cell>
          <cell r="AX283">
            <v>0</v>
          </cell>
          <cell r="AY283">
            <v>0.69074413833952131</v>
          </cell>
          <cell r="AZ283">
            <v>0</v>
          </cell>
          <cell r="BA283">
            <v>0.60590142890923226</v>
          </cell>
          <cell r="BB283">
            <v>0.88</v>
          </cell>
          <cell r="BC283">
            <v>0.59406141269465906</v>
          </cell>
          <cell r="BD283">
            <v>0</v>
          </cell>
          <cell r="BE283">
            <v>0.56002133596583037</v>
          </cell>
          <cell r="BF283">
            <v>0</v>
          </cell>
          <cell r="BG283">
            <v>0.55799785824772918</v>
          </cell>
          <cell r="BH283">
            <v>0</v>
          </cell>
          <cell r="BI283">
            <v>0.50918566775244278</v>
          </cell>
          <cell r="BJ283">
            <v>140</v>
          </cell>
          <cell r="BK283">
            <v>136.06548447628802</v>
          </cell>
          <cell r="BL283">
            <v>0</v>
          </cell>
          <cell r="BM283">
            <v>319046.34800000006</v>
          </cell>
          <cell r="BN283">
            <v>0</v>
          </cell>
          <cell r="BO283">
            <v>1661.6997291666669</v>
          </cell>
          <cell r="BP283">
            <v>0</v>
          </cell>
          <cell r="BQ283">
            <v>108104.53723999996</v>
          </cell>
          <cell r="BR283">
            <v>0</v>
          </cell>
          <cell r="BS283">
            <v>0.33883646660641276</v>
          </cell>
          <cell r="BT283">
            <v>2</v>
          </cell>
          <cell r="BU283">
            <v>0.33883646660641276</v>
          </cell>
          <cell r="BV283">
            <v>0.113</v>
          </cell>
          <cell r="BW283">
            <v>0.12323403377029342</v>
          </cell>
          <cell r="BX283">
            <v>0</v>
          </cell>
          <cell r="BY283">
            <v>39317.368423720793</v>
          </cell>
          <cell r="BZ283">
            <v>0.18</v>
          </cell>
          <cell r="CA283">
            <v>0.18027062926051818</v>
          </cell>
          <cell r="CB283">
            <v>0</v>
          </cell>
          <cell r="CC283">
            <v>57514.685917230279</v>
          </cell>
          <cell r="CD283">
            <v>2.9000000000000001E-2</v>
          </cell>
          <cell r="CE283">
            <v>2.9128999880534252E-2</v>
          </cell>
          <cell r="CF283">
            <v>0.75</v>
          </cell>
          <cell r="CG283">
            <v>0.74868135647368117</v>
          </cell>
          <cell r="CH283">
            <v>0</v>
          </cell>
          <cell r="CI283">
            <v>4742.6973393401677</v>
          </cell>
          <cell r="CJ283">
            <v>0.49199999999999999</v>
          </cell>
          <cell r="CK283">
            <v>0.48801855886787354</v>
          </cell>
          <cell r="CL283">
            <v>0</v>
          </cell>
          <cell r="CM283">
            <v>59488.523983429543</v>
          </cell>
          <cell r="CN283">
            <v>0</v>
          </cell>
          <cell r="CO283">
            <v>0.38207012242622501</v>
          </cell>
          <cell r="CP283">
            <v>0</v>
          </cell>
          <cell r="CQ283">
            <v>121898.07724000001</v>
          </cell>
          <cell r="CR283">
            <v>0</v>
          </cell>
          <cell r="CS283">
            <v>1.1129320550509216E-2</v>
          </cell>
          <cell r="CT283">
            <v>0</v>
          </cell>
          <cell r="CU283">
            <v>3550.7690773613153</v>
          </cell>
          <cell r="CV283">
            <v>3.5000000000000003E-2</v>
          </cell>
          <cell r="CW283">
            <v>4.4997158218529412E-2</v>
          </cell>
          <cell r="CX283">
            <v>0</v>
          </cell>
          <cell r="CY283">
            <v>14356.178999999998</v>
          </cell>
          <cell r="CZ283">
            <v>0.02</v>
          </cell>
          <cell r="DA283">
            <v>2.0407991587041981E-2</v>
          </cell>
          <cell r="DB283">
            <v>7.000000000000001E-4</v>
          </cell>
          <cell r="DC283">
            <v>9.1830162636454536E-4</v>
          </cell>
          <cell r="DD283">
            <v>0</v>
          </cell>
          <cell r="DE283">
            <v>292.98078025406875</v>
          </cell>
          <cell r="DF283">
            <v>0.65</v>
          </cell>
          <cell r="DG283">
            <v>0.5935073362762272</v>
          </cell>
          <cell r="DH283">
            <v>0</v>
          </cell>
          <cell r="DI283">
            <v>8520.4975573947104</v>
          </cell>
          <cell r="DJ283">
            <v>0.3</v>
          </cell>
          <cell r="DK283">
            <v>3.4466134756330369E-2</v>
          </cell>
          <cell r="DL283">
            <v>0</v>
          </cell>
          <cell r="DM283">
            <v>494.80200000000013</v>
          </cell>
          <cell r="DN283">
            <v>0.81499999999999995</v>
          </cell>
          <cell r="DO283">
            <v>0.8416306456003374</v>
          </cell>
          <cell r="DP283">
            <v>0</v>
          </cell>
          <cell r="DQ283">
            <v>35766.599346359486</v>
          </cell>
          <cell r="DR283">
            <v>0</v>
          </cell>
          <cell r="DS283">
            <v>42496.788268501172</v>
          </cell>
          <cell r="DT283">
            <v>0</v>
          </cell>
          <cell r="DU283">
            <v>305252.80800000002</v>
          </cell>
          <cell r="DV283">
            <v>0</v>
          </cell>
          <cell r="DW283">
            <v>0.9567663441801878</v>
          </cell>
          <cell r="DX283">
            <v>0.81</v>
          </cell>
          <cell r="DY283">
            <v>0.29617255135733078</v>
          </cell>
          <cell r="DZ283">
            <v>0.98899999999999999</v>
          </cell>
          <cell r="EA283">
            <v>0.98759916819857729</v>
          </cell>
          <cell r="EB283">
            <v>0.84209920476372202</v>
          </cell>
          <cell r="EC283">
            <v>0.86732522399960388</v>
          </cell>
          <cell r="ED283">
            <v>0.85</v>
          </cell>
          <cell r="EE283">
            <v>0.89198191000046101</v>
          </cell>
          <cell r="EF283">
            <v>0</v>
          </cell>
          <cell r="EG283">
            <v>8.6728512077060185E-2</v>
          </cell>
          <cell r="EH283">
            <v>0</v>
          </cell>
          <cell r="EI283">
            <v>27670.415045659953</v>
          </cell>
          <cell r="EJ283">
            <v>0</v>
          </cell>
          <cell r="EK283">
            <v>28017.859812632247</v>
          </cell>
          <cell r="EL283">
            <v>0</v>
          </cell>
          <cell r="EM283">
            <v>8.7817522401579848E-2</v>
          </cell>
          <cell r="EN283">
            <v>5.0000000000000001E-4</v>
          </cell>
          <cell r="EO283">
            <v>4.4904528705280521E-4</v>
          </cell>
          <cell r="EP283">
            <v>0</v>
          </cell>
          <cell r="EQ283">
            <v>12.581287902168702</v>
          </cell>
          <cell r="ER283">
            <v>0.98949474737368681</v>
          </cell>
          <cell r="ES283">
            <v>0.98804284418116317</v>
          </cell>
          <cell r="ET283">
            <v>0</v>
          </cell>
          <cell r="EU283">
            <v>28005.278524730074</v>
          </cell>
          <cell r="EV283">
            <v>0</v>
          </cell>
          <cell r="EW283">
            <v>2.5376201142724014E-2</v>
          </cell>
          <cell r="EX283">
            <v>0.85</v>
          </cell>
          <cell r="EY283">
            <v>0.84587322399967468</v>
          </cell>
          <cell r="EZ283">
            <v>0</v>
          </cell>
          <cell r="FA283">
            <v>0.36161332353670755</v>
          </cell>
          <cell r="FB283">
            <v>0.42</v>
          </cell>
          <cell r="FC283">
            <v>0.42750297949713401</v>
          </cell>
          <cell r="FD283">
            <v>0</v>
          </cell>
          <cell r="FE283">
            <v>12909.948530875527</v>
          </cell>
          <cell r="FF283">
            <v>0</v>
          </cell>
          <cell r="FG283">
            <v>0.77363840989474431</v>
          </cell>
          <cell r="FH283">
            <v>0</v>
          </cell>
          <cell r="FI283">
            <v>0.78772447786518218</v>
          </cell>
          <cell r="FJ283">
            <v>0</v>
          </cell>
          <cell r="FK283">
            <v>0.90968955401351148</v>
          </cell>
          <cell r="FL283">
            <v>0</v>
          </cell>
          <cell r="FM283">
            <v>0.9413341363772405</v>
          </cell>
          <cell r="FN283">
            <v>0</v>
          </cell>
          <cell r="FO283">
            <v>0.70377078006487215</v>
          </cell>
          <cell r="FP283">
            <v>0</v>
          </cell>
          <cell r="FQ283">
            <v>0.74151194107443397</v>
          </cell>
          <cell r="FR283">
            <v>3.0000000000000001E-3</v>
          </cell>
          <cell r="FS283">
            <v>2.5912229839860634E-3</v>
          </cell>
          <cell r="FT283">
            <v>0.81799999999999995</v>
          </cell>
          <cell r="FU283">
            <v>0.84422186858432346</v>
          </cell>
          <cell r="FV283">
            <v>0</v>
          </cell>
          <cell r="FW283">
            <v>0</v>
          </cell>
          <cell r="FX283">
            <v>0</v>
          </cell>
          <cell r="FY283">
            <v>30759.433990585905</v>
          </cell>
          <cell r="FZ283">
            <v>0</v>
          </cell>
          <cell r="GA283">
            <v>36435.248997004106</v>
          </cell>
          <cell r="GB283">
            <v>0</v>
          </cell>
          <cell r="GC283" t="e">
            <v>#DIV/0!</v>
          </cell>
          <cell r="GD283">
            <v>0</v>
          </cell>
          <cell r="GE283" t="e">
            <v>#DIV/0!</v>
          </cell>
          <cell r="GF283">
            <v>0</v>
          </cell>
          <cell r="GG283" t="e">
            <v>#DIV/0!</v>
          </cell>
          <cell r="GH283">
            <v>0</v>
          </cell>
          <cell r="GI283" t="e">
            <v>#DIV/0!</v>
          </cell>
          <cell r="GJ283">
            <v>1.6299999999999999E-2</v>
          </cell>
          <cell r="GK283" t="e">
            <v>#DIV/0!</v>
          </cell>
          <cell r="GL283">
            <v>0</v>
          </cell>
          <cell r="GM283" t="e">
            <v>#DIV/0!</v>
          </cell>
          <cell r="GN283">
            <v>0</v>
          </cell>
          <cell r="GO283" t="e">
            <v>#DIV/0!</v>
          </cell>
          <cell r="GP283">
            <v>0</v>
          </cell>
          <cell r="GQ283" t="e">
            <v>#DIV/0!</v>
          </cell>
          <cell r="GR283">
            <v>0</v>
          </cell>
          <cell r="GS283" t="e">
            <v>#DIV/0!</v>
          </cell>
          <cell r="GT283">
            <v>0</v>
          </cell>
          <cell r="GU283">
            <v>15262.273547129673</v>
          </cell>
          <cell r="GV283">
            <v>0</v>
          </cell>
          <cell r="GW283">
            <v>5519.0414621039354</v>
          </cell>
          <cell r="GX283">
            <v>0</v>
          </cell>
          <cell r="GY283">
            <v>1.7298557080189285E-2</v>
          </cell>
          <cell r="GZ283">
            <v>0</v>
          </cell>
          <cell r="HA283">
            <v>4.7837167367073795E-2</v>
          </cell>
          <cell r="HB283">
            <v>0</v>
          </cell>
          <cell r="HC283">
            <v>2284.1620583414983</v>
          </cell>
          <cell r="HD283">
            <v>0</v>
          </cell>
          <cell r="HE283">
            <v>7.1593424361701139E-3</v>
          </cell>
          <cell r="IV283">
            <v>279</v>
          </cell>
        </row>
        <row r="284">
          <cell r="B284">
            <v>39110</v>
          </cell>
          <cell r="C284">
            <v>36</v>
          </cell>
          <cell r="D284">
            <v>39083</v>
          </cell>
          <cell r="E284">
            <v>0</v>
          </cell>
          <cell r="F284">
            <v>211</v>
          </cell>
          <cell r="G284">
            <v>0</v>
          </cell>
          <cell r="H284">
            <v>0</v>
          </cell>
          <cell r="I284">
            <v>1</v>
          </cell>
          <cell r="J284">
            <v>1</v>
          </cell>
          <cell r="K284">
            <v>8.125</v>
          </cell>
          <cell r="L284">
            <v>0</v>
          </cell>
          <cell r="M284">
            <v>191.87500000000009</v>
          </cell>
          <cell r="N284">
            <v>0</v>
          </cell>
          <cell r="O284">
            <v>192</v>
          </cell>
          <cell r="Q284">
            <v>16.784722222222221</v>
          </cell>
          <cell r="S284">
            <v>0.63263888888888908</v>
          </cell>
          <cell r="T284">
            <v>0</v>
          </cell>
          <cell r="U284">
            <v>17.417361111111109</v>
          </cell>
          <cell r="W284">
            <v>9.9965277777777786</v>
          </cell>
          <cell r="Y284">
            <v>3.4722222222222071E-2</v>
          </cell>
          <cell r="AA284">
            <v>20.215972222222224</v>
          </cell>
          <cell r="AB284">
            <v>0</v>
          </cell>
          <cell r="AC284">
            <v>20.250694444444445</v>
          </cell>
          <cell r="AE284">
            <v>4.4145833333333329</v>
          </cell>
          <cell r="AG284">
            <v>39.742361111111116</v>
          </cell>
          <cell r="AI284">
            <v>0.44097222222222232</v>
          </cell>
          <cell r="AJ284">
            <v>0</v>
          </cell>
          <cell r="AK284">
            <v>44.59791666666667</v>
          </cell>
          <cell r="AL284">
            <v>0</v>
          </cell>
          <cell r="AM284">
            <v>64.848611111111111</v>
          </cell>
          <cell r="AN284">
            <v>0</v>
          </cell>
          <cell r="AO284">
            <v>164.46111111111114</v>
          </cell>
          <cell r="AP284">
            <v>0</v>
          </cell>
          <cell r="AQ284">
            <v>97.699999999999974</v>
          </cell>
          <cell r="AR284">
            <v>0</v>
          </cell>
          <cell r="AS284">
            <v>0.96938790251513274</v>
          </cell>
          <cell r="AT284">
            <v>0</v>
          </cell>
          <cell r="AU284">
            <v>0.72441407472684116</v>
          </cell>
          <cell r="AV284">
            <v>0</v>
          </cell>
          <cell r="AW284">
            <v>0.99694216109754741</v>
          </cell>
          <cell r="AX284">
            <v>0</v>
          </cell>
          <cell r="AY284">
            <v>0.69074413833952131</v>
          </cell>
          <cell r="AZ284">
            <v>0</v>
          </cell>
          <cell r="BA284">
            <v>0.60590142890923226</v>
          </cell>
          <cell r="BB284">
            <v>0.88</v>
          </cell>
          <cell r="BC284">
            <v>0.59406141269465906</v>
          </cell>
          <cell r="BD284">
            <v>0</v>
          </cell>
          <cell r="BE284">
            <v>0.56002133596583037</v>
          </cell>
          <cell r="BF284">
            <v>0</v>
          </cell>
          <cell r="BG284">
            <v>0.55799785824772918</v>
          </cell>
          <cell r="BH284">
            <v>0</v>
          </cell>
          <cell r="BI284">
            <v>0.50918566775244278</v>
          </cell>
          <cell r="BJ284">
            <v>140</v>
          </cell>
          <cell r="BK284">
            <v>136.06548447628802</v>
          </cell>
          <cell r="BL284">
            <v>0</v>
          </cell>
          <cell r="BM284">
            <v>319046.34800000006</v>
          </cell>
          <cell r="BN284">
            <v>0</v>
          </cell>
          <cell r="BO284">
            <v>1661.6997291666669</v>
          </cell>
          <cell r="BP284">
            <v>0</v>
          </cell>
          <cell r="BQ284">
            <v>108104.53723999996</v>
          </cell>
          <cell r="BR284">
            <v>0</v>
          </cell>
          <cell r="BS284">
            <v>0.33883646660641276</v>
          </cell>
          <cell r="BT284">
            <v>2</v>
          </cell>
          <cell r="BU284">
            <v>0.33883646660641276</v>
          </cell>
          <cell r="BV284">
            <v>0.113</v>
          </cell>
          <cell r="BW284">
            <v>0.12323403377029342</v>
          </cell>
          <cell r="BX284">
            <v>0</v>
          </cell>
          <cell r="BY284">
            <v>39317.368423720793</v>
          </cell>
          <cell r="BZ284">
            <v>0.18</v>
          </cell>
          <cell r="CA284">
            <v>0.18027062926051818</v>
          </cell>
          <cell r="CB284">
            <v>0</v>
          </cell>
          <cell r="CC284">
            <v>57514.685917230279</v>
          </cell>
          <cell r="CD284">
            <v>2.9000000000000001E-2</v>
          </cell>
          <cell r="CE284">
            <v>2.9128999880534252E-2</v>
          </cell>
          <cell r="CF284">
            <v>0.75</v>
          </cell>
          <cell r="CG284">
            <v>0.74868135647368117</v>
          </cell>
          <cell r="CH284">
            <v>0</v>
          </cell>
          <cell r="CI284">
            <v>4742.6973393401677</v>
          </cell>
          <cell r="CJ284">
            <v>0.49199999999999999</v>
          </cell>
          <cell r="CK284">
            <v>0.48801855886787354</v>
          </cell>
          <cell r="CL284">
            <v>0</v>
          </cell>
          <cell r="CM284">
            <v>59488.523983429543</v>
          </cell>
          <cell r="CN284">
            <v>0</v>
          </cell>
          <cell r="CO284">
            <v>0.38207012242622501</v>
          </cell>
          <cell r="CP284">
            <v>0</v>
          </cell>
          <cell r="CQ284">
            <v>121898.07724000001</v>
          </cell>
          <cell r="CR284">
            <v>0</v>
          </cell>
          <cell r="CS284">
            <v>1.1129320550509216E-2</v>
          </cell>
          <cell r="CT284">
            <v>0</v>
          </cell>
          <cell r="CU284">
            <v>3550.7690773613153</v>
          </cell>
          <cell r="CV284">
            <v>3.5000000000000003E-2</v>
          </cell>
          <cell r="CW284">
            <v>4.4997158218529412E-2</v>
          </cell>
          <cell r="CX284">
            <v>0</v>
          </cell>
          <cell r="CY284">
            <v>14356.178999999998</v>
          </cell>
          <cell r="CZ284">
            <v>0.02</v>
          </cell>
          <cell r="DA284">
            <v>2.0407991587041981E-2</v>
          </cell>
          <cell r="DB284">
            <v>7.000000000000001E-4</v>
          </cell>
          <cell r="DC284">
            <v>9.1830162636454536E-4</v>
          </cell>
          <cell r="DD284">
            <v>0</v>
          </cell>
          <cell r="DE284">
            <v>292.98078025406875</v>
          </cell>
          <cell r="DF284">
            <v>0.65</v>
          </cell>
          <cell r="DG284">
            <v>0.5935073362762272</v>
          </cell>
          <cell r="DH284">
            <v>0</v>
          </cell>
          <cell r="DI284">
            <v>8520.4975573947104</v>
          </cell>
          <cell r="DJ284">
            <v>0.3</v>
          </cell>
          <cell r="DK284">
            <v>3.4466134756330369E-2</v>
          </cell>
          <cell r="DL284">
            <v>0</v>
          </cell>
          <cell r="DM284">
            <v>494.80200000000013</v>
          </cell>
          <cell r="DN284">
            <v>0.81499999999999995</v>
          </cell>
          <cell r="DO284">
            <v>0.8416306456003374</v>
          </cell>
          <cell r="DP284">
            <v>0</v>
          </cell>
          <cell r="DQ284">
            <v>35766.599346359486</v>
          </cell>
          <cell r="DR284">
            <v>0</v>
          </cell>
          <cell r="DS284">
            <v>42496.788268501172</v>
          </cell>
          <cell r="DT284">
            <v>0</v>
          </cell>
          <cell r="DU284">
            <v>305252.80800000002</v>
          </cell>
          <cell r="DV284">
            <v>0</v>
          </cell>
          <cell r="DW284">
            <v>0.9567663441801878</v>
          </cell>
          <cell r="DX284">
            <v>0.81</v>
          </cell>
          <cell r="DY284">
            <v>0.29617255135733078</v>
          </cell>
          <cell r="DZ284">
            <v>0.98899999999999999</v>
          </cell>
          <cell r="EA284">
            <v>0.98759916819857729</v>
          </cell>
          <cell r="EB284">
            <v>0.84209920476372202</v>
          </cell>
          <cell r="EC284">
            <v>0.86732522399960388</v>
          </cell>
          <cell r="ED284">
            <v>0.85</v>
          </cell>
          <cell r="EE284">
            <v>0.89198191000046101</v>
          </cell>
          <cell r="EF284">
            <v>0</v>
          </cell>
          <cell r="EG284">
            <v>8.6728512077060185E-2</v>
          </cell>
          <cell r="EH284">
            <v>0</v>
          </cell>
          <cell r="EI284">
            <v>27670.415045659953</v>
          </cell>
          <cell r="EJ284">
            <v>0</v>
          </cell>
          <cell r="EK284">
            <v>28017.859812632247</v>
          </cell>
          <cell r="EL284">
            <v>0</v>
          </cell>
          <cell r="EM284">
            <v>8.7817522401579848E-2</v>
          </cell>
          <cell r="EN284">
            <v>5.0000000000000001E-4</v>
          </cell>
          <cell r="EO284">
            <v>4.4904528705280521E-4</v>
          </cell>
          <cell r="EP284">
            <v>0</v>
          </cell>
          <cell r="EQ284">
            <v>12.581287902168702</v>
          </cell>
          <cell r="ER284">
            <v>0.98949474737368681</v>
          </cell>
          <cell r="ES284">
            <v>0.98804284418116317</v>
          </cell>
          <cell r="ET284">
            <v>0</v>
          </cell>
          <cell r="EU284">
            <v>28005.278524730074</v>
          </cell>
          <cell r="EV284">
            <v>0</v>
          </cell>
          <cell r="EW284">
            <v>2.5376201142724014E-2</v>
          </cell>
          <cell r="EX284">
            <v>0.85</v>
          </cell>
          <cell r="EY284">
            <v>0.84587322399967468</v>
          </cell>
          <cell r="EZ284">
            <v>0</v>
          </cell>
          <cell r="FA284">
            <v>0.36161332353670755</v>
          </cell>
          <cell r="FB284">
            <v>0.42</v>
          </cell>
          <cell r="FC284">
            <v>0.42750297949713401</v>
          </cell>
          <cell r="FD284">
            <v>0</v>
          </cell>
          <cell r="FE284">
            <v>12909.948530875527</v>
          </cell>
          <cell r="FF284">
            <v>0</v>
          </cell>
          <cell r="FG284">
            <v>0.77363840989474431</v>
          </cell>
          <cell r="FH284">
            <v>0</v>
          </cell>
          <cell r="FI284">
            <v>0.78772447786518218</v>
          </cell>
          <cell r="FJ284">
            <v>0</v>
          </cell>
          <cell r="FK284">
            <v>0.90968955401351148</v>
          </cell>
          <cell r="FL284">
            <v>0</v>
          </cell>
          <cell r="FM284">
            <v>0.9413341363772405</v>
          </cell>
          <cell r="FN284">
            <v>0</v>
          </cell>
          <cell r="FO284">
            <v>0.70377078006487215</v>
          </cell>
          <cell r="FP284">
            <v>0</v>
          </cell>
          <cell r="FQ284">
            <v>0.74151194107443397</v>
          </cell>
          <cell r="FR284">
            <v>3.0000000000000001E-3</v>
          </cell>
          <cell r="FS284">
            <v>2.5912229839860634E-3</v>
          </cell>
          <cell r="FT284">
            <v>0.81799999999999995</v>
          </cell>
          <cell r="FU284">
            <v>0.84422186858432346</v>
          </cell>
          <cell r="FV284">
            <v>0</v>
          </cell>
          <cell r="FW284">
            <v>0</v>
          </cell>
          <cell r="FX284">
            <v>0</v>
          </cell>
          <cell r="FY284">
            <v>30759.433990585905</v>
          </cell>
          <cell r="FZ284">
            <v>0</v>
          </cell>
          <cell r="GA284">
            <v>36435.248997004106</v>
          </cell>
          <cell r="GB284">
            <v>0</v>
          </cell>
          <cell r="GC284" t="e">
            <v>#DIV/0!</v>
          </cell>
          <cell r="GD284">
            <v>0</v>
          </cell>
          <cell r="GE284" t="e">
            <v>#DIV/0!</v>
          </cell>
          <cell r="GF284">
            <v>0</v>
          </cell>
          <cell r="GG284" t="e">
            <v>#DIV/0!</v>
          </cell>
          <cell r="GH284">
            <v>0</v>
          </cell>
          <cell r="GI284" t="e">
            <v>#DIV/0!</v>
          </cell>
          <cell r="GJ284">
            <v>1.6299999999999999E-2</v>
          </cell>
          <cell r="GK284" t="e">
            <v>#DIV/0!</v>
          </cell>
          <cell r="GL284">
            <v>0</v>
          </cell>
          <cell r="GM284" t="e">
            <v>#DIV/0!</v>
          </cell>
          <cell r="GN284">
            <v>0</v>
          </cell>
          <cell r="GO284" t="e">
            <v>#DIV/0!</v>
          </cell>
          <cell r="GP284">
            <v>0</v>
          </cell>
          <cell r="GQ284" t="e">
            <v>#DIV/0!</v>
          </cell>
          <cell r="GR284">
            <v>0</v>
          </cell>
          <cell r="GS284" t="e">
            <v>#DIV/0!</v>
          </cell>
          <cell r="GT284">
            <v>0</v>
          </cell>
          <cell r="GU284">
            <v>15262.273547129673</v>
          </cell>
          <cell r="GV284">
            <v>0</v>
          </cell>
          <cell r="GW284">
            <v>5519.0414621039354</v>
          </cell>
          <cell r="GX284">
            <v>0</v>
          </cell>
          <cell r="GY284">
            <v>1.7298557080189285E-2</v>
          </cell>
          <cell r="GZ284">
            <v>0</v>
          </cell>
          <cell r="HA284">
            <v>4.7837167367073795E-2</v>
          </cell>
          <cell r="HB284">
            <v>0</v>
          </cell>
          <cell r="HC284">
            <v>2284.1620583414983</v>
          </cell>
          <cell r="HD284">
            <v>0</v>
          </cell>
          <cell r="HE284">
            <v>7.1593424361701139E-3</v>
          </cell>
          <cell r="IV284">
            <v>280</v>
          </cell>
        </row>
        <row r="285">
          <cell r="B285" t="str">
            <v>from  22/1/2007  to  28/1/2007</v>
          </cell>
          <cell r="C285">
            <v>36</v>
          </cell>
          <cell r="F285">
            <v>7</v>
          </cell>
          <cell r="G285">
            <v>0</v>
          </cell>
          <cell r="H285">
            <v>0</v>
          </cell>
          <cell r="I285">
            <v>1</v>
          </cell>
          <cell r="J285">
            <v>6.041666666666667</v>
          </cell>
          <cell r="K285">
            <v>8.125</v>
          </cell>
          <cell r="L285">
            <v>0.95833333333333337</v>
          </cell>
          <cell r="M285">
            <v>191.87500000000009</v>
          </cell>
          <cell r="N285">
            <v>1</v>
          </cell>
          <cell r="O285">
            <v>192</v>
          </cell>
          <cell r="P285">
            <v>0</v>
          </cell>
          <cell r="Q285">
            <v>16.784722222222221</v>
          </cell>
          <cell r="R285">
            <v>0</v>
          </cell>
          <cell r="S285">
            <v>0.63263888888888908</v>
          </cell>
          <cell r="T285">
            <v>0</v>
          </cell>
          <cell r="U285">
            <v>17.417361111111109</v>
          </cell>
          <cell r="V285">
            <v>0</v>
          </cell>
          <cell r="W285">
            <v>9.9965277777777786</v>
          </cell>
          <cell r="X285">
            <v>0</v>
          </cell>
          <cell r="Y285">
            <v>3.4722222222222071E-2</v>
          </cell>
          <cell r="Z285">
            <v>0</v>
          </cell>
          <cell r="AA285">
            <v>20.215972222222224</v>
          </cell>
          <cell r="AB285">
            <v>0</v>
          </cell>
          <cell r="AC285">
            <v>20.250694444444445</v>
          </cell>
          <cell r="AD285">
            <v>0</v>
          </cell>
          <cell r="AE285">
            <v>4.4145833333333329</v>
          </cell>
          <cell r="AF285">
            <v>0</v>
          </cell>
          <cell r="AG285">
            <v>39.742361111111116</v>
          </cell>
          <cell r="AH285">
            <v>0</v>
          </cell>
          <cell r="AI285">
            <v>0.44097222222222232</v>
          </cell>
          <cell r="AJ285">
            <v>0</v>
          </cell>
          <cell r="AK285">
            <v>44.59791666666667</v>
          </cell>
          <cell r="AL285">
            <v>0</v>
          </cell>
          <cell r="AM285">
            <v>64.848611111111111</v>
          </cell>
          <cell r="AN285">
            <v>0.95833333333333337</v>
          </cell>
          <cell r="AO285">
            <v>164.46111111111114</v>
          </cell>
          <cell r="AP285">
            <v>0.84333333333333338</v>
          </cell>
          <cell r="AQ285">
            <v>97.699999999999974</v>
          </cell>
          <cell r="AR285">
            <v>1</v>
          </cell>
          <cell r="AS285">
            <v>0.96938790251513274</v>
          </cell>
          <cell r="AT285">
            <v>1</v>
          </cell>
          <cell r="AU285">
            <v>0.72441407472684116</v>
          </cell>
          <cell r="AV285">
            <v>1</v>
          </cell>
          <cell r="AW285">
            <v>0.99694216109754741</v>
          </cell>
          <cell r="AX285">
            <v>1</v>
          </cell>
          <cell r="AY285">
            <v>0.69074413833952131</v>
          </cell>
          <cell r="AZ285">
            <v>1</v>
          </cell>
          <cell r="BA285">
            <v>0.60590142890923226</v>
          </cell>
          <cell r="BB285">
            <v>0.88</v>
          </cell>
          <cell r="BC285">
            <v>0.59406141269465906</v>
          </cell>
          <cell r="BD285">
            <v>0.88</v>
          </cell>
          <cell r="BE285">
            <v>0.56002133596583037</v>
          </cell>
          <cell r="BF285">
            <v>0.88</v>
          </cell>
          <cell r="BG285">
            <v>0.55799785824772918</v>
          </cell>
          <cell r="BH285">
            <v>0.88</v>
          </cell>
          <cell r="BI285">
            <v>0.50918566775244278</v>
          </cell>
          <cell r="BJ285">
            <v>140.00000000000003</v>
          </cell>
          <cell r="BK285">
            <v>136.06548447628802</v>
          </cell>
          <cell r="BL285">
            <v>2833.6000000000004</v>
          </cell>
          <cell r="BM285">
            <v>319046.34800000006</v>
          </cell>
          <cell r="BN285">
            <v>2833.6000000000004</v>
          </cell>
          <cell r="BO285">
            <v>1661.6997291666669</v>
          </cell>
          <cell r="BP285">
            <v>1020.0960000000001</v>
          </cell>
          <cell r="BQ285">
            <v>108104.53723999996</v>
          </cell>
          <cell r="BR285">
            <v>0.36</v>
          </cell>
          <cell r="BS285">
            <v>0.33883646660641276</v>
          </cell>
          <cell r="BT285">
            <v>0.36</v>
          </cell>
          <cell r="BU285">
            <v>0.33883646660641276</v>
          </cell>
          <cell r="BV285">
            <v>0.113</v>
          </cell>
          <cell r="BW285">
            <v>0.12323403377029342</v>
          </cell>
          <cell r="BX285">
            <v>320.19680000000005</v>
          </cell>
          <cell r="BY285">
            <v>39317.368423720793</v>
          </cell>
          <cell r="BZ285">
            <v>0.18</v>
          </cell>
          <cell r="CA285">
            <v>0.18027062926051818</v>
          </cell>
          <cell r="CB285">
            <v>510.04800000000006</v>
          </cell>
          <cell r="CC285">
            <v>57514.685917230279</v>
          </cell>
          <cell r="CD285">
            <v>2.9000000000000001E-2</v>
          </cell>
          <cell r="CE285">
            <v>2.9128999880534252E-2</v>
          </cell>
          <cell r="CF285">
            <v>0.75</v>
          </cell>
          <cell r="CG285">
            <v>0.74868135647368117</v>
          </cell>
          <cell r="CH285">
            <v>42.021000000000008</v>
          </cell>
          <cell r="CI285">
            <v>4742.6973393401677</v>
          </cell>
          <cell r="CJ285">
            <v>0.49200000000000005</v>
          </cell>
          <cell r="CK285">
            <v>0.48801855886787354</v>
          </cell>
          <cell r="CL285">
            <v>534.68100000000015</v>
          </cell>
          <cell r="CM285">
            <v>59488.523983429543</v>
          </cell>
          <cell r="CN285">
            <v>0.38352272727272729</v>
          </cell>
          <cell r="CO285">
            <v>0.38207012242622501</v>
          </cell>
          <cell r="CP285">
            <v>1086.7500000000002</v>
          </cell>
          <cell r="CQ285">
            <v>121898.07724000001</v>
          </cell>
          <cell r="CR285">
            <v>1.1122159090909092E-2</v>
          </cell>
          <cell r="CS285">
            <v>1.1129320550509216E-2</v>
          </cell>
          <cell r="CT285">
            <v>31.515750000000008</v>
          </cell>
          <cell r="CU285">
            <v>3550.7690773613153</v>
          </cell>
          <cell r="CV285">
            <v>3.5000000000000003E-2</v>
          </cell>
          <cell r="CW285">
            <v>4.4997158218529412E-2</v>
          </cell>
          <cell r="CX285">
            <v>99.176000000000016</v>
          </cell>
          <cell r="CY285">
            <v>14356.178999999998</v>
          </cell>
          <cell r="CZ285">
            <v>2.0000000000000004E-2</v>
          </cell>
          <cell r="DA285">
            <v>2.0407991587041981E-2</v>
          </cell>
          <cell r="DB285">
            <v>7.000000000000001E-4</v>
          </cell>
          <cell r="DC285">
            <v>9.1830162636454536E-4</v>
          </cell>
          <cell r="DD285">
            <v>1.9835200000000006</v>
          </cell>
          <cell r="DE285">
            <v>292.98078025406875</v>
          </cell>
          <cell r="DF285">
            <v>0.22002945020522305</v>
          </cell>
          <cell r="DG285">
            <v>0.5935073362762272</v>
          </cell>
          <cell r="DH285">
            <v>64.464400000000012</v>
          </cell>
          <cell r="DI285">
            <v>8520.4975573947104</v>
          </cell>
          <cell r="DJ285">
            <v>0.3</v>
          </cell>
          <cell r="DK285">
            <v>3.4466134756330369E-2</v>
          </cell>
          <cell r="DL285">
            <v>29.752800000000004</v>
          </cell>
          <cell r="DM285">
            <v>494.80200000000013</v>
          </cell>
          <cell r="DN285">
            <v>0.81500000000000006</v>
          </cell>
          <cell r="DO285">
            <v>0.8416306456003374</v>
          </cell>
          <cell r="DP285">
            <v>288.68105000000003</v>
          </cell>
          <cell r="DQ285">
            <v>35766.599346359486</v>
          </cell>
          <cell r="DR285">
            <v>354.20987730061353</v>
          </cell>
          <cell r="DS285">
            <v>42496.788268501172</v>
          </cell>
          <cell r="DT285">
            <v>2766.9459999999999</v>
          </cell>
          <cell r="DU285">
            <v>305252.80800000002</v>
          </cell>
          <cell r="DV285">
            <v>0.97647727272727258</v>
          </cell>
          <cell r="DW285">
            <v>0.9567663441801878</v>
          </cell>
          <cell r="DX285">
            <v>0.81</v>
          </cell>
          <cell r="DY285">
            <v>0.29617255135733078</v>
          </cell>
          <cell r="DZ285">
            <v>0.98899999999999999</v>
          </cell>
          <cell r="EA285">
            <v>0.98759916819857729</v>
          </cell>
          <cell r="EB285">
            <v>0.84209920476372213</v>
          </cell>
          <cell r="EC285">
            <v>0.86732522399960388</v>
          </cell>
          <cell r="ED285">
            <v>0.85</v>
          </cell>
          <cell r="EE285">
            <v>0.89198191000046101</v>
          </cell>
          <cell r="EF285">
            <v>7.2922561490701879E-2</v>
          </cell>
          <cell r="EG285">
            <v>8.6728512077060185E-2</v>
          </cell>
          <cell r="EH285">
            <v>206.63337024005287</v>
          </cell>
          <cell r="EI285">
            <v>27670.415045659953</v>
          </cell>
          <cell r="EJ285">
            <v>208.9316180384761</v>
          </cell>
          <cell r="EK285">
            <v>28017.859812632247</v>
          </cell>
          <cell r="EL285">
            <v>7.3733631436503411E-2</v>
          </cell>
          <cell r="EM285">
            <v>8.7817522401579848E-2</v>
          </cell>
          <cell r="EN285">
            <v>5.0000000000000001E-4</v>
          </cell>
          <cell r="EO285">
            <v>4.4904528705280521E-4</v>
          </cell>
          <cell r="EP285">
            <v>0.10446580901923805</v>
          </cell>
          <cell r="EQ285">
            <v>12.581287902168702</v>
          </cell>
          <cell r="ER285">
            <v>0.98949474737368681</v>
          </cell>
          <cell r="ES285">
            <v>0.98804284418116317</v>
          </cell>
          <cell r="ET285">
            <v>208.82715222945689</v>
          </cell>
          <cell r="EU285">
            <v>28005.278524730074</v>
          </cell>
          <cell r="EV285">
            <v>2.8955279418389032E-2</v>
          </cell>
          <cell r="EW285">
            <v>2.5376201142724014E-2</v>
          </cell>
          <cell r="EX285">
            <v>0.85</v>
          </cell>
          <cell r="EY285">
            <v>0.84587322399967468</v>
          </cell>
          <cell r="EZ285">
            <v>0.35699999999999998</v>
          </cell>
          <cell r="FA285">
            <v>0.36161332353670755</v>
          </cell>
          <cell r="FB285">
            <v>0.42</v>
          </cell>
          <cell r="FC285">
            <v>0.42750297949713401</v>
          </cell>
          <cell r="FD285">
            <v>113.60075133894358</v>
          </cell>
          <cell r="FE285">
            <v>12909.948530875527</v>
          </cell>
          <cell r="FF285">
            <v>0.71578432404916381</v>
          </cell>
          <cell r="FG285">
            <v>0.77363840989474431</v>
          </cell>
          <cell r="FH285">
            <v>0.77905677163670983</v>
          </cell>
          <cell r="FI285">
            <v>0.78772447786518218</v>
          </cell>
          <cell r="FJ285">
            <v>0.9015738133547867</v>
          </cell>
          <cell r="FK285">
            <v>0.90968955401351148</v>
          </cell>
          <cell r="FL285">
            <v>0.93594486265946442</v>
          </cell>
          <cell r="FM285">
            <v>0.9413341363772405</v>
          </cell>
          <cell r="FN285">
            <v>0.64533240257258295</v>
          </cell>
          <cell r="FO285">
            <v>0.70377078006487215</v>
          </cell>
          <cell r="FP285">
            <v>0.72915418313344615</v>
          </cell>
          <cell r="FQ285">
            <v>0.74151194107443397</v>
          </cell>
          <cell r="FR285">
            <v>2.9999999999998916E-3</v>
          </cell>
          <cell r="FS285">
            <v>2.5912229839860634E-3</v>
          </cell>
          <cell r="FT285">
            <v>0.81799999999999995</v>
          </cell>
          <cell r="FU285">
            <v>0.84422186858432346</v>
          </cell>
          <cell r="FV285">
            <v>0.84538305545853887</v>
          </cell>
          <cell r="FW285">
            <v>0</v>
          </cell>
          <cell r="FX285">
            <v>286.69753000000003</v>
          </cell>
          <cell r="FY285">
            <v>30759.433990585905</v>
          </cell>
          <cell r="FZ285">
            <v>350.48597799511009</v>
          </cell>
          <cell r="GA285">
            <v>36435.248997004106</v>
          </cell>
          <cell r="GB285">
            <v>44.328296096183891</v>
          </cell>
          <cell r="GC285" t="e">
            <v>#DIV/0!</v>
          </cell>
          <cell r="GD285">
            <v>1.5643808616665686E-2</v>
          </cell>
          <cell r="GE285" t="e">
            <v>#DIV/0!</v>
          </cell>
          <cell r="GF285">
            <v>4.3820192203545341E-2</v>
          </cell>
          <cell r="GG285" t="e">
            <v>#DIV/0!</v>
          </cell>
          <cell r="GH285">
            <v>124.16889662796609</v>
          </cell>
          <cell r="GI285" t="e">
            <v>#DIV/0!</v>
          </cell>
          <cell r="GJ285">
            <v>1.6299999999999999E-2</v>
          </cell>
          <cell r="GK285" t="e">
            <v>#DIV/0!</v>
          </cell>
          <cell r="GL285">
            <v>4.6731697390000004</v>
          </cell>
          <cell r="GM285" t="e">
            <v>#DIV/0!</v>
          </cell>
          <cell r="GN285">
            <v>3.3840194661724134</v>
          </cell>
          <cell r="GO285" t="e">
            <v>#DIV/0!</v>
          </cell>
          <cell r="GP285">
            <v>9.4790461237322514</v>
          </cell>
          <cell r="GQ285" t="e">
            <v>#DIV/0!</v>
          </cell>
          <cell r="GR285">
            <v>3.3452308454729848E-3</v>
          </cell>
          <cell r="GS285" t="e">
            <v>#DIV/0!</v>
          </cell>
          <cell r="GT285">
            <v>133.64794275169834</v>
          </cell>
          <cell r="GU285">
            <v>15262.273547129673</v>
          </cell>
          <cell r="GV285">
            <v>47.712315562356302</v>
          </cell>
          <cell r="GW285">
            <v>5519.0414621039354</v>
          </cell>
          <cell r="GX285">
            <v>1.683805602849954E-2</v>
          </cell>
          <cell r="GY285">
            <v>1.7298557080189285E-2</v>
          </cell>
          <cell r="GZ285">
            <v>4.7165423049018322E-2</v>
          </cell>
          <cell r="HA285">
            <v>4.7837167367073795E-2</v>
          </cell>
          <cell r="HB285">
            <v>32.351844197590857</v>
          </cell>
          <cell r="HC285">
            <v>2284.1620583414983</v>
          </cell>
          <cell r="HD285">
            <v>1.1417223389889488E-2</v>
          </cell>
          <cell r="HE285">
            <v>7.1593424361701139E-3</v>
          </cell>
          <cell r="IV285">
            <v>281</v>
          </cell>
        </row>
        <row r="286">
          <cell r="B286">
            <v>39111</v>
          </cell>
          <cell r="C286">
            <v>37</v>
          </cell>
          <cell r="D286">
            <v>39114</v>
          </cell>
          <cell r="E286">
            <v>0</v>
          </cell>
          <cell r="F286">
            <v>212</v>
          </cell>
          <cell r="G286">
            <v>0</v>
          </cell>
          <cell r="H286">
            <v>0</v>
          </cell>
          <cell r="I286">
            <v>1</v>
          </cell>
          <cell r="J286">
            <v>1</v>
          </cell>
          <cell r="K286">
            <v>9.125</v>
          </cell>
          <cell r="L286">
            <v>0</v>
          </cell>
          <cell r="M286">
            <v>191.87500000000009</v>
          </cell>
          <cell r="N286">
            <v>0</v>
          </cell>
          <cell r="O286">
            <v>192</v>
          </cell>
          <cell r="Q286">
            <v>16.784722222222221</v>
          </cell>
          <cell r="S286">
            <v>0.63263888888888908</v>
          </cell>
          <cell r="T286">
            <v>0</v>
          </cell>
          <cell r="U286">
            <v>17.417361111111109</v>
          </cell>
          <cell r="W286">
            <v>9.9965277777777786</v>
          </cell>
          <cell r="Y286">
            <v>3.4722222222222071E-2</v>
          </cell>
          <cell r="AA286">
            <v>20.215972222222224</v>
          </cell>
          <cell r="AB286">
            <v>0</v>
          </cell>
          <cell r="AC286">
            <v>20.250694444444445</v>
          </cell>
          <cell r="AE286">
            <v>4.4145833333333329</v>
          </cell>
          <cell r="AG286">
            <v>39.742361111111116</v>
          </cell>
          <cell r="AI286">
            <v>0.44097222222222232</v>
          </cell>
          <cell r="AJ286">
            <v>0</v>
          </cell>
          <cell r="AK286">
            <v>44.59791666666667</v>
          </cell>
          <cell r="AL286">
            <v>0</v>
          </cell>
          <cell r="AM286">
            <v>64.848611111111111</v>
          </cell>
          <cell r="AN286">
            <v>0</v>
          </cell>
          <cell r="AO286">
            <v>164.46111111111114</v>
          </cell>
          <cell r="AP286">
            <v>0</v>
          </cell>
          <cell r="AQ286">
            <v>97.699999999999974</v>
          </cell>
          <cell r="AR286">
            <v>0</v>
          </cell>
          <cell r="AS286">
            <v>0.96938790251513274</v>
          </cell>
          <cell r="AT286">
            <v>0</v>
          </cell>
          <cell r="AU286">
            <v>0.72441407472684116</v>
          </cell>
          <cell r="AV286">
            <v>0</v>
          </cell>
          <cell r="AW286">
            <v>0.99694216109754741</v>
          </cell>
          <cell r="AX286">
            <v>0</v>
          </cell>
          <cell r="AY286">
            <v>0.69074413833952131</v>
          </cell>
          <cell r="AZ286">
            <v>0</v>
          </cell>
          <cell r="BA286">
            <v>0.60590142890923226</v>
          </cell>
          <cell r="BB286">
            <v>0.88</v>
          </cell>
          <cell r="BC286">
            <v>0.59406141269465906</v>
          </cell>
          <cell r="BD286">
            <v>0</v>
          </cell>
          <cell r="BE286">
            <v>0.56002133596583037</v>
          </cell>
          <cell r="BF286">
            <v>0</v>
          </cell>
          <cell r="BG286">
            <v>0.55799785824772918</v>
          </cell>
          <cell r="BH286">
            <v>0</v>
          </cell>
          <cell r="BI286">
            <v>0.50918566775244278</v>
          </cell>
          <cell r="BJ286">
            <v>140</v>
          </cell>
          <cell r="BK286">
            <v>136.06548447628802</v>
          </cell>
          <cell r="BL286">
            <v>0</v>
          </cell>
          <cell r="BM286">
            <v>319046.34800000006</v>
          </cell>
          <cell r="BN286">
            <v>0</v>
          </cell>
          <cell r="BO286">
            <v>1661.6997291666669</v>
          </cell>
          <cell r="BP286">
            <v>0</v>
          </cell>
          <cell r="BQ286">
            <v>108104.53723999996</v>
          </cell>
          <cell r="BR286">
            <v>0</v>
          </cell>
          <cell r="BS286">
            <v>0.33883646660641276</v>
          </cell>
          <cell r="BT286">
            <v>2</v>
          </cell>
          <cell r="BU286">
            <v>0.33883646660641276</v>
          </cell>
          <cell r="BV286">
            <v>0.1</v>
          </cell>
          <cell r="BW286">
            <v>0.12323403377029342</v>
          </cell>
          <cell r="BX286">
            <v>0</v>
          </cell>
          <cell r="BY286">
            <v>39317.368423720793</v>
          </cell>
          <cell r="BZ286">
            <v>0.18</v>
          </cell>
          <cell r="CA286">
            <v>0.18027062926051818</v>
          </cell>
          <cell r="CB286">
            <v>0</v>
          </cell>
          <cell r="CC286">
            <v>57514.685917230279</v>
          </cell>
          <cell r="CD286">
            <v>2.9000000000000001E-2</v>
          </cell>
          <cell r="CE286">
            <v>2.9128999880534252E-2</v>
          </cell>
          <cell r="CF286">
            <v>0.75</v>
          </cell>
          <cell r="CG286">
            <v>0.74868135647368117</v>
          </cell>
          <cell r="CH286">
            <v>0</v>
          </cell>
          <cell r="CI286">
            <v>4742.6973393401677</v>
          </cell>
          <cell r="CJ286">
            <v>0.49199999999999999</v>
          </cell>
          <cell r="CK286">
            <v>0.48801855886787354</v>
          </cell>
          <cell r="CL286">
            <v>0</v>
          </cell>
          <cell r="CM286">
            <v>59488.523983429543</v>
          </cell>
          <cell r="CN286">
            <v>0</v>
          </cell>
          <cell r="CO286">
            <v>0.38207012242622501</v>
          </cell>
          <cell r="CP286">
            <v>0</v>
          </cell>
          <cell r="CQ286">
            <v>121898.07724000001</v>
          </cell>
          <cell r="CR286">
            <v>0</v>
          </cell>
          <cell r="CS286">
            <v>1.1129320550509216E-2</v>
          </cell>
          <cell r="CT286">
            <v>0</v>
          </cell>
          <cell r="CU286">
            <v>3550.7690773613153</v>
          </cell>
          <cell r="CV286">
            <v>3.5000000000000003E-2</v>
          </cell>
          <cell r="CW286">
            <v>4.4997158218529412E-2</v>
          </cell>
          <cell r="CX286">
            <v>0</v>
          </cell>
          <cell r="CY286">
            <v>14356.178999999998</v>
          </cell>
          <cell r="CZ286">
            <v>0.02</v>
          </cell>
          <cell r="DA286">
            <v>2.0407991587041981E-2</v>
          </cell>
          <cell r="DB286">
            <v>7.000000000000001E-4</v>
          </cell>
          <cell r="DC286">
            <v>9.1830162636454536E-4</v>
          </cell>
          <cell r="DD286">
            <v>0</v>
          </cell>
          <cell r="DE286">
            <v>292.98078025406875</v>
          </cell>
          <cell r="DF286">
            <v>0.65</v>
          </cell>
          <cell r="DG286">
            <v>0.5935073362762272</v>
          </cell>
          <cell r="DH286">
            <v>0</v>
          </cell>
          <cell r="DI286">
            <v>8520.4975573947104</v>
          </cell>
          <cell r="DJ286">
            <v>0.3</v>
          </cell>
          <cell r="DK286">
            <v>3.4466134756330369E-2</v>
          </cell>
          <cell r="DL286">
            <v>0</v>
          </cell>
          <cell r="DM286">
            <v>494.80200000000013</v>
          </cell>
          <cell r="DN286">
            <v>0.75</v>
          </cell>
          <cell r="DO286">
            <v>0.8416306456003374</v>
          </cell>
          <cell r="DP286">
            <v>0</v>
          </cell>
          <cell r="DQ286">
            <v>35766.599346359486</v>
          </cell>
          <cell r="DR286">
            <v>0</v>
          </cell>
          <cell r="DS286">
            <v>42496.788268501172</v>
          </cell>
          <cell r="DT286">
            <v>0</v>
          </cell>
          <cell r="DU286">
            <v>305252.80800000002</v>
          </cell>
          <cell r="DV286">
            <v>0</v>
          </cell>
          <cell r="DW286">
            <v>0.9567663441801878</v>
          </cell>
          <cell r="DX286">
            <v>0.81</v>
          </cell>
          <cell r="DY286">
            <v>0.29617255135733078</v>
          </cell>
          <cell r="DZ286">
            <v>0.98899999999999999</v>
          </cell>
          <cell r="EA286">
            <v>0.98759916819857729</v>
          </cell>
          <cell r="EB286">
            <v>0.7644981641222045</v>
          </cell>
          <cell r="EC286">
            <v>0.86732522399960388</v>
          </cell>
          <cell r="ED286">
            <v>0.75</v>
          </cell>
          <cell r="EE286">
            <v>0.89198191000046101</v>
          </cell>
          <cell r="EF286">
            <v>0</v>
          </cell>
          <cell r="EG286">
            <v>8.6728512077060185E-2</v>
          </cell>
          <cell r="EH286">
            <v>0</v>
          </cell>
          <cell r="EI286">
            <v>27670.415045659953</v>
          </cell>
          <cell r="EJ286">
            <v>0</v>
          </cell>
          <cell r="EK286">
            <v>28017.859812632247</v>
          </cell>
          <cell r="EL286">
            <v>0</v>
          </cell>
          <cell r="EM286">
            <v>8.7817522401579848E-2</v>
          </cell>
          <cell r="EN286">
            <v>5.0000000000000001E-4</v>
          </cell>
          <cell r="EO286">
            <v>4.4904528705280521E-4</v>
          </cell>
          <cell r="EP286">
            <v>0</v>
          </cell>
          <cell r="EQ286">
            <v>12.581287902168702</v>
          </cell>
          <cell r="ER286">
            <v>0.98949474737368681</v>
          </cell>
          <cell r="ES286">
            <v>0.98804284418116317</v>
          </cell>
          <cell r="ET286">
            <v>0</v>
          </cell>
          <cell r="EU286">
            <v>28005.278524730074</v>
          </cell>
          <cell r="EV286">
            <v>0</v>
          </cell>
          <cell r="EW286">
            <v>2.5376201142724014E-2</v>
          </cell>
          <cell r="EX286">
            <v>0.85</v>
          </cell>
          <cell r="EY286">
            <v>0.84587322399967468</v>
          </cell>
          <cell r="EZ286">
            <v>0</v>
          </cell>
          <cell r="FA286">
            <v>0.36161332353670755</v>
          </cell>
          <cell r="FB286">
            <v>0.42</v>
          </cell>
          <cell r="FC286">
            <v>0.42750297949713401</v>
          </cell>
          <cell r="FD286">
            <v>0</v>
          </cell>
          <cell r="FE286">
            <v>12909.948530875527</v>
          </cell>
          <cell r="FF286">
            <v>0</v>
          </cell>
          <cell r="FG286">
            <v>0.77363840989474431</v>
          </cell>
          <cell r="FH286">
            <v>0</v>
          </cell>
          <cell r="FI286">
            <v>0.78772447786518218</v>
          </cell>
          <cell r="FJ286">
            <v>0</v>
          </cell>
          <cell r="FK286">
            <v>0.90968955401351148</v>
          </cell>
          <cell r="FL286">
            <v>0</v>
          </cell>
          <cell r="FM286">
            <v>0.9413341363772405</v>
          </cell>
          <cell r="FN286">
            <v>0</v>
          </cell>
          <cell r="FO286">
            <v>0.70377078006487215</v>
          </cell>
          <cell r="FP286">
            <v>0</v>
          </cell>
          <cell r="FQ286">
            <v>0.74151194107443397</v>
          </cell>
          <cell r="FR286">
            <v>3.0000000000000001E-3</v>
          </cell>
          <cell r="FS286">
            <v>2.5912229839860634E-3</v>
          </cell>
          <cell r="FT286">
            <v>0.753</v>
          </cell>
          <cell r="FU286">
            <v>0.84422186858432346</v>
          </cell>
          <cell r="FV286">
            <v>0</v>
          </cell>
          <cell r="FW286">
            <v>0</v>
          </cell>
          <cell r="FX286">
            <v>0</v>
          </cell>
          <cell r="FY286">
            <v>30759.433990585905</v>
          </cell>
          <cell r="FZ286">
            <v>0</v>
          </cell>
          <cell r="GA286">
            <v>36435.248997004106</v>
          </cell>
          <cell r="GB286">
            <v>0</v>
          </cell>
          <cell r="GC286" t="e">
            <v>#DIV/0!</v>
          </cell>
          <cell r="GD286">
            <v>0</v>
          </cell>
          <cell r="GE286" t="e">
            <v>#DIV/0!</v>
          </cell>
          <cell r="GF286">
            <v>0</v>
          </cell>
          <cell r="GG286" t="e">
            <v>#DIV/0!</v>
          </cell>
          <cell r="GH286">
            <v>0</v>
          </cell>
          <cell r="GI286" t="e">
            <v>#DIV/0!</v>
          </cell>
          <cell r="GJ286">
            <v>1.6299999999999999E-2</v>
          </cell>
          <cell r="GK286" t="e">
            <v>#DIV/0!</v>
          </cell>
          <cell r="GL286">
            <v>0</v>
          </cell>
          <cell r="GM286" t="e">
            <v>#DIV/0!</v>
          </cell>
          <cell r="GN286">
            <v>0</v>
          </cell>
          <cell r="GO286" t="e">
            <v>#DIV/0!</v>
          </cell>
          <cell r="GP286">
            <v>0</v>
          </cell>
          <cell r="GQ286" t="e">
            <v>#DIV/0!</v>
          </cell>
          <cell r="GR286">
            <v>0</v>
          </cell>
          <cell r="GS286" t="e">
            <v>#DIV/0!</v>
          </cell>
          <cell r="GT286">
            <v>0</v>
          </cell>
          <cell r="GU286">
            <v>15262.273547129673</v>
          </cell>
          <cell r="GV286">
            <v>0</v>
          </cell>
          <cell r="GW286">
            <v>5519.0414621039354</v>
          </cell>
          <cell r="GX286">
            <v>0</v>
          </cell>
          <cell r="GY286">
            <v>1.7298557080189285E-2</v>
          </cell>
          <cell r="GZ286">
            <v>0</v>
          </cell>
          <cell r="HA286">
            <v>4.7837167367073795E-2</v>
          </cell>
          <cell r="HB286">
            <v>0</v>
          </cell>
          <cell r="HC286">
            <v>2284.1620583414983</v>
          </cell>
          <cell r="HD286">
            <v>0</v>
          </cell>
          <cell r="HE286">
            <v>7.1593424361701139E-3</v>
          </cell>
          <cell r="IV286">
            <v>282</v>
          </cell>
        </row>
        <row r="287">
          <cell r="B287">
            <v>39112</v>
          </cell>
          <cell r="C287">
            <v>37</v>
          </cell>
          <cell r="D287">
            <v>39114</v>
          </cell>
          <cell r="E287">
            <v>0</v>
          </cell>
          <cell r="F287">
            <v>213</v>
          </cell>
          <cell r="G287">
            <v>0</v>
          </cell>
          <cell r="H287">
            <v>0</v>
          </cell>
          <cell r="I287">
            <v>1</v>
          </cell>
          <cell r="J287">
            <v>1</v>
          </cell>
          <cell r="K287">
            <v>10.125</v>
          </cell>
          <cell r="L287">
            <v>0</v>
          </cell>
          <cell r="M287">
            <v>191.87500000000009</v>
          </cell>
          <cell r="N287">
            <v>0</v>
          </cell>
          <cell r="O287">
            <v>192</v>
          </cell>
          <cell r="Q287">
            <v>16.784722222222221</v>
          </cell>
          <cell r="S287">
            <v>0.63263888888888908</v>
          </cell>
          <cell r="T287">
            <v>0</v>
          </cell>
          <cell r="U287">
            <v>17.417361111111109</v>
          </cell>
          <cell r="W287">
            <v>9.9965277777777786</v>
          </cell>
          <cell r="Y287">
            <v>3.4722222222222071E-2</v>
          </cell>
          <cell r="AA287">
            <v>20.215972222222224</v>
          </cell>
          <cell r="AB287">
            <v>0</v>
          </cell>
          <cell r="AC287">
            <v>20.250694444444445</v>
          </cell>
          <cell r="AE287">
            <v>4.4145833333333329</v>
          </cell>
          <cell r="AG287">
            <v>39.742361111111116</v>
          </cell>
          <cell r="AI287">
            <v>0.44097222222222232</v>
          </cell>
          <cell r="AJ287">
            <v>0</v>
          </cell>
          <cell r="AK287">
            <v>44.59791666666667</v>
          </cell>
          <cell r="AL287">
            <v>0</v>
          </cell>
          <cell r="AM287">
            <v>64.848611111111111</v>
          </cell>
          <cell r="AN287">
            <v>0</v>
          </cell>
          <cell r="AO287">
            <v>164.46111111111114</v>
          </cell>
          <cell r="AP287">
            <v>0</v>
          </cell>
          <cell r="AQ287">
            <v>97.699999999999974</v>
          </cell>
          <cell r="AR287">
            <v>0</v>
          </cell>
          <cell r="AS287">
            <v>0.96938790251513274</v>
          </cell>
          <cell r="AT287">
            <v>0</v>
          </cell>
          <cell r="AU287">
            <v>0.72441407472684116</v>
          </cell>
          <cell r="AV287">
            <v>0</v>
          </cell>
          <cell r="AW287">
            <v>0.99694216109754741</v>
          </cell>
          <cell r="AX287">
            <v>0</v>
          </cell>
          <cell r="AY287">
            <v>0.69074413833952131</v>
          </cell>
          <cell r="AZ287">
            <v>0</v>
          </cell>
          <cell r="BA287">
            <v>0.60590142890923226</v>
          </cell>
          <cell r="BB287">
            <v>0.88</v>
          </cell>
          <cell r="BC287">
            <v>0.59406141269465906</v>
          </cell>
          <cell r="BD287">
            <v>0</v>
          </cell>
          <cell r="BE287">
            <v>0.56002133596583037</v>
          </cell>
          <cell r="BF287">
            <v>0</v>
          </cell>
          <cell r="BG287">
            <v>0.55799785824772918</v>
          </cell>
          <cell r="BH287">
            <v>0</v>
          </cell>
          <cell r="BI287">
            <v>0.50918566775244278</v>
          </cell>
          <cell r="BJ287">
            <v>140</v>
          </cell>
          <cell r="BK287">
            <v>136.06548447628802</v>
          </cell>
          <cell r="BL287">
            <v>0</v>
          </cell>
          <cell r="BM287">
            <v>319046.34800000006</v>
          </cell>
          <cell r="BN287">
            <v>0</v>
          </cell>
          <cell r="BO287">
            <v>1661.6997291666669</v>
          </cell>
          <cell r="BP287">
            <v>0</v>
          </cell>
          <cell r="BQ287">
            <v>108104.53723999996</v>
          </cell>
          <cell r="BR287">
            <v>0</v>
          </cell>
          <cell r="BS287">
            <v>0.33883646660641276</v>
          </cell>
          <cell r="BT287">
            <v>2</v>
          </cell>
          <cell r="BU287">
            <v>0.33883646660641276</v>
          </cell>
          <cell r="BV287">
            <v>0.1</v>
          </cell>
          <cell r="BW287">
            <v>0.12323403377029342</v>
          </cell>
          <cell r="BX287">
            <v>0</v>
          </cell>
          <cell r="BY287">
            <v>39317.368423720793</v>
          </cell>
          <cell r="BZ287">
            <v>0.18</v>
          </cell>
          <cell r="CA287">
            <v>0.18027062926051818</v>
          </cell>
          <cell r="CB287">
            <v>0</v>
          </cell>
          <cell r="CC287">
            <v>57514.685917230279</v>
          </cell>
          <cell r="CD287">
            <v>2.9000000000000001E-2</v>
          </cell>
          <cell r="CE287">
            <v>2.9128999880534252E-2</v>
          </cell>
          <cell r="CF287">
            <v>0.75</v>
          </cell>
          <cell r="CG287">
            <v>0.74868135647368117</v>
          </cell>
          <cell r="CH287">
            <v>0</v>
          </cell>
          <cell r="CI287">
            <v>4742.6973393401677</v>
          </cell>
          <cell r="CJ287">
            <v>0.49199999999999999</v>
          </cell>
          <cell r="CK287">
            <v>0.48801855886787354</v>
          </cell>
          <cell r="CL287">
            <v>0</v>
          </cell>
          <cell r="CM287">
            <v>59488.523983429543</v>
          </cell>
          <cell r="CN287">
            <v>0</v>
          </cell>
          <cell r="CO287">
            <v>0.38207012242622501</v>
          </cell>
          <cell r="CP287">
            <v>0</v>
          </cell>
          <cell r="CQ287">
            <v>121898.07724000001</v>
          </cell>
          <cell r="CR287">
            <v>0</v>
          </cell>
          <cell r="CS287">
            <v>1.1129320550509216E-2</v>
          </cell>
          <cell r="CT287">
            <v>0</v>
          </cell>
          <cell r="CU287">
            <v>3550.7690773613153</v>
          </cell>
          <cell r="CV287">
            <v>3.5000000000000003E-2</v>
          </cell>
          <cell r="CW287">
            <v>4.4997158218529412E-2</v>
          </cell>
          <cell r="CX287">
            <v>0</v>
          </cell>
          <cell r="CY287">
            <v>14356.178999999998</v>
          </cell>
          <cell r="CZ287">
            <v>0.02</v>
          </cell>
          <cell r="DA287">
            <v>2.0407991587041981E-2</v>
          </cell>
          <cell r="DB287">
            <v>7.000000000000001E-4</v>
          </cell>
          <cell r="DC287">
            <v>9.1830162636454536E-4</v>
          </cell>
          <cell r="DD287">
            <v>0</v>
          </cell>
          <cell r="DE287">
            <v>292.98078025406875</v>
          </cell>
          <cell r="DF287">
            <v>0.65</v>
          </cell>
          <cell r="DG287">
            <v>0.5935073362762272</v>
          </cell>
          <cell r="DH287">
            <v>0</v>
          </cell>
          <cell r="DI287">
            <v>8520.4975573947104</v>
          </cell>
          <cell r="DJ287">
            <v>0.3</v>
          </cell>
          <cell r="DK287">
            <v>3.4466134756330369E-2</v>
          </cell>
          <cell r="DL287">
            <v>0</v>
          </cell>
          <cell r="DM287">
            <v>494.80200000000013</v>
          </cell>
          <cell r="DN287">
            <v>0.75</v>
          </cell>
          <cell r="DO287">
            <v>0.8416306456003374</v>
          </cell>
          <cell r="DP287">
            <v>0</v>
          </cell>
          <cell r="DQ287">
            <v>35766.599346359486</v>
          </cell>
          <cell r="DR287">
            <v>0</v>
          </cell>
          <cell r="DS287">
            <v>42496.788268501172</v>
          </cell>
          <cell r="DT287">
            <v>0</v>
          </cell>
          <cell r="DU287">
            <v>305252.80800000002</v>
          </cell>
          <cell r="DV287">
            <v>0</v>
          </cell>
          <cell r="DW287">
            <v>0.9567663441801878</v>
          </cell>
          <cell r="DX287">
            <v>0.81</v>
          </cell>
          <cell r="DY287">
            <v>0.29617255135733078</v>
          </cell>
          <cell r="DZ287">
            <v>0.98899999999999999</v>
          </cell>
          <cell r="EA287">
            <v>0.98759916819857729</v>
          </cell>
          <cell r="EB287">
            <v>0.7644981641222045</v>
          </cell>
          <cell r="EC287">
            <v>0.86732522399960388</v>
          </cell>
          <cell r="ED287">
            <v>0.75</v>
          </cell>
          <cell r="EE287">
            <v>0.89198191000046101</v>
          </cell>
          <cell r="EF287">
            <v>0</v>
          </cell>
          <cell r="EG287">
            <v>8.6728512077060185E-2</v>
          </cell>
          <cell r="EH287">
            <v>0</v>
          </cell>
          <cell r="EI287">
            <v>27670.415045659953</v>
          </cell>
          <cell r="EJ287">
            <v>0</v>
          </cell>
          <cell r="EK287">
            <v>28017.859812632247</v>
          </cell>
          <cell r="EL287">
            <v>0</v>
          </cell>
          <cell r="EM287">
            <v>8.7817522401579848E-2</v>
          </cell>
          <cell r="EN287">
            <v>5.0000000000000001E-4</v>
          </cell>
          <cell r="EO287">
            <v>4.4904528705280521E-4</v>
          </cell>
          <cell r="EP287">
            <v>0</v>
          </cell>
          <cell r="EQ287">
            <v>12.581287902168702</v>
          </cell>
          <cell r="ER287">
            <v>0.98949474737368681</v>
          </cell>
          <cell r="ES287">
            <v>0.98804284418116317</v>
          </cell>
          <cell r="ET287">
            <v>0</v>
          </cell>
          <cell r="EU287">
            <v>28005.278524730074</v>
          </cell>
          <cell r="EV287">
            <v>0</v>
          </cell>
          <cell r="EW287">
            <v>2.5376201142724014E-2</v>
          </cell>
          <cell r="EX287">
            <v>0.85</v>
          </cell>
          <cell r="EY287">
            <v>0.84587322399967468</v>
          </cell>
          <cell r="EZ287">
            <v>0</v>
          </cell>
          <cell r="FA287">
            <v>0.36161332353670755</v>
          </cell>
          <cell r="FB287">
            <v>0.42</v>
          </cell>
          <cell r="FC287">
            <v>0.42750297949713401</v>
          </cell>
          <cell r="FD287">
            <v>0</v>
          </cell>
          <cell r="FE287">
            <v>12909.948530875527</v>
          </cell>
          <cell r="FF287">
            <v>0</v>
          </cell>
          <cell r="FG287">
            <v>0.77363840989474431</v>
          </cell>
          <cell r="FH287">
            <v>0</v>
          </cell>
          <cell r="FI287">
            <v>0.78772447786518218</v>
          </cell>
          <cell r="FJ287">
            <v>0</v>
          </cell>
          <cell r="FK287">
            <v>0.90968955401351148</v>
          </cell>
          <cell r="FL287">
            <v>0</v>
          </cell>
          <cell r="FM287">
            <v>0.9413341363772405</v>
          </cell>
          <cell r="FN287">
            <v>0</v>
          </cell>
          <cell r="FO287">
            <v>0.70377078006487215</v>
          </cell>
          <cell r="FP287">
            <v>0</v>
          </cell>
          <cell r="FQ287">
            <v>0.74151194107443397</v>
          </cell>
          <cell r="FR287">
            <v>3.0000000000000001E-3</v>
          </cell>
          <cell r="FS287">
            <v>2.5912229839860634E-3</v>
          </cell>
          <cell r="FT287">
            <v>0.753</v>
          </cell>
          <cell r="FU287">
            <v>0.84422186858432346</v>
          </cell>
          <cell r="FV287">
            <v>0</v>
          </cell>
          <cell r="FW287">
            <v>0</v>
          </cell>
          <cell r="FX287">
            <v>0</v>
          </cell>
          <cell r="FY287">
            <v>30759.433990585905</v>
          </cell>
          <cell r="FZ287">
            <v>0</v>
          </cell>
          <cell r="GA287">
            <v>36435.248997004106</v>
          </cell>
          <cell r="GB287">
            <v>0</v>
          </cell>
          <cell r="GC287" t="e">
            <v>#DIV/0!</v>
          </cell>
          <cell r="GD287">
            <v>0</v>
          </cell>
          <cell r="GE287" t="e">
            <v>#DIV/0!</v>
          </cell>
          <cell r="GF287">
            <v>0</v>
          </cell>
          <cell r="GG287" t="e">
            <v>#DIV/0!</v>
          </cell>
          <cell r="GH287">
            <v>0</v>
          </cell>
          <cell r="GI287" t="e">
            <v>#DIV/0!</v>
          </cell>
          <cell r="GJ287">
            <v>1.6299999999999999E-2</v>
          </cell>
          <cell r="GK287" t="e">
            <v>#DIV/0!</v>
          </cell>
          <cell r="GL287">
            <v>0</v>
          </cell>
          <cell r="GM287" t="e">
            <v>#DIV/0!</v>
          </cell>
          <cell r="GN287">
            <v>0</v>
          </cell>
          <cell r="GO287" t="e">
            <v>#DIV/0!</v>
          </cell>
          <cell r="GP287">
            <v>0</v>
          </cell>
          <cell r="GQ287" t="e">
            <v>#DIV/0!</v>
          </cell>
          <cell r="GR287">
            <v>0</v>
          </cell>
          <cell r="GS287" t="e">
            <v>#DIV/0!</v>
          </cell>
          <cell r="GT287">
            <v>0</v>
          </cell>
          <cell r="GU287">
            <v>15262.273547129673</v>
          </cell>
          <cell r="GV287">
            <v>0</v>
          </cell>
          <cell r="GW287">
            <v>5519.0414621039354</v>
          </cell>
          <cell r="GX287">
            <v>0</v>
          </cell>
          <cell r="GY287">
            <v>1.7298557080189285E-2</v>
          </cell>
          <cell r="GZ287">
            <v>0</v>
          </cell>
          <cell r="HA287">
            <v>4.7837167367073795E-2</v>
          </cell>
          <cell r="HB287">
            <v>0</v>
          </cell>
          <cell r="HC287">
            <v>2284.1620583414983</v>
          </cell>
          <cell r="HD287">
            <v>0</v>
          </cell>
          <cell r="HE287">
            <v>7.1593424361701139E-3</v>
          </cell>
          <cell r="IV287">
            <v>283</v>
          </cell>
        </row>
        <row r="288">
          <cell r="B288">
            <v>39113</v>
          </cell>
          <cell r="C288">
            <v>37</v>
          </cell>
          <cell r="D288">
            <v>39114</v>
          </cell>
          <cell r="E288">
            <v>0</v>
          </cell>
          <cell r="F288">
            <v>214</v>
          </cell>
          <cell r="G288">
            <v>0</v>
          </cell>
          <cell r="H288">
            <v>0</v>
          </cell>
          <cell r="I288">
            <v>1</v>
          </cell>
          <cell r="J288">
            <v>0.5</v>
          </cell>
          <cell r="K288">
            <v>10.625</v>
          </cell>
          <cell r="L288">
            <v>0.5</v>
          </cell>
          <cell r="M288">
            <v>192.37500000000009</v>
          </cell>
          <cell r="N288">
            <v>193</v>
          </cell>
          <cell r="O288">
            <v>193</v>
          </cell>
          <cell r="Q288">
            <v>16.784722222222221</v>
          </cell>
          <cell r="S288">
            <v>0.63263888888888908</v>
          </cell>
          <cell r="T288">
            <v>0</v>
          </cell>
          <cell r="U288">
            <v>17.417361111111109</v>
          </cell>
          <cell r="W288">
            <v>9.9965277777777786</v>
          </cell>
          <cell r="Y288">
            <v>3.4722222222222071E-2</v>
          </cell>
          <cell r="AA288">
            <v>20.215972222222224</v>
          </cell>
          <cell r="AB288">
            <v>0</v>
          </cell>
          <cell r="AC288">
            <v>20.250694444444445</v>
          </cell>
          <cell r="AE288">
            <v>4.4145833333333329</v>
          </cell>
          <cell r="AG288">
            <v>39.742361111111116</v>
          </cell>
          <cell r="AI288">
            <v>0.44097222222222232</v>
          </cell>
          <cell r="AJ288">
            <v>0</v>
          </cell>
          <cell r="AK288">
            <v>44.59791666666667</v>
          </cell>
          <cell r="AL288">
            <v>0</v>
          </cell>
          <cell r="AM288">
            <v>64.848611111111111</v>
          </cell>
          <cell r="AN288">
            <v>0.5</v>
          </cell>
          <cell r="AO288">
            <v>164.96111111111114</v>
          </cell>
          <cell r="AP288">
            <v>0.44</v>
          </cell>
          <cell r="AQ288">
            <v>98.139999999999972</v>
          </cell>
          <cell r="AR288">
            <v>1</v>
          </cell>
          <cell r="AS288">
            <v>0.96949367270842635</v>
          </cell>
          <cell r="AT288">
            <v>1</v>
          </cell>
          <cell r="AU288">
            <v>0.72536627268059306</v>
          </cell>
          <cell r="AV288">
            <v>1</v>
          </cell>
          <cell r="AW288">
            <v>0.99695272647000954</v>
          </cell>
          <cell r="AX288">
            <v>1</v>
          </cell>
          <cell r="AY288">
            <v>0.69181267185902895</v>
          </cell>
          <cell r="AZ288">
            <v>1</v>
          </cell>
          <cell r="BA288">
            <v>0.60709594854005999</v>
          </cell>
          <cell r="BB288">
            <v>0.88</v>
          </cell>
          <cell r="BC288">
            <v>0.59492809753140441</v>
          </cell>
          <cell r="BD288">
            <v>0.88</v>
          </cell>
          <cell r="BE288">
            <v>0.560935782074232</v>
          </cell>
          <cell r="BF288">
            <v>0.88</v>
          </cell>
          <cell r="BG288">
            <v>0.55891477160371739</v>
          </cell>
          <cell r="BH288">
            <v>0.88</v>
          </cell>
          <cell r="BI288">
            <v>0.51014944769330717</v>
          </cell>
          <cell r="BJ288">
            <v>140</v>
          </cell>
          <cell r="BK288">
            <v>136.08312444806745</v>
          </cell>
          <cell r="BL288">
            <v>1478.4</v>
          </cell>
          <cell r="BM288">
            <v>320524.74800000008</v>
          </cell>
          <cell r="BN288">
            <v>1478.4</v>
          </cell>
          <cell r="BO288">
            <v>1660.749989637306</v>
          </cell>
          <cell r="BP288">
            <v>532.22400000000005</v>
          </cell>
          <cell r="BQ288">
            <v>108636.76123999996</v>
          </cell>
          <cell r="BR288">
            <v>0.36</v>
          </cell>
          <cell r="BS288">
            <v>0.33893408205721431</v>
          </cell>
          <cell r="BT288">
            <v>2</v>
          </cell>
          <cell r="BU288">
            <v>0.33893408205721431</v>
          </cell>
          <cell r="BV288">
            <v>0.1</v>
          </cell>
          <cell r="BW288">
            <v>0.12312686826828355</v>
          </cell>
          <cell r="BX288">
            <v>147.84</v>
          </cell>
          <cell r="BY288">
            <v>39465.208423720789</v>
          </cell>
          <cell r="BZ288">
            <v>0.18</v>
          </cell>
          <cell r="CA288">
            <v>0.18026938100027853</v>
          </cell>
          <cell r="CB288">
            <v>266.11200000000002</v>
          </cell>
          <cell r="CC288">
            <v>57780.79791723028</v>
          </cell>
          <cell r="CD288">
            <v>2.9000000000000001E-2</v>
          </cell>
          <cell r="CE288">
            <v>2.9128402625105104E-2</v>
          </cell>
          <cell r="CF288">
            <v>0.75</v>
          </cell>
          <cell r="CG288">
            <v>0.74868742409975519</v>
          </cell>
          <cell r="CH288">
            <v>21.924000000000003</v>
          </cell>
          <cell r="CI288">
            <v>4764.6213393401677</v>
          </cell>
          <cell r="CJ288">
            <v>0.49199999999999999</v>
          </cell>
          <cell r="CK288">
            <v>0.48803699250767352</v>
          </cell>
          <cell r="CL288">
            <v>278.96400000000006</v>
          </cell>
          <cell r="CM288">
            <v>59767.487983429543</v>
          </cell>
          <cell r="CN288">
            <v>0.38352272727272729</v>
          </cell>
          <cell r="CO288">
            <v>0.38207682247362684</v>
          </cell>
          <cell r="CP288">
            <v>567.00000000000011</v>
          </cell>
          <cell r="CQ288">
            <v>122465.07724000001</v>
          </cell>
          <cell r="CR288">
            <v>1.1122159090909092E-2</v>
          </cell>
          <cell r="CS288">
            <v>1.1129287518732609E-2</v>
          </cell>
          <cell r="CT288">
            <v>16.443000000000001</v>
          </cell>
          <cell r="CU288">
            <v>3567.2120773613156</v>
          </cell>
          <cell r="CV288">
            <v>3.5000000000000003E-2</v>
          </cell>
          <cell r="CW288">
            <v>4.4951046962526574E-2</v>
          </cell>
          <cell r="CX288">
            <v>51.744000000000007</v>
          </cell>
          <cell r="CY288">
            <v>14407.922999999999</v>
          </cell>
          <cell r="CZ288">
            <v>0.02</v>
          </cell>
          <cell r="DA288">
            <v>2.0406526343461771E-2</v>
          </cell>
          <cell r="DB288">
            <v>7.000000000000001E-4</v>
          </cell>
          <cell r="DC288">
            <v>9.172947240069858E-4</v>
          </cell>
          <cell r="DD288">
            <v>1.0348800000000002</v>
          </cell>
          <cell r="DE288">
            <v>294.01566025406873</v>
          </cell>
          <cell r="DF288">
            <v>0.65</v>
          </cell>
          <cell r="DG288">
            <v>0.59371022161866849</v>
          </cell>
          <cell r="DH288">
            <v>33.633600000000008</v>
          </cell>
          <cell r="DI288">
            <v>8554.1311573947096</v>
          </cell>
          <cell r="DJ288">
            <v>0.3</v>
          </cell>
          <cell r="DK288">
            <v>3.5419761751919424E-2</v>
          </cell>
          <cell r="DL288">
            <v>15.523200000000001</v>
          </cell>
          <cell r="DM288">
            <v>510.32520000000011</v>
          </cell>
          <cell r="DN288">
            <v>0.75</v>
          </cell>
          <cell r="DO288">
            <v>0.84125444273886296</v>
          </cell>
          <cell r="DP288">
            <v>131.39699999999999</v>
          </cell>
          <cell r="DQ288">
            <v>35897.996346359483</v>
          </cell>
          <cell r="DR288">
            <v>175.196</v>
          </cell>
          <cell r="DS288">
            <v>42671.984268501175</v>
          </cell>
          <cell r="DT288">
            <v>1443.6240000000003</v>
          </cell>
          <cell r="DU288">
            <v>306696.43200000003</v>
          </cell>
          <cell r="DV288">
            <v>0.9764772727272728</v>
          </cell>
          <cell r="DW288">
            <v>0.95685725958358747</v>
          </cell>
          <cell r="DX288">
            <v>0.81</v>
          </cell>
          <cell r="DY288">
            <v>0.29854254776108219</v>
          </cell>
          <cell r="DZ288">
            <v>0.98899999999999999</v>
          </cell>
          <cell r="EA288">
            <v>0.98760296658115687</v>
          </cell>
          <cell r="EB288">
            <v>0.7644981641222045</v>
          </cell>
          <cell r="EC288">
            <v>0.86694615363347605</v>
          </cell>
          <cell r="ED288">
            <v>0.75</v>
          </cell>
          <cell r="EE288">
            <v>0.89152639975243941</v>
          </cell>
          <cell r="EF288">
            <v>5.0960209654609026E-2</v>
          </cell>
          <cell r="EG288">
            <v>8.6563533058649555E-2</v>
          </cell>
          <cell r="EH288">
            <v>75.339573953373986</v>
          </cell>
          <cell r="EI288">
            <v>27745.754619613326</v>
          </cell>
          <cell r="EJ288">
            <v>76.177526747597554</v>
          </cell>
          <cell r="EK288">
            <v>28094.037339379844</v>
          </cell>
          <cell r="EL288">
            <v>5.1527006728623891E-2</v>
          </cell>
          <cell r="EM288">
            <v>8.765013470778811E-2</v>
          </cell>
          <cell r="EN288">
            <v>5.0000000000000001E-4</v>
          </cell>
          <cell r="EO288">
            <v>4.4918345174453536E-4</v>
          </cell>
          <cell r="EP288">
            <v>3.8088763373798774E-2</v>
          </cell>
          <cell r="EQ288">
            <v>12.6193766655425</v>
          </cell>
          <cell r="ER288">
            <v>0.98949474737368681</v>
          </cell>
          <cell r="ES288">
            <v>0.98804678084466191</v>
          </cell>
          <cell r="ET288">
            <v>76.139437984223761</v>
          </cell>
          <cell r="EU288">
            <v>28081.417962714298</v>
          </cell>
          <cell r="EV288">
            <v>3.7917631254481887E-2</v>
          </cell>
          <cell r="EW288">
            <v>2.5434047690901379E-2</v>
          </cell>
          <cell r="EX288">
            <v>0.85</v>
          </cell>
          <cell r="EY288">
            <v>0.84589711997384753</v>
          </cell>
          <cell r="EZ288">
            <v>0.35699999999999998</v>
          </cell>
          <cell r="FA288">
            <v>0.36158661022343919</v>
          </cell>
          <cell r="FB288">
            <v>0.42</v>
          </cell>
          <cell r="FC288">
            <v>0.42745932299026895</v>
          </cell>
          <cell r="FD288">
            <v>75.556891342612616</v>
          </cell>
          <cell r="FE288">
            <v>12985.505422218139</v>
          </cell>
          <cell r="FF288">
            <v>0.57337362309165352</v>
          </cell>
          <cell r="FG288">
            <v>0.77290538312807811</v>
          </cell>
          <cell r="FH288">
            <v>0.77415226209192878</v>
          </cell>
          <cell r="FI288">
            <v>0.78763672313554811</v>
          </cell>
          <cell r="FJ288">
            <v>0.88877840909090899</v>
          </cell>
          <cell r="FK288">
            <v>0.90961121910058851</v>
          </cell>
          <cell r="FL288">
            <v>0.92761769480519474</v>
          </cell>
          <cell r="FM288">
            <v>0.9412827538541253</v>
          </cell>
          <cell r="FN288">
            <v>0.50960209654609034</v>
          </cell>
          <cell r="FO288">
            <v>0.70304340779653851</v>
          </cell>
          <cell r="FP288">
            <v>0.71811733678994194</v>
          </cell>
          <cell r="FQ288">
            <v>0.74138886378966795</v>
          </cell>
          <cell r="FR288">
            <v>3.0000000000000001E-3</v>
          </cell>
          <cell r="FS288">
            <v>2.5360309731995434E-3</v>
          </cell>
          <cell r="FT288">
            <v>0.753</v>
          </cell>
          <cell r="FU288">
            <v>0.84379047371206251</v>
          </cell>
          <cell r="FV288">
            <v>0.76837464883705808</v>
          </cell>
          <cell r="FW288">
            <v>0.86963782161732261</v>
          </cell>
          <cell r="FX288">
            <v>130.36212</v>
          </cell>
          <cell r="FY288">
            <v>30889.796110585907</v>
          </cell>
          <cell r="FZ288">
            <v>173.12366533864542</v>
          </cell>
          <cell r="GA288">
            <v>36608.37266234275</v>
          </cell>
          <cell r="GB288">
            <v>30.195171823345575</v>
          </cell>
          <cell r="GC288" t="e">
            <v>#DIV/0!</v>
          </cell>
          <cell r="GD288">
            <v>2.0424223365358207E-2</v>
          </cell>
          <cell r="GE288" t="e">
            <v>#DIV/0!</v>
          </cell>
          <cell r="GF288">
            <v>5.7210709706885736E-2</v>
          </cell>
          <cell r="GG288" t="e">
            <v>#DIV/0!</v>
          </cell>
          <cell r="GH288">
            <v>84.580313230659883</v>
          </cell>
          <cell r="GI288" t="e">
            <v>#DIV/0!</v>
          </cell>
          <cell r="GJ288">
            <v>1.6299999999999999E-2</v>
          </cell>
          <cell r="GK288" t="e">
            <v>#DIV/0!</v>
          </cell>
          <cell r="GL288">
            <v>2.1249025559999999</v>
          </cell>
          <cell r="GM288" t="e">
            <v>#DIV/0!</v>
          </cell>
          <cell r="GN288">
            <v>1.5387225405517237</v>
          </cell>
          <cell r="GO288" t="e">
            <v>#DIV/0!</v>
          </cell>
          <cell r="GP288">
            <v>4.3101471724137923</v>
          </cell>
          <cell r="GQ288" t="e">
            <v>#DIV/0!</v>
          </cell>
          <cell r="GR288">
            <v>2.9154134012539176E-3</v>
          </cell>
          <cell r="GS288" t="e">
            <v>#DIV/0!</v>
          </cell>
          <cell r="GT288">
            <v>88.890460403073675</v>
          </cell>
          <cell r="GU288">
            <v>15351.164007532747</v>
          </cell>
          <cell r="GV288">
            <v>31.733894363897303</v>
          </cell>
          <cell r="GW288">
            <v>5550.7753564678324</v>
          </cell>
          <cell r="GX288">
            <v>2.1465025949605858E-2</v>
          </cell>
          <cell r="GY288">
            <v>1.7317774652669975E-2</v>
          </cell>
          <cell r="GZ288">
            <v>6.012612310813966E-2</v>
          </cell>
          <cell r="HA288">
            <v>4.7893849393285358E-2</v>
          </cell>
          <cell r="HB288">
            <v>23.288651682728716</v>
          </cell>
          <cell r="HC288">
            <v>2307.4507100242272</v>
          </cell>
          <cell r="HD288">
            <v>1.5752605304876023E-2</v>
          </cell>
          <cell r="HE288">
            <v>7.1989783142243566E-3</v>
          </cell>
          <cell r="IV288">
            <v>284</v>
          </cell>
        </row>
        <row r="289">
          <cell r="B289">
            <v>39114</v>
          </cell>
          <cell r="C289">
            <v>37</v>
          </cell>
          <cell r="D289">
            <v>39114</v>
          </cell>
          <cell r="E289">
            <v>0</v>
          </cell>
          <cell r="F289">
            <v>215</v>
          </cell>
          <cell r="G289">
            <v>0</v>
          </cell>
          <cell r="H289">
            <v>0</v>
          </cell>
          <cell r="I289">
            <v>1</v>
          </cell>
          <cell r="K289">
            <v>10.625</v>
          </cell>
          <cell r="L289">
            <v>1</v>
          </cell>
          <cell r="M289">
            <v>193.37500000000009</v>
          </cell>
          <cell r="N289">
            <v>194</v>
          </cell>
          <cell r="O289">
            <v>194</v>
          </cell>
          <cell r="Q289">
            <v>16.784722222222221</v>
          </cell>
          <cell r="S289">
            <v>0.63263888888888908</v>
          </cell>
          <cell r="T289">
            <v>0</v>
          </cell>
          <cell r="U289">
            <v>17.417361111111109</v>
          </cell>
          <cell r="V289">
            <v>0.83333333333333337</v>
          </cell>
          <cell r="W289">
            <v>10.829861111111112</v>
          </cell>
          <cell r="Y289">
            <v>3.4722222222222071E-2</v>
          </cell>
          <cell r="AA289">
            <v>20.215972222222224</v>
          </cell>
          <cell r="AB289">
            <v>0</v>
          </cell>
          <cell r="AC289">
            <v>20.250694444444445</v>
          </cell>
          <cell r="AE289">
            <v>4.4145833333333329</v>
          </cell>
          <cell r="AG289">
            <v>39.742361111111116</v>
          </cell>
          <cell r="AI289">
            <v>0.44097222222222232</v>
          </cell>
          <cell r="AJ289">
            <v>0</v>
          </cell>
          <cell r="AK289">
            <v>44.59791666666667</v>
          </cell>
          <cell r="AL289">
            <v>0</v>
          </cell>
          <cell r="AM289">
            <v>64.848611111111111</v>
          </cell>
          <cell r="AN289">
            <v>0.16666666666666663</v>
          </cell>
          <cell r="AO289">
            <v>165.12777777777779</v>
          </cell>
          <cell r="AP289">
            <v>0.14666666666666664</v>
          </cell>
          <cell r="AQ289">
            <v>98.286666666666633</v>
          </cell>
          <cell r="AR289">
            <v>1</v>
          </cell>
          <cell r="AS289">
            <v>0.96952876720208225</v>
          </cell>
          <cell r="AT289">
            <v>1</v>
          </cell>
          <cell r="AU289">
            <v>0.72568221145319556</v>
          </cell>
          <cell r="AV289">
            <v>1</v>
          </cell>
          <cell r="AW289">
            <v>0.99695623205495076</v>
          </cell>
          <cell r="AX289">
            <v>1</v>
          </cell>
          <cell r="AY289">
            <v>0.69216721071022858</v>
          </cell>
          <cell r="AZ289">
            <v>1</v>
          </cell>
          <cell r="BA289">
            <v>0.60749251421458139</v>
          </cell>
          <cell r="BB289">
            <v>0.88</v>
          </cell>
          <cell r="BC289">
            <v>0.59521582612791413</v>
          </cell>
          <cell r="BD289">
            <v>0.14666666666666664</v>
          </cell>
          <cell r="BE289">
            <v>0.55858141361359837</v>
          </cell>
          <cell r="BF289">
            <v>0.14666666666666664</v>
          </cell>
          <cell r="BG289">
            <v>0.55658028235479151</v>
          </cell>
          <cell r="BH289">
            <v>0.14666666666666664</v>
          </cell>
          <cell r="BI289">
            <v>0.50826976944623981</v>
          </cell>
          <cell r="BJ289">
            <v>140</v>
          </cell>
          <cell r="BK289">
            <v>136.08896934138241</v>
          </cell>
          <cell r="BL289">
            <v>492.79999999999984</v>
          </cell>
          <cell r="BM289">
            <v>321017.54800000007</v>
          </cell>
          <cell r="BN289">
            <v>492.79999999999984</v>
          </cell>
          <cell r="BO289">
            <v>1654.7296288659797</v>
          </cell>
          <cell r="BP289">
            <v>177.40799999999993</v>
          </cell>
          <cell r="BQ289">
            <v>108814.16923999996</v>
          </cell>
          <cell r="BR289">
            <v>0.36</v>
          </cell>
          <cell r="BS289">
            <v>0.33896642073909283</v>
          </cell>
          <cell r="BT289">
            <v>2</v>
          </cell>
          <cell r="BU289">
            <v>0.33896642073909283</v>
          </cell>
          <cell r="BV289">
            <v>0.1</v>
          </cell>
          <cell r="BW289">
            <v>0.12309136578328353</v>
          </cell>
          <cell r="BX289">
            <v>49.279999999999987</v>
          </cell>
          <cell r="BY289">
            <v>39514.488423720788</v>
          </cell>
          <cell r="BZ289">
            <v>0.18</v>
          </cell>
          <cell r="CA289">
            <v>0.18026896746850196</v>
          </cell>
          <cell r="CB289">
            <v>88.703999999999965</v>
          </cell>
          <cell r="CC289">
            <v>57869.501917230278</v>
          </cell>
          <cell r="CD289">
            <v>2.9000000000000001E-2</v>
          </cell>
          <cell r="CE289">
            <v>2.9128204767058387E-2</v>
          </cell>
          <cell r="CF289">
            <v>0.75</v>
          </cell>
          <cell r="CG289">
            <v>0.74868943425204304</v>
          </cell>
          <cell r="CH289">
            <v>7.3079999999999989</v>
          </cell>
          <cell r="CI289">
            <v>4771.9293393401676</v>
          </cell>
          <cell r="CJ289">
            <v>0.49199999999999999</v>
          </cell>
          <cell r="CK289">
            <v>0.48804309918127864</v>
          </cell>
          <cell r="CL289">
            <v>92.987999999999971</v>
          </cell>
          <cell r="CM289">
            <v>59860.47598342954</v>
          </cell>
          <cell r="CN289">
            <v>0.38352272727272729</v>
          </cell>
          <cell r="CO289">
            <v>0.38207904210893789</v>
          </cell>
          <cell r="CP289">
            <v>188.99999999999994</v>
          </cell>
          <cell r="CQ289">
            <v>122654.07724000001</v>
          </cell>
          <cell r="CR289">
            <v>1.1122159090909092E-2</v>
          </cell>
          <cell r="CS289">
            <v>1.1129276575750666E-2</v>
          </cell>
          <cell r="CT289">
            <v>5.480999999999999</v>
          </cell>
          <cell r="CU289">
            <v>3572.6930773613158</v>
          </cell>
          <cell r="CV289">
            <v>3.5000000000000003E-2</v>
          </cell>
          <cell r="CW289">
            <v>4.4935770925519605E-2</v>
          </cell>
          <cell r="CX289">
            <v>17.247999999999998</v>
          </cell>
          <cell r="CY289">
            <v>14425.170999999998</v>
          </cell>
          <cell r="CZ289">
            <v>0.02</v>
          </cell>
          <cell r="DA289">
            <v>2.0406040264900067E-2</v>
          </cell>
          <cell r="DB289">
            <v>7.000000000000001E-4</v>
          </cell>
          <cell r="DC289">
            <v>9.1696115084047899E-4</v>
          </cell>
          <cell r="DD289">
            <v>0.34495999999999993</v>
          </cell>
          <cell r="DE289">
            <v>294.36062025406875</v>
          </cell>
          <cell r="DF289">
            <v>0.65</v>
          </cell>
          <cell r="DG289">
            <v>0.59377752661612881</v>
          </cell>
          <cell r="DH289">
            <v>11.211199999999998</v>
          </cell>
          <cell r="DI289">
            <v>8565.3423573947093</v>
          </cell>
          <cell r="DJ289">
            <v>0.3</v>
          </cell>
          <cell r="DK289">
            <v>3.5736117096982781E-2</v>
          </cell>
          <cell r="DL289">
            <v>5.1743999999999994</v>
          </cell>
          <cell r="DM289">
            <v>515.4996000000001</v>
          </cell>
          <cell r="DN289">
            <v>0.75</v>
          </cell>
          <cell r="DO289">
            <v>0.84112972731584779</v>
          </cell>
          <cell r="DP289">
            <v>43.798999999999985</v>
          </cell>
          <cell r="DQ289">
            <v>35941.795346359482</v>
          </cell>
          <cell r="DR289">
            <v>58.398666666666649</v>
          </cell>
          <cell r="DS289">
            <v>42730.382935167843</v>
          </cell>
          <cell r="DT289">
            <v>481.2079999999998</v>
          </cell>
          <cell r="DU289">
            <v>307177.64</v>
          </cell>
          <cell r="DV289">
            <v>0.97647727272727258</v>
          </cell>
          <cell r="DW289">
            <v>0.95688737863015494</v>
          </cell>
          <cell r="DX289">
            <v>0.81</v>
          </cell>
          <cell r="DY289">
            <v>0.29932769559500477</v>
          </cell>
          <cell r="DZ289">
            <v>0.98899999999999999</v>
          </cell>
          <cell r="EA289">
            <v>0.98760422813531135</v>
          </cell>
          <cell r="EB289">
            <v>0.7644981641222045</v>
          </cell>
          <cell r="EC289">
            <v>0.86682042046317676</v>
          </cell>
          <cell r="ED289">
            <v>0.75</v>
          </cell>
          <cell r="EE289">
            <v>0.89137520720897823</v>
          </cell>
          <cell r="EF289">
            <v>5.0960209654609026E-2</v>
          </cell>
          <cell r="EG289">
            <v>8.6508877735652981E-2</v>
          </cell>
          <cell r="EH289">
            <v>25.113191317791319</v>
          </cell>
          <cell r="EI289">
            <v>27770.867810931119</v>
          </cell>
          <cell r="EJ289">
            <v>25.392508915865843</v>
          </cell>
          <cell r="EK289">
            <v>28119.429848295709</v>
          </cell>
          <cell r="EL289">
            <v>5.1527006728623891E-2</v>
          </cell>
          <cell r="EM289">
            <v>8.7594681423134244E-2</v>
          </cell>
          <cell r="EN289">
            <v>5.0000000000000001E-4</v>
          </cell>
          <cell r="EO289">
            <v>4.4922934028714134E-4</v>
          </cell>
          <cell r="EP289">
            <v>1.2696254457932921E-2</v>
          </cell>
          <cell r="EQ289">
            <v>12.632072920000432</v>
          </cell>
          <cell r="ER289">
            <v>0.98949474737368681</v>
          </cell>
          <cell r="ES289">
            <v>0.98804808832620217</v>
          </cell>
          <cell r="ET289">
            <v>25.379812661407911</v>
          </cell>
          <cell r="EU289">
            <v>28106.797775375708</v>
          </cell>
          <cell r="EV289">
            <v>3.7917631254481887E-2</v>
          </cell>
          <cell r="EW289">
            <v>2.5453211471879886E-2</v>
          </cell>
          <cell r="EX289">
            <v>0.85</v>
          </cell>
          <cell r="EY289">
            <v>0.84590502391974021</v>
          </cell>
          <cell r="EZ289">
            <v>0.35699999999999993</v>
          </cell>
          <cell r="FA289">
            <v>0.36157777440108863</v>
          </cell>
          <cell r="FB289">
            <v>0.42</v>
          </cell>
          <cell r="FC289">
            <v>0.42744488349958693</v>
          </cell>
          <cell r="FD289">
            <v>25.185630447537527</v>
          </cell>
          <cell r="FE289">
            <v>13010.691052665676</v>
          </cell>
          <cell r="FF289">
            <v>0.57337362309165341</v>
          </cell>
          <cell r="FG289">
            <v>0.77266223190333783</v>
          </cell>
          <cell r="FH289">
            <v>0.77415226209192878</v>
          </cell>
          <cell r="FI289">
            <v>0.78760772319500971</v>
          </cell>
          <cell r="FJ289">
            <v>0.88877840909090899</v>
          </cell>
          <cell r="FK289">
            <v>0.90958523772215671</v>
          </cell>
          <cell r="FL289">
            <v>0.92761769480519474</v>
          </cell>
          <cell r="FM289">
            <v>0.9412657117869826</v>
          </cell>
          <cell r="FN289">
            <v>0.50960209654609023</v>
          </cell>
          <cell r="FO289">
            <v>0.70280215988472972</v>
          </cell>
          <cell r="FP289">
            <v>0.71811733678994194</v>
          </cell>
          <cell r="FQ289">
            <v>0.74134814418207562</v>
          </cell>
          <cell r="FR289">
            <v>3.0000000000000001E-3</v>
          </cell>
          <cell r="FS289">
            <v>2.517853388556035E-3</v>
          </cell>
          <cell r="FT289">
            <v>0.753</v>
          </cell>
          <cell r="FU289">
            <v>0.84364758070440382</v>
          </cell>
          <cell r="FV289">
            <v>0.76837464883705808</v>
          </cell>
          <cell r="FW289">
            <v>0.8694934823858923</v>
          </cell>
          <cell r="FX289">
            <v>43.454039999999985</v>
          </cell>
          <cell r="FY289">
            <v>30933.250150585907</v>
          </cell>
          <cell r="FZ289">
            <v>57.707888446215122</v>
          </cell>
          <cell r="GA289">
            <v>36666.080550788967</v>
          </cell>
          <cell r="GB289">
            <v>10.06505727444852</v>
          </cell>
          <cell r="GC289" t="e">
            <v>#DIV/0!</v>
          </cell>
          <cell r="GD289">
            <v>2.0424223365358204E-2</v>
          </cell>
          <cell r="GE289" t="e">
            <v>#DIV/0!</v>
          </cell>
          <cell r="GF289">
            <v>5.7210709706885729E-2</v>
          </cell>
          <cell r="GG289" t="e">
            <v>#DIV/0!</v>
          </cell>
          <cell r="GH289">
            <v>28.193437743553279</v>
          </cell>
          <cell r="GI289" t="e">
            <v>#DIV/0!</v>
          </cell>
          <cell r="GJ289">
            <v>1.6299999999999999E-2</v>
          </cell>
          <cell r="GK289" t="e">
            <v>#DIV/0!</v>
          </cell>
          <cell r="GL289">
            <v>0.7083008519999997</v>
          </cell>
          <cell r="GM289" t="e">
            <v>#DIV/0!</v>
          </cell>
          <cell r="GN289">
            <v>0.51290751351724106</v>
          </cell>
          <cell r="GO289" t="e">
            <v>#DIV/0!</v>
          </cell>
          <cell r="GP289">
            <v>1.4367157241379303</v>
          </cell>
          <cell r="GQ289" t="e">
            <v>#DIV/0!</v>
          </cell>
          <cell r="GR289">
            <v>2.9154134012539181E-3</v>
          </cell>
          <cell r="GS289" t="e">
            <v>#DIV/0!</v>
          </cell>
          <cell r="GT289">
            <v>29.630153467691208</v>
          </cell>
          <cell r="GU289">
            <v>15380.794161000438</v>
          </cell>
          <cell r="GV289">
            <v>10.57796478796576</v>
          </cell>
          <cell r="GW289">
            <v>5561.3533212557977</v>
          </cell>
          <cell r="GX289">
            <v>2.1465025949605851E-2</v>
          </cell>
          <cell r="GY289">
            <v>1.7324141175160294E-2</v>
          </cell>
          <cell r="GZ289">
            <v>6.0126123108139647E-2</v>
          </cell>
          <cell r="HA289">
            <v>4.7912627383847675E-2</v>
          </cell>
          <cell r="HB289">
            <v>7.7628838942429059</v>
          </cell>
          <cell r="HC289">
            <v>2315.21359391847</v>
          </cell>
          <cell r="HD289">
            <v>1.575260530487603E-2</v>
          </cell>
          <cell r="HE289">
            <v>7.2121091458790584E-3</v>
          </cell>
          <cell r="IV289">
            <v>285</v>
          </cell>
        </row>
        <row r="290">
          <cell r="B290">
            <v>39115</v>
          </cell>
          <cell r="C290">
            <v>37</v>
          </cell>
          <cell r="D290">
            <v>39114</v>
          </cell>
          <cell r="E290">
            <v>0</v>
          </cell>
          <cell r="F290">
            <v>216</v>
          </cell>
          <cell r="G290">
            <v>0</v>
          </cell>
          <cell r="H290">
            <v>0</v>
          </cell>
          <cell r="I290">
            <v>1</v>
          </cell>
          <cell r="K290">
            <v>10.625</v>
          </cell>
          <cell r="L290">
            <v>1</v>
          </cell>
          <cell r="M290">
            <v>194.37500000000009</v>
          </cell>
          <cell r="N290">
            <v>195</v>
          </cell>
          <cell r="O290">
            <v>195</v>
          </cell>
          <cell r="Q290">
            <v>16.784722222222221</v>
          </cell>
          <cell r="S290">
            <v>0.63263888888888908</v>
          </cell>
          <cell r="T290">
            <v>0</v>
          </cell>
          <cell r="U290">
            <v>17.417361111111109</v>
          </cell>
          <cell r="W290">
            <v>10.829861111111112</v>
          </cell>
          <cell r="Y290">
            <v>3.4722222222222071E-2</v>
          </cell>
          <cell r="AA290">
            <v>20.215972222222224</v>
          </cell>
          <cell r="AB290">
            <v>0</v>
          </cell>
          <cell r="AC290">
            <v>20.250694444444445</v>
          </cell>
          <cell r="AE290">
            <v>4.4145833333333329</v>
          </cell>
          <cell r="AG290">
            <v>39.742361111111116</v>
          </cell>
          <cell r="AI290">
            <v>0.44097222222222232</v>
          </cell>
          <cell r="AJ290">
            <v>0</v>
          </cell>
          <cell r="AK290">
            <v>44.59791666666667</v>
          </cell>
          <cell r="AL290">
            <v>0</v>
          </cell>
          <cell r="AM290">
            <v>64.848611111111111</v>
          </cell>
          <cell r="AN290">
            <v>1</v>
          </cell>
          <cell r="AO290">
            <v>166.12777777777779</v>
          </cell>
          <cell r="AP290">
            <v>0.88</v>
          </cell>
          <cell r="AQ290">
            <v>99.166666666666629</v>
          </cell>
          <cell r="AR290">
            <v>1</v>
          </cell>
          <cell r="AS290">
            <v>0.96973765013353141</v>
          </cell>
          <cell r="AT290">
            <v>1</v>
          </cell>
          <cell r="AU290">
            <v>0.72756268357587972</v>
          </cell>
          <cell r="AV290">
            <v>1</v>
          </cell>
          <cell r="AW290">
            <v>0.99697709734698636</v>
          </cell>
          <cell r="AX290">
            <v>1</v>
          </cell>
          <cell r="AY290">
            <v>0.6942774310563975</v>
          </cell>
          <cell r="AZ290">
            <v>1</v>
          </cell>
          <cell r="BA290">
            <v>0.60985519847506942</v>
          </cell>
          <cell r="BB290">
            <v>0.88</v>
          </cell>
          <cell r="BC290">
            <v>0.59693007390562791</v>
          </cell>
          <cell r="BD290">
            <v>0.88</v>
          </cell>
          <cell r="BE290">
            <v>0.56039777253658452</v>
          </cell>
          <cell r="BF290">
            <v>0.88</v>
          </cell>
          <cell r="BG290">
            <v>0.55840143901771366</v>
          </cell>
          <cell r="BH290">
            <v>0.88</v>
          </cell>
          <cell r="BI290">
            <v>0.51018220793140379</v>
          </cell>
          <cell r="BJ290">
            <v>140</v>
          </cell>
          <cell r="BK290">
            <v>136.12367563025217</v>
          </cell>
          <cell r="BL290">
            <v>2956.8</v>
          </cell>
          <cell r="BM290">
            <v>323974.34800000006</v>
          </cell>
          <cell r="BN290">
            <v>2956.8</v>
          </cell>
          <cell r="BO290">
            <v>1661.4069128205131</v>
          </cell>
          <cell r="BP290">
            <v>1064.4480000000001</v>
          </cell>
          <cell r="BQ290">
            <v>109878.61723999996</v>
          </cell>
          <cell r="BR290">
            <v>0.36</v>
          </cell>
          <cell r="BS290">
            <v>0.33915838682388505</v>
          </cell>
          <cell r="BT290">
            <v>2</v>
          </cell>
          <cell r="BU290">
            <v>0.33915838682388505</v>
          </cell>
          <cell r="BV290">
            <v>0.1</v>
          </cell>
          <cell r="BW290">
            <v>0.12288061900419592</v>
          </cell>
          <cell r="BX290">
            <v>295.68</v>
          </cell>
          <cell r="BY290">
            <v>39810.168423720788</v>
          </cell>
          <cell r="BZ290">
            <v>0.18</v>
          </cell>
          <cell r="CA290">
            <v>0.1802665126969567</v>
          </cell>
          <cell r="CB290">
            <v>532.22400000000005</v>
          </cell>
          <cell r="CC290">
            <v>58401.72591723028</v>
          </cell>
          <cell r="CD290">
            <v>2.9000000000000001E-2</v>
          </cell>
          <cell r="CE290">
            <v>2.9127030306568442E-2</v>
          </cell>
          <cell r="CF290">
            <v>0.75</v>
          </cell>
          <cell r="CG290">
            <v>0.7487013670476993</v>
          </cell>
          <cell r="CH290">
            <v>43.848000000000006</v>
          </cell>
          <cell r="CI290">
            <v>4815.7773393401676</v>
          </cell>
          <cell r="CJ290">
            <v>0.49199999999999999</v>
          </cell>
          <cell r="CK290">
            <v>0.48807934762804733</v>
          </cell>
          <cell r="CL290">
            <v>557.92800000000011</v>
          </cell>
          <cell r="CM290">
            <v>60418.40398342954</v>
          </cell>
          <cell r="CN290">
            <v>0.38352272727272729</v>
          </cell>
          <cell r="CO290">
            <v>0.38209221811598487</v>
          </cell>
          <cell r="CP290">
            <v>1134.0000000000002</v>
          </cell>
          <cell r="CQ290">
            <v>123788.07724000001</v>
          </cell>
          <cell r="CR290">
            <v>1.1122159090909092E-2</v>
          </cell>
          <cell r="CS290">
            <v>1.1129211616968252E-2</v>
          </cell>
          <cell r="CT290">
            <v>32.886000000000003</v>
          </cell>
          <cell r="CU290">
            <v>3605.5790773613157</v>
          </cell>
          <cell r="CV290">
            <v>3.5000000000000003E-2</v>
          </cell>
          <cell r="CW290">
            <v>4.4845090636620386E-2</v>
          </cell>
          <cell r="CX290">
            <v>103.48800000000001</v>
          </cell>
          <cell r="CY290">
            <v>14528.658999999998</v>
          </cell>
          <cell r="CZ290">
            <v>0.02</v>
          </cell>
          <cell r="DA290">
            <v>2.0403148029977766E-2</v>
          </cell>
          <cell r="DB290">
            <v>7.000000000000001E-4</v>
          </cell>
          <cell r="DC290">
            <v>9.1498102267673575E-4</v>
          </cell>
          <cell r="DD290">
            <v>2.0697600000000005</v>
          </cell>
          <cell r="DE290">
            <v>296.43038025406872</v>
          </cell>
          <cell r="DF290">
            <v>0.65</v>
          </cell>
          <cell r="DG290">
            <v>0.59417800069467597</v>
          </cell>
          <cell r="DH290">
            <v>67.267200000000017</v>
          </cell>
          <cell r="DI290">
            <v>8632.6095573947096</v>
          </cell>
          <cell r="DJ290">
            <v>0.3</v>
          </cell>
          <cell r="DK290">
            <v>3.7618475318334621E-2</v>
          </cell>
          <cell r="DL290">
            <v>31.046400000000002</v>
          </cell>
          <cell r="DM290">
            <v>546.54600000000005</v>
          </cell>
          <cell r="DN290">
            <v>0.75</v>
          </cell>
          <cell r="DO290">
            <v>0.84038853527689983</v>
          </cell>
          <cell r="DP290">
            <v>262.79399999999998</v>
          </cell>
          <cell r="DQ290">
            <v>36204.589346359484</v>
          </cell>
          <cell r="DR290">
            <v>350.392</v>
          </cell>
          <cell r="DS290">
            <v>43080.774935167843</v>
          </cell>
          <cell r="DT290">
            <v>2887.2480000000005</v>
          </cell>
          <cell r="DU290">
            <v>310064.88800000004</v>
          </cell>
          <cell r="DV290">
            <v>0.9764772727272728</v>
          </cell>
          <cell r="DW290">
            <v>0.95706616870790029</v>
          </cell>
          <cell r="DX290">
            <v>0.81</v>
          </cell>
          <cell r="DY290">
            <v>0.3039884222203878</v>
          </cell>
          <cell r="DZ290">
            <v>0.98899999999999999</v>
          </cell>
          <cell r="EA290">
            <v>0.98761174987112854</v>
          </cell>
          <cell r="EB290">
            <v>0.7644981641222045</v>
          </cell>
          <cell r="EC290">
            <v>0.86607248860173824</v>
          </cell>
          <cell r="ED290">
            <v>0.75</v>
          </cell>
          <cell r="EE290">
            <v>0.89047474574864871</v>
          </cell>
          <cell r="EF290">
            <v>5.0960209654609026E-2</v>
          </cell>
          <cell r="EG290">
            <v>8.6184437537128275E-2</v>
          </cell>
          <cell r="EH290">
            <v>150.67914790674797</v>
          </cell>
          <cell r="EI290">
            <v>27921.546958837866</v>
          </cell>
          <cell r="EJ290">
            <v>152.35505349519511</v>
          </cell>
          <cell r="EK290">
            <v>28271.784901790903</v>
          </cell>
          <cell r="EL290">
            <v>5.1527006728623891E-2</v>
          </cell>
          <cell r="EM290">
            <v>8.7265504433674784E-2</v>
          </cell>
          <cell r="EN290">
            <v>5.0000000000000001E-4</v>
          </cell>
          <cell r="EO290">
            <v>4.4950294050741078E-4</v>
          </cell>
          <cell r="EP290">
            <v>7.6177526747597549E-2</v>
          </cell>
          <cell r="EQ290">
            <v>12.70825044674803</v>
          </cell>
          <cell r="ER290">
            <v>0.98949474737368681</v>
          </cell>
          <cell r="ES290">
            <v>0.98805588389632559</v>
          </cell>
          <cell r="ET290">
            <v>152.27887596844752</v>
          </cell>
          <cell r="EU290">
            <v>28259.076651344156</v>
          </cell>
          <cell r="EV290">
            <v>3.7917631254481887E-2</v>
          </cell>
          <cell r="EW290">
            <v>2.5566969850099389E-2</v>
          </cell>
          <cell r="EX290">
            <v>0.85</v>
          </cell>
          <cell r="EY290">
            <v>0.8459518153909642</v>
          </cell>
          <cell r="EZ290">
            <v>0.35699999999999998</v>
          </cell>
          <cell r="FA290">
            <v>0.36152546620808323</v>
          </cell>
          <cell r="FB290">
            <v>0.42</v>
          </cell>
          <cell r="FC290">
            <v>0.42735940703785946</v>
          </cell>
          <cell r="FD290">
            <v>151.11378268522523</v>
          </cell>
          <cell r="FE290">
            <v>13161.8048353509</v>
          </cell>
          <cell r="FF290">
            <v>0.57337362309165352</v>
          </cell>
          <cell r="FG290">
            <v>0.7712156790875323</v>
          </cell>
          <cell r="FH290">
            <v>0.77415226209192878</v>
          </cell>
          <cell r="FI290">
            <v>0.78743630963054367</v>
          </cell>
          <cell r="FJ290">
            <v>0.88877840909090899</v>
          </cell>
          <cell r="FK290">
            <v>0.90943070024258099</v>
          </cell>
          <cell r="FL290">
            <v>0.92761769480519474</v>
          </cell>
          <cell r="FM290">
            <v>0.94116434540487282</v>
          </cell>
          <cell r="FN290">
            <v>0.50960209654609034</v>
          </cell>
          <cell r="FO290">
            <v>0.70136721507063216</v>
          </cell>
          <cell r="FP290">
            <v>0.71811733678994194</v>
          </cell>
          <cell r="FQ290">
            <v>0.74110697890145938</v>
          </cell>
          <cell r="FR290">
            <v>3.0000000000000001E-3</v>
          </cell>
          <cell r="FS290">
            <v>2.4110446491749649E-3</v>
          </cell>
          <cell r="FT290">
            <v>0.753</v>
          </cell>
          <cell r="FU290">
            <v>0.84279957992607479</v>
          </cell>
          <cell r="FV290">
            <v>0.76837464883705808</v>
          </cell>
          <cell r="FW290">
            <v>0.8686360739044704</v>
          </cell>
          <cell r="FX290">
            <v>260.72424000000001</v>
          </cell>
          <cell r="FY290">
            <v>31193.974390585907</v>
          </cell>
          <cell r="FZ290">
            <v>346.24733067729085</v>
          </cell>
          <cell r="GA290">
            <v>37012.327881466255</v>
          </cell>
          <cell r="GB290">
            <v>60.39034364669115</v>
          </cell>
          <cell r="GC290" t="e">
            <v>#DIV/0!</v>
          </cell>
          <cell r="GD290">
            <v>2.0424223365358207E-2</v>
          </cell>
          <cell r="GE290" t="e">
            <v>#DIV/0!</v>
          </cell>
          <cell r="GF290">
            <v>5.7210709706885736E-2</v>
          </cell>
          <cell r="GG290" t="e">
            <v>#DIV/0!</v>
          </cell>
          <cell r="GH290">
            <v>169.16062646131977</v>
          </cell>
          <cell r="GI290" t="e">
            <v>#DIV/0!</v>
          </cell>
          <cell r="GJ290">
            <v>1.6299999999999999E-2</v>
          </cell>
          <cell r="GK290" t="e">
            <v>#DIV/0!</v>
          </cell>
          <cell r="GL290">
            <v>4.2498051119999998</v>
          </cell>
          <cell r="GM290" t="e">
            <v>#DIV/0!</v>
          </cell>
          <cell r="GN290">
            <v>3.0774450811034475</v>
          </cell>
          <cell r="GO290" t="e">
            <v>#DIV/0!</v>
          </cell>
          <cell r="GP290">
            <v>8.6202943448275846</v>
          </cell>
          <cell r="GQ290" t="e">
            <v>#DIV/0!</v>
          </cell>
          <cell r="GR290">
            <v>2.9154134012539176E-3</v>
          </cell>
          <cell r="GS290" t="e">
            <v>#DIV/0!</v>
          </cell>
          <cell r="GT290">
            <v>177.78092080614735</v>
          </cell>
          <cell r="GU290">
            <v>15558.575081806586</v>
          </cell>
          <cell r="GV290">
            <v>63.467788727794606</v>
          </cell>
          <cell r="GW290">
            <v>5624.8211099835926</v>
          </cell>
          <cell r="GX290">
            <v>2.1465025949605858E-2</v>
          </cell>
          <cell r="GY290">
            <v>1.7361933575011288E-2</v>
          </cell>
          <cell r="GZ290">
            <v>6.012612310813966E-2</v>
          </cell>
          <cell r="HA290">
            <v>4.8024095666384624E-2</v>
          </cell>
          <cell r="HB290">
            <v>46.577303365457432</v>
          </cell>
          <cell r="HC290">
            <v>2361.7908972839273</v>
          </cell>
          <cell r="HD290">
            <v>1.5752605304876023E-2</v>
          </cell>
          <cell r="HE290">
            <v>7.2900552524113012E-3</v>
          </cell>
          <cell r="IV290">
            <v>286</v>
          </cell>
        </row>
        <row r="291">
          <cell r="B291">
            <v>39116</v>
          </cell>
          <cell r="C291">
            <v>37</v>
          </cell>
          <cell r="D291">
            <v>39114</v>
          </cell>
          <cell r="E291">
            <v>0</v>
          </cell>
          <cell r="F291">
            <v>217</v>
          </cell>
          <cell r="G291">
            <v>0</v>
          </cell>
          <cell r="H291">
            <v>0</v>
          </cell>
          <cell r="I291">
            <v>1</v>
          </cell>
          <cell r="K291">
            <v>10.625</v>
          </cell>
          <cell r="L291">
            <v>1</v>
          </cell>
          <cell r="M291">
            <v>195.37500000000009</v>
          </cell>
          <cell r="N291">
            <v>196</v>
          </cell>
          <cell r="O291">
            <v>196</v>
          </cell>
          <cell r="P291">
            <v>0.5</v>
          </cell>
          <cell r="Q291">
            <v>17.284722222222221</v>
          </cell>
          <cell r="S291">
            <v>0.63263888888888908</v>
          </cell>
          <cell r="T291">
            <v>0.5</v>
          </cell>
          <cell r="U291">
            <v>17.917361111111109</v>
          </cell>
          <cell r="W291">
            <v>10.829861111111112</v>
          </cell>
          <cell r="Y291">
            <v>3.4722222222222071E-2</v>
          </cell>
          <cell r="AA291">
            <v>20.215972222222224</v>
          </cell>
          <cell r="AB291">
            <v>0</v>
          </cell>
          <cell r="AC291">
            <v>20.250694444444445</v>
          </cell>
          <cell r="AE291">
            <v>4.4145833333333329</v>
          </cell>
          <cell r="AG291">
            <v>39.742361111111116</v>
          </cell>
          <cell r="AI291">
            <v>0.44097222222222232</v>
          </cell>
          <cell r="AJ291">
            <v>0</v>
          </cell>
          <cell r="AK291">
            <v>44.59791666666667</v>
          </cell>
          <cell r="AL291">
            <v>0</v>
          </cell>
          <cell r="AM291">
            <v>64.848611111111111</v>
          </cell>
          <cell r="AN291">
            <v>0.5</v>
          </cell>
          <cell r="AO291">
            <v>166.62777777777779</v>
          </cell>
          <cell r="AP291">
            <v>0.44</v>
          </cell>
          <cell r="AQ291">
            <v>99.606666666666626</v>
          </cell>
          <cell r="AR291">
            <v>1</v>
          </cell>
          <cell r="AS291">
            <v>0.96984102133473771</v>
          </cell>
          <cell r="AT291">
            <v>1</v>
          </cell>
          <cell r="AU291">
            <v>0.72849328456279683</v>
          </cell>
          <cell r="AV291">
            <v>1</v>
          </cell>
          <cell r="AW291">
            <v>0.99698742308440425</v>
          </cell>
          <cell r="AX291">
            <v>1</v>
          </cell>
          <cell r="AY291">
            <v>0.69532172898193889</v>
          </cell>
          <cell r="AZ291">
            <v>1</v>
          </cell>
          <cell r="BA291">
            <v>0.61102590604474383</v>
          </cell>
          <cell r="BB291">
            <v>0.88</v>
          </cell>
          <cell r="BC291">
            <v>0.59777948187910479</v>
          </cell>
          <cell r="BD291">
            <v>0.88</v>
          </cell>
          <cell r="BE291">
            <v>0.56129827541001542</v>
          </cell>
          <cell r="BF291">
            <v>0.88</v>
          </cell>
          <cell r="BG291">
            <v>0.55930434782608662</v>
          </cell>
          <cell r="BH291">
            <v>0.44</v>
          </cell>
          <cell r="BI291">
            <v>0.50982298997654052</v>
          </cell>
          <cell r="BJ291">
            <v>140</v>
          </cell>
          <cell r="BK291">
            <v>136.14079880864742</v>
          </cell>
          <cell r="BL291">
            <v>1478.4</v>
          </cell>
          <cell r="BM291">
            <v>325452.74800000008</v>
          </cell>
          <cell r="BN291">
            <v>1478.4</v>
          </cell>
          <cell r="BO291">
            <v>1660.473204081633</v>
          </cell>
          <cell r="BP291">
            <v>532.22400000000005</v>
          </cell>
          <cell r="BQ291">
            <v>110410.84123999997</v>
          </cell>
          <cell r="BR291">
            <v>0.36</v>
          </cell>
          <cell r="BS291">
            <v>0.3392530618300385</v>
          </cell>
          <cell r="BT291">
            <v>2</v>
          </cell>
          <cell r="BU291">
            <v>0.3392530618300385</v>
          </cell>
          <cell r="BV291">
            <v>0.1</v>
          </cell>
          <cell r="BW291">
            <v>0.12277668162052445</v>
          </cell>
          <cell r="BX291">
            <v>147.84</v>
          </cell>
          <cell r="BY291">
            <v>39958.008423720785</v>
          </cell>
          <cell r="BZ291">
            <v>0.18</v>
          </cell>
          <cell r="CA291">
            <v>0.18026530203773319</v>
          </cell>
          <cell r="CB291">
            <v>266.11200000000002</v>
          </cell>
          <cell r="CC291">
            <v>58667.837917230281</v>
          </cell>
          <cell r="CD291">
            <v>2.9000000000000001E-2</v>
          </cell>
          <cell r="CE291">
            <v>2.9126451108795238E-2</v>
          </cell>
          <cell r="CF291">
            <v>0.75</v>
          </cell>
          <cell r="CG291">
            <v>0.74870725232809376</v>
          </cell>
          <cell r="CH291">
            <v>21.924000000000003</v>
          </cell>
          <cell r="CI291">
            <v>4837.7013393401676</v>
          </cell>
          <cell r="CJ291">
            <v>0.49199999999999999</v>
          </cell>
          <cell r="CK291">
            <v>0.48809722393791932</v>
          </cell>
          <cell r="CL291">
            <v>278.96400000000006</v>
          </cell>
          <cell r="CM291">
            <v>60697.36798342954</v>
          </cell>
          <cell r="CN291">
            <v>0.38352272727272729</v>
          </cell>
          <cell r="CO291">
            <v>0.38209871633961434</v>
          </cell>
          <cell r="CP291">
            <v>567.00000000000011</v>
          </cell>
          <cell r="CQ291">
            <v>124355.07724000001</v>
          </cell>
          <cell r="CR291">
            <v>1.1122159090909092E-2</v>
          </cell>
          <cell r="CS291">
            <v>1.1129179580199197E-2</v>
          </cell>
          <cell r="CT291">
            <v>16.443000000000001</v>
          </cell>
          <cell r="CU291">
            <v>3622.022077361316</v>
          </cell>
          <cell r="CV291">
            <v>3.5000000000000003E-2</v>
          </cell>
          <cell r="CW291">
            <v>4.4800368377900419E-2</v>
          </cell>
          <cell r="CX291">
            <v>51.744000000000007</v>
          </cell>
          <cell r="CY291">
            <v>14580.402999999998</v>
          </cell>
          <cell r="CZ291">
            <v>0.02</v>
          </cell>
          <cell r="DA291">
            <v>2.040171730877869E-2</v>
          </cell>
          <cell r="DB291">
            <v>7.000000000000001E-4</v>
          </cell>
          <cell r="DC291">
            <v>9.1400445097507255E-4</v>
          </cell>
          <cell r="DD291">
            <v>1.0348800000000002</v>
          </cell>
          <cell r="DE291">
            <v>297.46526025406871</v>
          </cell>
          <cell r="DF291">
            <v>0.65</v>
          </cell>
          <cell r="DG291">
            <v>0.59437610588642231</v>
          </cell>
          <cell r="DH291">
            <v>33.633600000000008</v>
          </cell>
          <cell r="DI291">
            <v>8666.2431573947088</v>
          </cell>
          <cell r="DJ291">
            <v>0.3</v>
          </cell>
          <cell r="DK291">
            <v>3.8549634053324872E-2</v>
          </cell>
          <cell r="DL291">
            <v>15.523200000000001</v>
          </cell>
          <cell r="DM291">
            <v>562.06920000000002</v>
          </cell>
          <cell r="DN291">
            <v>0.75</v>
          </cell>
          <cell r="DO291">
            <v>0.84002244223855116</v>
          </cell>
          <cell r="DP291">
            <v>131.39699999999999</v>
          </cell>
          <cell r="DQ291">
            <v>36335.986346359481</v>
          </cell>
          <cell r="DR291">
            <v>175.196</v>
          </cell>
          <cell r="DS291">
            <v>43255.970935167847</v>
          </cell>
          <cell r="DT291">
            <v>1443.6240000000003</v>
          </cell>
          <cell r="DU291">
            <v>311508.51200000005</v>
          </cell>
          <cell r="DV291">
            <v>0.9764772727272728</v>
          </cell>
          <cell r="DW291">
            <v>0.95715434549042422</v>
          </cell>
          <cell r="DX291">
            <v>0.81</v>
          </cell>
          <cell r="DY291">
            <v>0.30628702784343625</v>
          </cell>
          <cell r="DZ291">
            <v>0.98899999999999999</v>
          </cell>
          <cell r="EA291">
            <v>0.9876154804200733</v>
          </cell>
          <cell r="EB291">
            <v>0.7644981641222045</v>
          </cell>
          <cell r="EC291">
            <v>0.86570262900791584</v>
          </cell>
          <cell r="ED291">
            <v>0.75</v>
          </cell>
          <cell r="EE291">
            <v>0.89002877353827803</v>
          </cell>
          <cell r="EF291">
            <v>5.0960209654609026E-2</v>
          </cell>
          <cell r="EG291">
            <v>8.6024428138462769E-2</v>
          </cell>
          <cell r="EH291">
            <v>75.339573953373986</v>
          </cell>
          <cell r="EI291">
            <v>27996.886532791239</v>
          </cell>
          <cell r="EJ291">
            <v>76.177526747597554</v>
          </cell>
          <cell r="EK291">
            <v>28347.9624285385</v>
          </cell>
          <cell r="EL291">
            <v>5.1527006728623891E-2</v>
          </cell>
          <cell r="EM291">
            <v>8.7103158915525558E-2</v>
          </cell>
          <cell r="EN291">
            <v>5.0000000000000001E-4</v>
          </cell>
          <cell r="EO291">
            <v>4.4963863777700708E-4</v>
          </cell>
          <cell r="EP291">
            <v>3.8088763373798774E-2</v>
          </cell>
          <cell r="EQ291">
            <v>12.746339210121828</v>
          </cell>
          <cell r="ER291">
            <v>0.98949474737368681</v>
          </cell>
          <cell r="ES291">
            <v>0.98805975026022252</v>
          </cell>
          <cell r="ET291">
            <v>76.139437984223761</v>
          </cell>
          <cell r="EU291">
            <v>28335.21608932838</v>
          </cell>
          <cell r="EV291">
            <v>3.7917631254481887E-2</v>
          </cell>
          <cell r="EW291">
            <v>2.5623073901862484E-2</v>
          </cell>
          <cell r="EX291">
            <v>0.85</v>
          </cell>
          <cell r="EY291">
            <v>0.84597481240557482</v>
          </cell>
          <cell r="EZ291">
            <v>0.35699999999999998</v>
          </cell>
          <cell r="FA291">
            <v>0.36149975784185034</v>
          </cell>
          <cell r="FB291">
            <v>0.42</v>
          </cell>
          <cell r="FC291">
            <v>0.42731740063738588</v>
          </cell>
          <cell r="FD291">
            <v>75.556891342612616</v>
          </cell>
          <cell r="FE291">
            <v>13237.361726693513</v>
          </cell>
          <cell r="FF291">
            <v>0.57337362309165352</v>
          </cell>
          <cell r="FG291">
            <v>0.77050024914477822</v>
          </cell>
          <cell r="FH291">
            <v>0.77415226209192878</v>
          </cell>
          <cell r="FI291">
            <v>0.78735223025281165</v>
          </cell>
          <cell r="FJ291">
            <v>0.88877840909090899</v>
          </cell>
          <cell r="FK291">
            <v>0.90935428915893823</v>
          </cell>
          <cell r="FL291">
            <v>0.92761769480519474</v>
          </cell>
          <cell r="FM291">
            <v>0.94111422477401108</v>
          </cell>
          <cell r="FN291">
            <v>0.50960209654609034</v>
          </cell>
          <cell r="FO291">
            <v>0.70065770635783464</v>
          </cell>
          <cell r="FP291">
            <v>0.71811733678994194</v>
          </cell>
          <cell r="FQ291">
            <v>0.74098838379846355</v>
          </cell>
          <cell r="FR291">
            <v>3.0000000000000001E-3</v>
          </cell>
          <cell r="FS291">
            <v>2.3590593322534437E-3</v>
          </cell>
          <cell r="FT291">
            <v>0.753</v>
          </cell>
          <cell r="FU291">
            <v>0.8423815015708046</v>
          </cell>
          <cell r="FV291">
            <v>0.76837464883705808</v>
          </cell>
          <cell r="FW291">
            <v>0.86821283627569934</v>
          </cell>
          <cell r="FX291">
            <v>130.36212</v>
          </cell>
          <cell r="FY291">
            <v>31324.336510585908</v>
          </cell>
          <cell r="FZ291">
            <v>173.12366533864542</v>
          </cell>
          <cell r="GA291">
            <v>37185.451546804899</v>
          </cell>
          <cell r="GB291">
            <v>30.195171823345575</v>
          </cell>
          <cell r="GC291" t="e">
            <v>#DIV/0!</v>
          </cell>
          <cell r="GD291">
            <v>2.0424223365358207E-2</v>
          </cell>
          <cell r="GE291" t="e">
            <v>#DIV/0!</v>
          </cell>
          <cell r="GF291">
            <v>5.7210709706885736E-2</v>
          </cell>
          <cell r="GG291" t="e">
            <v>#DIV/0!</v>
          </cell>
          <cell r="GH291">
            <v>84.580313230659883</v>
          </cell>
          <cell r="GI291" t="e">
            <v>#DIV/0!</v>
          </cell>
          <cell r="GJ291">
            <v>1.6299999999999999E-2</v>
          </cell>
          <cell r="GK291" t="e">
            <v>#DIV/0!</v>
          </cell>
          <cell r="GL291">
            <v>2.1249025559999999</v>
          </cell>
          <cell r="GM291" t="e">
            <v>#DIV/0!</v>
          </cell>
          <cell r="GN291">
            <v>1.5387225405517237</v>
          </cell>
          <cell r="GO291" t="e">
            <v>#DIV/0!</v>
          </cell>
          <cell r="GP291">
            <v>4.3101471724137923</v>
          </cell>
          <cell r="GQ291" t="e">
            <v>#DIV/0!</v>
          </cell>
          <cell r="GR291">
            <v>2.9154134012539176E-3</v>
          </cell>
          <cell r="GS291" t="e">
            <v>#DIV/0!</v>
          </cell>
          <cell r="GT291">
            <v>88.890460403073675</v>
          </cell>
          <cell r="GU291">
            <v>15647.46554220966</v>
          </cell>
          <cell r="GV291">
            <v>31.733894363897303</v>
          </cell>
          <cell r="GW291">
            <v>5656.5550043474896</v>
          </cell>
          <cell r="GX291">
            <v>2.1465025949605858E-2</v>
          </cell>
          <cell r="GY291">
            <v>1.7380572261591377E-2</v>
          </cell>
          <cell r="GZ291">
            <v>6.012612310813966E-2</v>
          </cell>
          <cell r="HA291">
            <v>4.8079070274771984E-2</v>
          </cell>
          <cell r="HB291">
            <v>23.288651682728716</v>
          </cell>
          <cell r="HC291">
            <v>2385.0795489666561</v>
          </cell>
          <cell r="HD291">
            <v>1.5752605304876023E-2</v>
          </cell>
          <cell r="HE291">
            <v>7.3284971892959884E-3</v>
          </cell>
          <cell r="IV291">
            <v>287</v>
          </cell>
        </row>
        <row r="292">
          <cell r="B292">
            <v>39117</v>
          </cell>
          <cell r="C292">
            <v>37</v>
          </cell>
          <cell r="D292">
            <v>39114</v>
          </cell>
          <cell r="E292">
            <v>0</v>
          </cell>
          <cell r="F292">
            <v>218</v>
          </cell>
          <cell r="G292">
            <v>0</v>
          </cell>
          <cell r="H292">
            <v>0</v>
          </cell>
          <cell r="I292">
            <v>1</v>
          </cell>
          <cell r="K292">
            <v>10.625</v>
          </cell>
          <cell r="L292">
            <v>1</v>
          </cell>
          <cell r="M292">
            <v>196.37500000000009</v>
          </cell>
          <cell r="N292">
            <v>197</v>
          </cell>
          <cell r="O292">
            <v>197</v>
          </cell>
          <cell r="Q292">
            <v>17.284722222222221</v>
          </cell>
          <cell r="R292">
            <v>2.0833333333333332E-2</v>
          </cell>
          <cell r="S292">
            <v>0.65347222222222245</v>
          </cell>
          <cell r="T292">
            <v>2.0833333333333332E-2</v>
          </cell>
          <cell r="U292">
            <v>17.938194444444445</v>
          </cell>
          <cell r="W292">
            <v>10.829861111111112</v>
          </cell>
          <cell r="Y292">
            <v>3.4722222222222071E-2</v>
          </cell>
          <cell r="AA292">
            <v>20.215972222222224</v>
          </cell>
          <cell r="AB292">
            <v>0</v>
          </cell>
          <cell r="AC292">
            <v>20.250694444444445</v>
          </cell>
          <cell r="AE292">
            <v>4.4145833333333329</v>
          </cell>
          <cell r="AG292">
            <v>39.742361111111116</v>
          </cell>
          <cell r="AI292">
            <v>0.44097222222222232</v>
          </cell>
          <cell r="AJ292">
            <v>0</v>
          </cell>
          <cell r="AK292">
            <v>44.59791666666667</v>
          </cell>
          <cell r="AL292">
            <v>0</v>
          </cell>
          <cell r="AM292">
            <v>64.848611111111111</v>
          </cell>
          <cell r="AN292">
            <v>0.97916666666666663</v>
          </cell>
          <cell r="AO292">
            <v>167.60694444444445</v>
          </cell>
          <cell r="AP292">
            <v>0.86166666666666669</v>
          </cell>
          <cell r="AQ292">
            <v>100.46833333333329</v>
          </cell>
          <cell r="AR292">
            <v>1</v>
          </cell>
          <cell r="AS292">
            <v>0.97004142455217657</v>
          </cell>
          <cell r="AT292">
            <v>1</v>
          </cell>
          <cell r="AU292">
            <v>0.73029741791670799</v>
          </cell>
          <cell r="AV292">
            <v>1</v>
          </cell>
          <cell r="AW292">
            <v>0.99700744133878116</v>
          </cell>
          <cell r="AX292">
            <v>1</v>
          </cell>
          <cell r="AY292">
            <v>0.69734628380766572</v>
          </cell>
          <cell r="AZ292">
            <v>1</v>
          </cell>
          <cell r="BA292">
            <v>0.61329830870837032</v>
          </cell>
          <cell r="BB292">
            <v>0.88</v>
          </cell>
          <cell r="BC292">
            <v>0.59942822575967225</v>
          </cell>
          <cell r="BD292">
            <v>0.88</v>
          </cell>
          <cell r="BE292">
            <v>0.56304714165067749</v>
          </cell>
          <cell r="BF292">
            <v>0.86166666666666669</v>
          </cell>
          <cell r="BG292">
            <v>0.56099267129396224</v>
          </cell>
          <cell r="BH292">
            <v>0.86166666666666669</v>
          </cell>
          <cell r="BI292">
            <v>0.51161468279227651</v>
          </cell>
          <cell r="BJ292">
            <v>140</v>
          </cell>
          <cell r="BK292">
            <v>136.17389724788913</v>
          </cell>
          <cell r="BL292">
            <v>2895.2000000000003</v>
          </cell>
          <cell r="BM292">
            <v>328347.94800000009</v>
          </cell>
          <cell r="BN292">
            <v>2895.2000000000003</v>
          </cell>
          <cell r="BO292">
            <v>1666.7408527918785</v>
          </cell>
          <cell r="BP292">
            <v>1042.2720000000002</v>
          </cell>
          <cell r="BQ292">
            <v>111453.11323999996</v>
          </cell>
          <cell r="BR292">
            <v>0.36000000000000004</v>
          </cell>
          <cell r="BS292">
            <v>0.33943599744987574</v>
          </cell>
          <cell r="BT292">
            <v>2</v>
          </cell>
          <cell r="BU292">
            <v>0.33943599744987574</v>
          </cell>
          <cell r="BV292">
            <v>0.1</v>
          </cell>
          <cell r="BW292">
            <v>0.12257584878745997</v>
          </cell>
          <cell r="BX292">
            <v>289.52000000000004</v>
          </cell>
          <cell r="BY292">
            <v>40247.528423720782</v>
          </cell>
          <cell r="BZ292">
            <v>0.18</v>
          </cell>
          <cell r="CA292">
            <v>0.18026296274350484</v>
          </cell>
          <cell r="CB292">
            <v>521.13600000000008</v>
          </cell>
          <cell r="CC292">
            <v>59188.97391723028</v>
          </cell>
          <cell r="CD292">
            <v>2.9000000000000001E-2</v>
          </cell>
          <cell r="CE292">
            <v>2.9125332010689571E-2</v>
          </cell>
          <cell r="CF292">
            <v>0.75</v>
          </cell>
          <cell r="CG292">
            <v>0.74871862450924931</v>
          </cell>
          <cell r="CH292">
            <v>42.934500000000007</v>
          </cell>
          <cell r="CI292">
            <v>4880.6358393401679</v>
          </cell>
          <cell r="CJ292">
            <v>0.49199999999999999</v>
          </cell>
          <cell r="CK292">
            <v>0.48813176368485811</v>
          </cell>
          <cell r="CL292">
            <v>546.30450000000008</v>
          </cell>
          <cell r="CM292">
            <v>61243.672483429538</v>
          </cell>
          <cell r="CN292">
            <v>0.38352272727272729</v>
          </cell>
          <cell r="CO292">
            <v>0.38211127252118532</v>
          </cell>
          <cell r="CP292">
            <v>1110.3750000000002</v>
          </cell>
          <cell r="CQ292">
            <v>125465.45224000001</v>
          </cell>
          <cell r="CR292">
            <v>1.1122159090909092E-2</v>
          </cell>
          <cell r="CS292">
            <v>1.1129117677206604E-2</v>
          </cell>
          <cell r="CT292">
            <v>32.200875000000003</v>
          </cell>
          <cell r="CU292">
            <v>3654.2229523613159</v>
          </cell>
          <cell r="CV292">
            <v>3.5000000000000003E-2</v>
          </cell>
          <cell r="CW292">
            <v>4.4713953869448257E-2</v>
          </cell>
          <cell r="CX292">
            <v>101.33200000000002</v>
          </cell>
          <cell r="CY292">
            <v>14681.734999999999</v>
          </cell>
          <cell r="CZ292">
            <v>0.02</v>
          </cell>
          <cell r="DA292">
            <v>2.0398944692440555E-2</v>
          </cell>
          <cell r="DB292">
            <v>7.000000000000001E-4</v>
          </cell>
          <cell r="DC292">
            <v>9.1211747196321324E-4</v>
          </cell>
          <cell r="DD292">
            <v>2.0266400000000004</v>
          </cell>
          <cell r="DE292">
            <v>299.4919002540687</v>
          </cell>
          <cell r="DF292">
            <v>0.65</v>
          </cell>
          <cell r="DG292">
            <v>0.59476001694586567</v>
          </cell>
          <cell r="DH292">
            <v>65.865800000000021</v>
          </cell>
          <cell r="DI292">
            <v>8732.1089573947083</v>
          </cell>
          <cell r="DJ292">
            <v>0.3</v>
          </cell>
          <cell r="DK292">
            <v>4.0354140706122268E-2</v>
          </cell>
          <cell r="DL292">
            <v>30.399600000000007</v>
          </cell>
          <cell r="DM292">
            <v>592.46879999999999</v>
          </cell>
          <cell r="DN292">
            <v>0.75</v>
          </cell>
          <cell r="DO292">
            <v>0.83931403264075521</v>
          </cell>
          <cell r="DP292">
            <v>257.31912500000004</v>
          </cell>
          <cell r="DQ292">
            <v>36593.305471359483</v>
          </cell>
          <cell r="DR292">
            <v>343.09216666666674</v>
          </cell>
          <cell r="DS292">
            <v>43599.063101834516</v>
          </cell>
          <cell r="DT292">
            <v>2827.0970000000007</v>
          </cell>
          <cell r="DU292">
            <v>314335.60900000005</v>
          </cell>
          <cell r="DV292">
            <v>0.97647727272727292</v>
          </cell>
          <cell r="DW292">
            <v>0.95732472492869047</v>
          </cell>
          <cell r="DX292">
            <v>0.81</v>
          </cell>
          <cell r="DY292">
            <v>0.31072850465445523</v>
          </cell>
          <cell r="DZ292">
            <v>0.98899999999999999</v>
          </cell>
          <cell r="EA292">
            <v>0.98762272830448083</v>
          </cell>
          <cell r="EB292">
            <v>0.7644981641222045</v>
          </cell>
          <cell r="EC292">
            <v>0.86498610654867147</v>
          </cell>
          <cell r="ED292">
            <v>0.75</v>
          </cell>
          <cell r="EE292">
            <v>0.88916350889030626</v>
          </cell>
          <cell r="EF292">
            <v>5.0960209654609026E-2</v>
          </cell>
          <cell r="EG292">
            <v>8.5715250249662756E-2</v>
          </cell>
          <cell r="EH292">
            <v>147.53999899202407</v>
          </cell>
          <cell r="EI292">
            <v>28144.426531783261</v>
          </cell>
          <cell r="EJ292">
            <v>149.18098988071191</v>
          </cell>
          <cell r="EK292">
            <v>28497.143418419211</v>
          </cell>
          <cell r="EL292">
            <v>5.1527006728623891E-2</v>
          </cell>
          <cell r="EM292">
            <v>8.6789467063820985E-2</v>
          </cell>
          <cell r="EN292">
            <v>5.0000000000000001E-4</v>
          </cell>
          <cell r="EO292">
            <v>4.499022767585659E-4</v>
          </cell>
          <cell r="EP292">
            <v>7.4590494940355953E-2</v>
          </cell>
          <cell r="EQ292">
            <v>12.820929705062184</v>
          </cell>
          <cell r="ER292">
            <v>0.98949474737368681</v>
          </cell>
          <cell r="ES292">
            <v>0.98806726201525208</v>
          </cell>
          <cell r="ET292">
            <v>149.10639938577154</v>
          </cell>
          <cell r="EU292">
            <v>28484.322488714151</v>
          </cell>
          <cell r="EV292">
            <v>3.7917631254481887E-2</v>
          </cell>
          <cell r="EW292">
            <v>2.5731480860590614E-2</v>
          </cell>
          <cell r="EX292">
            <v>0.85</v>
          </cell>
          <cell r="EY292">
            <v>0.84601909969188716</v>
          </cell>
          <cell r="EZ292">
            <v>0.35699999999999998</v>
          </cell>
          <cell r="FA292">
            <v>0.36145024907754975</v>
          </cell>
          <cell r="FB292">
            <v>0.42</v>
          </cell>
          <cell r="FC292">
            <v>0.42723651181065159</v>
          </cell>
          <cell r="FD292">
            <v>147.96557887928304</v>
          </cell>
          <cell r="FE292">
            <v>13385.327305572795</v>
          </cell>
          <cell r="FF292">
            <v>0.57337362309165341</v>
          </cell>
          <cell r="FG292">
            <v>0.76911408164018102</v>
          </cell>
          <cell r="FH292">
            <v>0.77415226209192878</v>
          </cell>
          <cell r="FI292">
            <v>0.78719062012029184</v>
          </cell>
          <cell r="FJ292">
            <v>0.88877840909090911</v>
          </cell>
          <cell r="FK292">
            <v>0.90920627687021893</v>
          </cell>
          <cell r="FL292">
            <v>0.92761769480519485</v>
          </cell>
          <cell r="FM292">
            <v>0.94101713846486512</v>
          </cell>
          <cell r="FN292">
            <v>0.50960209654609023</v>
          </cell>
          <cell r="FO292">
            <v>0.69928335065652658</v>
          </cell>
          <cell r="FP292">
            <v>0.71811733678994205</v>
          </cell>
          <cell r="FQ292">
            <v>0.74075986477197975</v>
          </cell>
          <cell r="FR292">
            <v>3.0000000000000001E-3</v>
          </cell>
          <cell r="FS292">
            <v>2.2599067796429395E-3</v>
          </cell>
          <cell r="FT292">
            <v>0.753</v>
          </cell>
          <cell r="FU292">
            <v>0.84157393942039815</v>
          </cell>
          <cell r="FV292">
            <v>0.76837464883705808</v>
          </cell>
          <cell r="FW292">
            <v>0.86739433018706591</v>
          </cell>
          <cell r="FX292">
            <v>255.29248500000006</v>
          </cell>
          <cell r="FY292">
            <v>31579.62899558591</v>
          </cell>
          <cell r="FZ292">
            <v>339.03384462151399</v>
          </cell>
          <cell r="GA292">
            <v>37524.485391426417</v>
          </cell>
          <cell r="GB292">
            <v>59.132211487385092</v>
          </cell>
          <cell r="GC292" t="e">
            <v>#DIV/0!</v>
          </cell>
          <cell r="GD292">
            <v>2.0424223365358207E-2</v>
          </cell>
          <cell r="GE292" t="e">
            <v>#DIV/0!</v>
          </cell>
          <cell r="GF292">
            <v>5.7210709706885736E-2</v>
          </cell>
          <cell r="GG292" t="e">
            <v>#DIV/0!</v>
          </cell>
          <cell r="GH292">
            <v>165.63644674337559</v>
          </cell>
          <cell r="GI292" t="e">
            <v>#DIV/0!</v>
          </cell>
          <cell r="GJ292">
            <v>1.6299999999999999E-2</v>
          </cell>
          <cell r="GK292" t="e">
            <v>#DIV/0!</v>
          </cell>
          <cell r="GL292">
            <v>4.1612675055000006</v>
          </cell>
          <cell r="GM292" t="e">
            <v>#DIV/0!</v>
          </cell>
          <cell r="GN292">
            <v>3.0133316419137928</v>
          </cell>
          <cell r="GO292" t="e">
            <v>#DIV/0!</v>
          </cell>
          <cell r="GP292">
            <v>8.4407048793103456</v>
          </cell>
          <cell r="GQ292" t="e">
            <v>#DIV/0!</v>
          </cell>
          <cell r="GR292">
            <v>2.9154134012539185E-3</v>
          </cell>
          <cell r="GS292" t="e">
            <v>#DIV/0!</v>
          </cell>
          <cell r="GT292">
            <v>174.07715162268593</v>
          </cell>
          <cell r="GU292">
            <v>15821.542693832345</v>
          </cell>
          <cell r="GV292">
            <v>62.145543129298879</v>
          </cell>
          <cell r="GW292">
            <v>5718.7005474767884</v>
          </cell>
          <cell r="GX292">
            <v>2.1465025949605854E-2</v>
          </cell>
          <cell r="GY292">
            <v>1.7416586832078473E-2</v>
          </cell>
          <cell r="GZ292">
            <v>6.0126123108139654E-2</v>
          </cell>
          <cell r="HA292">
            <v>4.8185294868455644E-2</v>
          </cell>
          <cell r="HB292">
            <v>45.60694287867711</v>
          </cell>
          <cell r="HC292">
            <v>2430.6864918453334</v>
          </cell>
          <cell r="HD292">
            <v>1.5752605304876037E-2</v>
          </cell>
          <cell r="HE292">
            <v>7.4027765565488858E-3</v>
          </cell>
          <cell r="IV292">
            <v>288</v>
          </cell>
        </row>
        <row r="293">
          <cell r="B293" t="str">
            <v>from  29/1/2007  to  4/2/2007</v>
          </cell>
          <cell r="C293">
            <v>37</v>
          </cell>
          <cell r="F293">
            <v>7</v>
          </cell>
          <cell r="G293">
            <v>0</v>
          </cell>
          <cell r="H293">
            <v>0</v>
          </cell>
          <cell r="I293">
            <v>1</v>
          </cell>
          <cell r="J293">
            <v>2.5</v>
          </cell>
          <cell r="K293">
            <v>10.625</v>
          </cell>
          <cell r="L293">
            <v>4.5</v>
          </cell>
          <cell r="M293">
            <v>196.37500000000009</v>
          </cell>
          <cell r="N293">
            <v>5</v>
          </cell>
          <cell r="O293">
            <v>197</v>
          </cell>
          <cell r="P293">
            <v>0.5</v>
          </cell>
          <cell r="Q293">
            <v>17.284722222222221</v>
          </cell>
          <cell r="R293">
            <v>2.0833333333333332E-2</v>
          </cell>
          <cell r="S293">
            <v>0.65347222222222245</v>
          </cell>
          <cell r="T293">
            <v>0.52083333333333337</v>
          </cell>
          <cell r="U293">
            <v>17.938194444444445</v>
          </cell>
          <cell r="V293">
            <v>0.83333333333333337</v>
          </cell>
          <cell r="W293">
            <v>10.829861111111112</v>
          </cell>
          <cell r="X293">
            <v>0</v>
          </cell>
          <cell r="Y293">
            <v>3.4722222222222071E-2</v>
          </cell>
          <cell r="Z293">
            <v>0</v>
          </cell>
          <cell r="AA293">
            <v>20.215972222222224</v>
          </cell>
          <cell r="AB293">
            <v>0</v>
          </cell>
          <cell r="AC293">
            <v>20.250694444444445</v>
          </cell>
          <cell r="AD293">
            <v>0</v>
          </cell>
          <cell r="AE293">
            <v>4.4145833333333329</v>
          </cell>
          <cell r="AF293">
            <v>0</v>
          </cell>
          <cell r="AG293">
            <v>39.742361111111116</v>
          </cell>
          <cell r="AH293">
            <v>0</v>
          </cell>
          <cell r="AI293">
            <v>0.44097222222222232</v>
          </cell>
          <cell r="AJ293">
            <v>0</v>
          </cell>
          <cell r="AK293">
            <v>44.59791666666667</v>
          </cell>
          <cell r="AL293">
            <v>0</v>
          </cell>
          <cell r="AM293">
            <v>64.848611111111111</v>
          </cell>
          <cell r="AN293">
            <v>3.145833333333333</v>
          </cell>
          <cell r="AO293">
            <v>167.60694444444445</v>
          </cell>
          <cell r="AP293">
            <v>2.7683333333333335</v>
          </cell>
          <cell r="AQ293">
            <v>100.46833333333329</v>
          </cell>
          <cell r="AR293">
            <v>1</v>
          </cell>
          <cell r="AS293">
            <v>0.97004142455217657</v>
          </cell>
          <cell r="AT293">
            <v>1</v>
          </cell>
          <cell r="AU293">
            <v>0.73029741791670799</v>
          </cell>
          <cell r="AV293">
            <v>1</v>
          </cell>
          <cell r="AW293">
            <v>0.99700744133878116</v>
          </cell>
          <cell r="AX293">
            <v>1</v>
          </cell>
          <cell r="AY293">
            <v>0.69734628380766572</v>
          </cell>
          <cell r="AZ293">
            <v>1</v>
          </cell>
          <cell r="BA293">
            <v>0.61329830870837032</v>
          </cell>
          <cell r="BB293">
            <v>0.88000000000000012</v>
          </cell>
          <cell r="BC293">
            <v>0.59942822575967225</v>
          </cell>
          <cell r="BD293">
            <v>0.69570680628272263</v>
          </cell>
          <cell r="BE293">
            <v>0.56304714165067749</v>
          </cell>
          <cell r="BF293">
            <v>0.69208333333333338</v>
          </cell>
          <cell r="BG293">
            <v>0.56099267129396224</v>
          </cell>
          <cell r="BH293">
            <v>0.61518518518518528</v>
          </cell>
          <cell r="BI293">
            <v>0.51161468279227651</v>
          </cell>
          <cell r="BJ293">
            <v>140</v>
          </cell>
          <cell r="BK293">
            <v>136.17389724788913</v>
          </cell>
          <cell r="BL293">
            <v>9301.6</v>
          </cell>
          <cell r="BM293">
            <v>328347.94800000009</v>
          </cell>
          <cell r="BN293">
            <v>1860.3200000000002</v>
          </cell>
          <cell r="BO293">
            <v>1666.7408527918785</v>
          </cell>
          <cell r="BP293">
            <v>3348.576</v>
          </cell>
          <cell r="BQ293">
            <v>111453.11323999996</v>
          </cell>
          <cell r="BR293">
            <v>0.36</v>
          </cell>
          <cell r="BS293">
            <v>0.33943599744987574</v>
          </cell>
          <cell r="BT293">
            <v>0.36</v>
          </cell>
          <cell r="BU293">
            <v>0.33943599744987574</v>
          </cell>
          <cell r="BV293">
            <v>0.1</v>
          </cell>
          <cell r="BW293">
            <v>0.12257584878745997</v>
          </cell>
          <cell r="BX293">
            <v>930.16000000000008</v>
          </cell>
          <cell r="BY293">
            <v>40247.528423720782</v>
          </cell>
          <cell r="BZ293">
            <v>0.18</v>
          </cell>
          <cell r="CA293">
            <v>0.18026296274350484</v>
          </cell>
          <cell r="CB293">
            <v>1674.288</v>
          </cell>
          <cell r="CC293">
            <v>59188.97391723028</v>
          </cell>
          <cell r="CD293">
            <v>2.8999999999999995E-2</v>
          </cell>
          <cell r="CE293">
            <v>2.9125332010689571E-2</v>
          </cell>
          <cell r="CF293">
            <v>0.74999999999999989</v>
          </cell>
          <cell r="CG293">
            <v>0.74871862450924931</v>
          </cell>
          <cell r="CH293">
            <v>137.93850000000003</v>
          </cell>
          <cell r="CI293">
            <v>4880.6358393401679</v>
          </cell>
          <cell r="CJ293">
            <v>0.49199999999999994</v>
          </cell>
          <cell r="CK293">
            <v>0.48813176368485811</v>
          </cell>
          <cell r="CL293">
            <v>1755.1485000000002</v>
          </cell>
          <cell r="CM293">
            <v>61243.672483429538</v>
          </cell>
          <cell r="CN293">
            <v>0.38352272727272735</v>
          </cell>
          <cell r="CO293">
            <v>0.38211127252118532</v>
          </cell>
          <cell r="CP293">
            <v>3567.3750000000009</v>
          </cell>
          <cell r="CQ293">
            <v>125465.45224000001</v>
          </cell>
          <cell r="CR293">
            <v>1.1122159090909092E-2</v>
          </cell>
          <cell r="CS293">
            <v>1.1129117677206604E-2</v>
          </cell>
          <cell r="CT293">
            <v>103.45387500000001</v>
          </cell>
          <cell r="CU293">
            <v>3654.2229523613159</v>
          </cell>
          <cell r="CV293">
            <v>3.5000000000000003E-2</v>
          </cell>
          <cell r="CW293">
            <v>4.4713953869448257E-2</v>
          </cell>
          <cell r="CX293">
            <v>325.55600000000004</v>
          </cell>
          <cell r="CY293">
            <v>14681.734999999999</v>
          </cell>
          <cell r="CZ293">
            <v>2.0000000000000004E-2</v>
          </cell>
          <cell r="DA293">
            <v>2.0398944692440555E-2</v>
          </cell>
          <cell r="DB293">
            <v>7.0000000000000021E-4</v>
          </cell>
          <cell r="DC293">
            <v>9.1211747196321324E-4</v>
          </cell>
          <cell r="DD293">
            <v>6.5111200000000018</v>
          </cell>
          <cell r="DE293">
            <v>299.4919002540687</v>
          </cell>
          <cell r="DF293">
            <v>0.70656802344398373</v>
          </cell>
          <cell r="DG293">
            <v>0.59476001694586567</v>
          </cell>
          <cell r="DH293">
            <v>211.61140000000006</v>
          </cell>
          <cell r="DI293">
            <v>8732.1089573947083</v>
          </cell>
          <cell r="DJ293">
            <v>0.3</v>
          </cell>
          <cell r="DK293">
            <v>4.0354140706122268E-2</v>
          </cell>
          <cell r="DL293">
            <v>97.666800000000009</v>
          </cell>
          <cell r="DM293">
            <v>592.46879999999999</v>
          </cell>
          <cell r="DN293">
            <v>0.74999999999999989</v>
          </cell>
          <cell r="DO293">
            <v>0.83931403264075521</v>
          </cell>
          <cell r="DP293">
            <v>826.70612499999993</v>
          </cell>
          <cell r="DQ293">
            <v>36593.305471359483</v>
          </cell>
          <cell r="DR293">
            <v>1102.2748333333334</v>
          </cell>
          <cell r="DS293">
            <v>43599.063101834516</v>
          </cell>
          <cell r="DT293">
            <v>9082.8010000000031</v>
          </cell>
          <cell r="DU293">
            <v>314335.60900000005</v>
          </cell>
          <cell r="DV293">
            <v>0.97647727272727303</v>
          </cell>
          <cell r="DW293">
            <v>0.95732472492869047</v>
          </cell>
          <cell r="DX293">
            <v>0.81</v>
          </cell>
          <cell r="DY293">
            <v>0.31072850465445523</v>
          </cell>
          <cell r="DZ293">
            <v>0.98899999999999999</v>
          </cell>
          <cell r="EA293">
            <v>0.98762272830448083</v>
          </cell>
          <cell r="EB293">
            <v>0.76449816412220428</v>
          </cell>
          <cell r="EC293">
            <v>0.86498610654867147</v>
          </cell>
          <cell r="ED293">
            <v>0.75000000000000044</v>
          </cell>
          <cell r="EE293">
            <v>0.88916350889030626</v>
          </cell>
          <cell r="EF293">
            <v>5.0960209654609026E-2</v>
          </cell>
          <cell r="EG293">
            <v>8.5715250249662756E-2</v>
          </cell>
          <cell r="EH293">
            <v>474.01148612331133</v>
          </cell>
          <cell r="EI293">
            <v>28144.426531783261</v>
          </cell>
          <cell r="EJ293">
            <v>479.283605786968</v>
          </cell>
          <cell r="EK293">
            <v>28497.143418419211</v>
          </cell>
          <cell r="EL293">
            <v>5.1527006728623891E-2</v>
          </cell>
          <cell r="EM293">
            <v>8.6789467063820985E-2</v>
          </cell>
          <cell r="EN293">
            <v>4.999999999999999E-4</v>
          </cell>
          <cell r="EO293">
            <v>4.499022767585659E-4</v>
          </cell>
          <cell r="EP293">
            <v>0.23964180289348397</v>
          </cell>
          <cell r="EQ293">
            <v>12.820929705062184</v>
          </cell>
          <cell r="ER293">
            <v>0.98949474737368692</v>
          </cell>
          <cell r="ES293">
            <v>0.98806726201525208</v>
          </cell>
          <cell r="ET293">
            <v>479.04396398407448</v>
          </cell>
          <cell r="EU293">
            <v>28484.322488714151</v>
          </cell>
          <cell r="EV293">
            <v>3.7917631254481887E-2</v>
          </cell>
          <cell r="EW293">
            <v>2.5731480860590614E-2</v>
          </cell>
          <cell r="EX293">
            <v>0.84999999999999987</v>
          </cell>
          <cell r="EY293">
            <v>0.84601909969188716</v>
          </cell>
          <cell r="EZ293">
            <v>0.35699999999999998</v>
          </cell>
          <cell r="FA293">
            <v>0.36145024907754975</v>
          </cell>
          <cell r="FB293">
            <v>0.42000000000000004</v>
          </cell>
          <cell r="FC293">
            <v>0.42723651181065159</v>
          </cell>
          <cell r="FD293">
            <v>475.37877469727101</v>
          </cell>
          <cell r="FE293">
            <v>13385.327305572795</v>
          </cell>
          <cell r="FF293">
            <v>0.57337362309165352</v>
          </cell>
          <cell r="FG293">
            <v>0.76911408164018102</v>
          </cell>
          <cell r="FH293">
            <v>0.77415226209192889</v>
          </cell>
          <cell r="FI293">
            <v>0.78719062012029184</v>
          </cell>
          <cell r="FJ293">
            <v>0.88877840909090888</v>
          </cell>
          <cell r="FK293">
            <v>0.90920627687021893</v>
          </cell>
          <cell r="FL293">
            <v>0.92761769480519463</v>
          </cell>
          <cell r="FM293">
            <v>0.94101713846486512</v>
          </cell>
          <cell r="FN293">
            <v>0.50960209654609023</v>
          </cell>
          <cell r="FO293">
            <v>0.69928335065652658</v>
          </cell>
          <cell r="FP293">
            <v>0.71811733678994194</v>
          </cell>
          <cell r="FQ293">
            <v>0.74075986477197975</v>
          </cell>
          <cell r="FR293">
            <v>3.0000000000002247E-3</v>
          </cell>
          <cell r="FS293">
            <v>2.2599067796429395E-3</v>
          </cell>
          <cell r="FT293">
            <v>0.75300000000000011</v>
          </cell>
          <cell r="FU293">
            <v>0.84157393942039815</v>
          </cell>
          <cell r="FV293">
            <v>0.76837464883705808</v>
          </cell>
          <cell r="FW293">
            <v>0.86739433018706591</v>
          </cell>
          <cell r="FX293">
            <v>820.19500500000004</v>
          </cell>
          <cell r="FY293">
            <v>31579.62899558591</v>
          </cell>
          <cell r="FZ293">
            <v>1089.2363944223107</v>
          </cell>
          <cell r="GA293">
            <v>37524.485391426417</v>
          </cell>
          <cell r="GB293">
            <v>189.97795605521591</v>
          </cell>
          <cell r="GC293" t="e">
            <v>#DIV/0!</v>
          </cell>
          <cell r="GD293">
            <v>2.0424223365358207E-2</v>
          </cell>
          <cell r="GE293" t="e">
            <v>#DIV/0!</v>
          </cell>
          <cell r="GF293">
            <v>5.721070970688575E-2</v>
          </cell>
          <cell r="GG293" t="e">
            <v>#DIV/0!</v>
          </cell>
          <cell r="GH293">
            <v>532.15113740956849</v>
          </cell>
          <cell r="GI293" t="e">
            <v>#DIV/0!</v>
          </cell>
          <cell r="GJ293">
            <v>1.6300000000000002E-2</v>
          </cell>
          <cell r="GK293" t="e">
            <v>#DIV/0!</v>
          </cell>
          <cell r="GL293">
            <v>13.369178581500002</v>
          </cell>
          <cell r="GM293" t="e">
            <v>#DIV/0!</v>
          </cell>
          <cell r="GN293">
            <v>9.6811293176379287</v>
          </cell>
          <cell r="GO293" t="e">
            <v>#DIV/0!</v>
          </cell>
          <cell r="GP293">
            <v>27.118009293103444</v>
          </cell>
          <cell r="GQ293" t="e">
            <v>#DIV/0!</v>
          </cell>
          <cell r="GR293">
            <v>2.9154134012539181E-3</v>
          </cell>
          <cell r="GS293" t="e">
            <v>#DIV/0!</v>
          </cell>
          <cell r="GT293">
            <v>559.26914670267183</v>
          </cell>
          <cell r="GU293">
            <v>15821.542693832345</v>
          </cell>
          <cell r="GV293">
            <v>199.65908537285384</v>
          </cell>
          <cell r="GW293">
            <v>5718.7005474767884</v>
          </cell>
          <cell r="GX293">
            <v>2.1465025949605854E-2</v>
          </cell>
          <cell r="GY293">
            <v>1.7416586832078473E-2</v>
          </cell>
          <cell r="GZ293">
            <v>6.0126123108139654E-2</v>
          </cell>
          <cell r="HA293">
            <v>4.8185294868455644E-2</v>
          </cell>
          <cell r="HB293">
            <v>146.52443350383487</v>
          </cell>
          <cell r="HC293">
            <v>2430.6864918453334</v>
          </cell>
          <cell r="HD293">
            <v>1.575260530487603E-2</v>
          </cell>
          <cell r="HE293">
            <v>7.4027765565488858E-3</v>
          </cell>
          <cell r="IV293">
            <v>289</v>
          </cell>
        </row>
        <row r="294">
          <cell r="B294">
            <v>39118</v>
          </cell>
          <cell r="C294">
            <v>38</v>
          </cell>
          <cell r="D294">
            <v>39114</v>
          </cell>
          <cell r="E294">
            <v>0</v>
          </cell>
          <cell r="F294">
            <v>219</v>
          </cell>
          <cell r="G294">
            <v>0</v>
          </cell>
          <cell r="H294">
            <v>0</v>
          </cell>
          <cell r="I294">
            <v>1</v>
          </cell>
          <cell r="K294">
            <v>10.625</v>
          </cell>
          <cell r="L294">
            <v>1</v>
          </cell>
          <cell r="M294">
            <v>197.37500000000009</v>
          </cell>
          <cell r="N294">
            <v>198</v>
          </cell>
          <cell r="O294">
            <v>198</v>
          </cell>
          <cell r="Q294">
            <v>17.284722222222221</v>
          </cell>
          <cell r="S294">
            <v>0.65347222222222245</v>
          </cell>
          <cell r="T294">
            <v>0</v>
          </cell>
          <cell r="U294">
            <v>17.938194444444445</v>
          </cell>
          <cell r="W294">
            <v>10.829861111111112</v>
          </cell>
          <cell r="Y294">
            <v>3.4722222222222071E-2</v>
          </cell>
          <cell r="AA294">
            <v>20.215972222222224</v>
          </cell>
          <cell r="AB294">
            <v>0</v>
          </cell>
          <cell r="AC294">
            <v>20.250694444444445</v>
          </cell>
          <cell r="AE294">
            <v>4.4145833333333329</v>
          </cell>
          <cell r="AG294">
            <v>39.742361111111116</v>
          </cell>
          <cell r="AI294">
            <v>0.44097222222222232</v>
          </cell>
          <cell r="AJ294">
            <v>0</v>
          </cell>
          <cell r="AK294">
            <v>44.59791666666667</v>
          </cell>
          <cell r="AL294">
            <v>0</v>
          </cell>
          <cell r="AM294">
            <v>64.848611111111111</v>
          </cell>
          <cell r="AN294">
            <v>1</v>
          </cell>
          <cell r="AO294">
            <v>168.60694444444445</v>
          </cell>
          <cell r="AP294">
            <v>0.88</v>
          </cell>
          <cell r="AQ294">
            <v>101.34833333333329</v>
          </cell>
          <cell r="AR294">
            <v>1</v>
          </cell>
          <cell r="AS294">
            <v>0.97024336127845423</v>
          </cell>
          <cell r="AT294">
            <v>1</v>
          </cell>
          <cell r="AU294">
            <v>0.7321153567098716</v>
          </cell>
          <cell r="AV294">
            <v>1</v>
          </cell>
          <cell r="AW294">
            <v>0.99702761277517982</v>
          </cell>
          <cell r="AX294">
            <v>1</v>
          </cell>
          <cell r="AY294">
            <v>0.69938633076350565</v>
          </cell>
          <cell r="AZ294">
            <v>1</v>
          </cell>
          <cell r="BA294">
            <v>0.61559181857871292</v>
          </cell>
          <cell r="BB294">
            <v>0.88</v>
          </cell>
          <cell r="BC294">
            <v>0.60109228399383807</v>
          </cell>
          <cell r="BD294">
            <v>0.88</v>
          </cell>
          <cell r="BE294">
            <v>0.56481351760330323</v>
          </cell>
          <cell r="BF294">
            <v>0.88</v>
          </cell>
          <cell r="BG294">
            <v>0.56276404581035711</v>
          </cell>
          <cell r="BH294">
            <v>0.88</v>
          </cell>
          <cell r="BI294">
            <v>0.51348110618534915</v>
          </cell>
          <cell r="BJ294">
            <v>140</v>
          </cell>
          <cell r="BK294">
            <v>136.20711901198845</v>
          </cell>
          <cell r="BL294">
            <v>2956.8</v>
          </cell>
          <cell r="BM294">
            <v>331304.74800000008</v>
          </cell>
          <cell r="BN294">
            <v>2956.8</v>
          </cell>
          <cell r="BO294">
            <v>1673.2563030303033</v>
          </cell>
          <cell r="BP294">
            <v>1123.5840000000001</v>
          </cell>
          <cell r="BQ294">
            <v>112576.69723999996</v>
          </cell>
          <cell r="BR294">
            <v>0.38</v>
          </cell>
          <cell r="BS294">
            <v>0.33979801955630268</v>
          </cell>
          <cell r="BT294">
            <v>2</v>
          </cell>
          <cell r="BU294">
            <v>0.33979801955630268</v>
          </cell>
          <cell r="BV294">
            <v>0.105</v>
          </cell>
          <cell r="BW294">
            <v>0.12241898937023617</v>
          </cell>
          <cell r="BX294">
            <v>310.464</v>
          </cell>
          <cell r="BY294">
            <v>40557.992423720782</v>
          </cell>
          <cell r="BZ294">
            <v>0.19</v>
          </cell>
          <cell r="CA294">
            <v>0.18034986301261902</v>
          </cell>
          <cell r="CB294">
            <v>561.79200000000003</v>
          </cell>
          <cell r="CC294">
            <v>59750.765917230281</v>
          </cell>
          <cell r="CD294">
            <v>2.9000000000000001E-2</v>
          </cell>
          <cell r="CE294">
            <v>2.9124147583780555E-2</v>
          </cell>
          <cell r="CF294">
            <v>0.75</v>
          </cell>
          <cell r="CG294">
            <v>0.74873066188455639</v>
          </cell>
          <cell r="CH294">
            <v>46.284000000000013</v>
          </cell>
          <cell r="CI294">
            <v>4926.9198393401675</v>
          </cell>
          <cell r="CJ294">
            <v>0.49199999999999999</v>
          </cell>
          <cell r="CK294">
            <v>0.4881683197343214</v>
          </cell>
          <cell r="CL294">
            <v>588.92400000000009</v>
          </cell>
          <cell r="CM294">
            <v>61832.596483429537</v>
          </cell>
          <cell r="CN294">
            <v>0.40482954545454547</v>
          </cell>
          <cell r="CO294">
            <v>0.38231402660127278</v>
          </cell>
          <cell r="CP294">
            <v>1197.0000000000002</v>
          </cell>
          <cell r="CQ294">
            <v>126662.45224000001</v>
          </cell>
          <cell r="CR294">
            <v>1.174005681818182E-2</v>
          </cell>
          <cell r="CS294">
            <v>1.1134570134084873E-2</v>
          </cell>
          <cell r="CT294">
            <v>34.713000000000008</v>
          </cell>
          <cell r="CU294">
            <v>3688.9359523613161</v>
          </cell>
          <cell r="CV294">
            <v>3.5000000000000003E-2</v>
          </cell>
          <cell r="CW294">
            <v>4.4627259612953073E-2</v>
          </cell>
          <cell r="CX294">
            <v>103.48800000000001</v>
          </cell>
          <cell r="CY294">
            <v>14785.222999999998</v>
          </cell>
          <cell r="CZ294">
            <v>0.02</v>
          </cell>
          <cell r="DA294">
            <v>2.0396152310592049E-2</v>
          </cell>
          <cell r="DB294">
            <v>7.000000000000001E-4</v>
          </cell>
          <cell r="DC294">
            <v>9.1022438427012403E-4</v>
          </cell>
          <cell r="DD294">
            <v>2.0697600000000005</v>
          </cell>
          <cell r="DE294">
            <v>301.56166025406867</v>
          </cell>
          <cell r="DF294">
            <v>0.65</v>
          </cell>
          <cell r="DG294">
            <v>0.59514666484196488</v>
          </cell>
          <cell r="DH294">
            <v>67.267200000000017</v>
          </cell>
          <cell r="DI294">
            <v>8799.3761573947086</v>
          </cell>
          <cell r="DJ294">
            <v>0.3</v>
          </cell>
          <cell r="DK294">
            <v>4.2171511379977156E-2</v>
          </cell>
          <cell r="DL294">
            <v>31.046400000000002</v>
          </cell>
          <cell r="DM294">
            <v>623.51519999999994</v>
          </cell>
          <cell r="DN294">
            <v>0.80500000000000005</v>
          </cell>
          <cell r="DO294">
            <v>0.8390465368198885</v>
          </cell>
          <cell r="DP294">
            <v>275.75099999999998</v>
          </cell>
          <cell r="DQ294">
            <v>36869.056471359479</v>
          </cell>
          <cell r="DR294">
            <v>342.54782608695649</v>
          </cell>
          <cell r="DS294">
            <v>43941.610927921472</v>
          </cell>
          <cell r="DT294">
            <v>2883.384</v>
          </cell>
          <cell r="DU294">
            <v>317218.99300000002</v>
          </cell>
          <cell r="DV294">
            <v>0.97517045454545448</v>
          </cell>
          <cell r="DW294">
            <v>0.95748399295502984</v>
          </cell>
          <cell r="DX294">
            <v>0.81</v>
          </cell>
          <cell r="DY294">
            <v>0.31518435977379605</v>
          </cell>
          <cell r="DZ294">
            <v>0.98899999999999999</v>
          </cell>
          <cell r="EA294">
            <v>0.98763218099966776</v>
          </cell>
          <cell r="EB294">
            <v>0.83097626535022229</v>
          </cell>
          <cell r="EC294">
            <v>0.86472824460255349</v>
          </cell>
          <cell r="ED294">
            <v>0.85</v>
          </cell>
          <cell r="EE294">
            <v>0.88888562448380337</v>
          </cell>
          <cell r="EF294">
            <v>6.587227939820102E-2</v>
          </cell>
          <cell r="EG294">
            <v>8.5538157417254568E-2</v>
          </cell>
          <cell r="EH294">
            <v>194.77115572460079</v>
          </cell>
          <cell r="EI294">
            <v>28339.197687507862</v>
          </cell>
          <cell r="EJ294">
            <v>196.9374678711838</v>
          </cell>
          <cell r="EK294">
            <v>28694.080886290394</v>
          </cell>
          <cell r="EL294">
            <v>6.6604933668555133E-2</v>
          </cell>
          <cell r="EM294">
            <v>8.660932588352277E-2</v>
          </cell>
          <cell r="EN294">
            <v>5.0000000000000001E-4</v>
          </cell>
          <cell r="EO294">
            <v>4.5024611487627306E-4</v>
          </cell>
          <cell r="EP294">
            <v>9.8468733935591898E-2</v>
          </cell>
          <cell r="EQ294">
            <v>12.919398438997776</v>
          </cell>
          <cell r="ER294">
            <v>0.98949474737368681</v>
          </cell>
          <cell r="ES294">
            <v>0.98807705885661612</v>
          </cell>
          <cell r="ET294">
            <v>196.83899913724824</v>
          </cell>
          <cell r="EU294">
            <v>28681.161487851401</v>
          </cell>
          <cell r="EV294">
            <v>2.7387663783617164E-2</v>
          </cell>
          <cell r="EW294">
            <v>2.5746261818896721E-2</v>
          </cell>
          <cell r="EX294">
            <v>0.85</v>
          </cell>
          <cell r="EY294">
            <v>0.84605303835851953</v>
          </cell>
          <cell r="EZ294">
            <v>0.35699999999999998</v>
          </cell>
          <cell r="FA294">
            <v>0.36141230903680915</v>
          </cell>
          <cell r="FB294">
            <v>0.42</v>
          </cell>
          <cell r="FC294">
            <v>0.42717453002474615</v>
          </cell>
          <cell r="FD294">
            <v>115.63774748534136</v>
          </cell>
          <cell r="FE294">
            <v>13500.965053058137</v>
          </cell>
          <cell r="FF294">
            <v>0.70632982554768908</v>
          </cell>
          <cell r="FG294">
            <v>0.76864450571232379</v>
          </cell>
          <cell r="FH294">
            <v>0.78607186868273782</v>
          </cell>
          <cell r="FI294">
            <v>0.78718005405881197</v>
          </cell>
          <cell r="FJ294">
            <v>0.88818993506493504</v>
          </cell>
          <cell r="FK294">
            <v>0.9090454006248152</v>
          </cell>
          <cell r="FL294">
            <v>0.93190514842300554</v>
          </cell>
          <cell r="FM294">
            <v>0.94094735913202987</v>
          </cell>
          <cell r="FN294">
            <v>0.62735504188762892</v>
          </cell>
          <cell r="FO294">
            <v>0.69873275263332246</v>
          </cell>
          <cell r="FP294">
            <v>0.73254442145593612</v>
          </cell>
          <cell r="FQ294">
            <v>0.74069499302804764</v>
          </cell>
          <cell r="FR294">
            <v>3.0000000000000001E-3</v>
          </cell>
          <cell r="FS294">
            <v>2.2270588100555821E-3</v>
          </cell>
          <cell r="FT294">
            <v>0.80800000000000005</v>
          </cell>
          <cell r="FU294">
            <v>0.84127359562994408</v>
          </cell>
          <cell r="FV294">
            <v>0.83434205580393606</v>
          </cell>
          <cell r="FW294">
            <v>0.86710244375931123</v>
          </cell>
          <cell r="FX294">
            <v>273.68124</v>
          </cell>
          <cell r="FY294">
            <v>31853.310235585912</v>
          </cell>
          <cell r="FZ294">
            <v>338.71440594059402</v>
          </cell>
          <cell r="GA294">
            <v>37863.199797367008</v>
          </cell>
          <cell r="GB294">
            <v>45.337471583429583</v>
          </cell>
          <cell r="GC294" t="e">
            <v>#DIV/0!</v>
          </cell>
          <cell r="GD294">
            <v>1.5333289902404484E-2</v>
          </cell>
          <cell r="GE294" t="e">
            <v>#DIV/0!</v>
          </cell>
          <cell r="GF294">
            <v>4.2950391883485955E-2</v>
          </cell>
          <cell r="GG294" t="e">
            <v>#DIV/0!</v>
          </cell>
          <cell r="GH294">
            <v>126.99571872109128</v>
          </cell>
          <cell r="GI294" t="e">
            <v>#DIV/0!</v>
          </cell>
          <cell r="GJ294">
            <v>1.6299999999999999E-2</v>
          </cell>
          <cell r="GK294" t="e">
            <v>#DIV/0!</v>
          </cell>
          <cell r="GL294">
            <v>4.4610042119999997</v>
          </cell>
          <cell r="GM294" t="e">
            <v>#DIV/0!</v>
          </cell>
          <cell r="GN294">
            <v>3.2303823604137927</v>
          </cell>
          <cell r="GO294" t="e">
            <v>#DIV/0!</v>
          </cell>
          <cell r="GP294">
            <v>9.0486900851926979</v>
          </cell>
          <cell r="GQ294" t="e">
            <v>#DIV/0!</v>
          </cell>
          <cell r="GR294">
            <v>3.0602983242670107E-3</v>
          </cell>
          <cell r="GS294" t="e">
            <v>#DIV/0!</v>
          </cell>
          <cell r="GT294">
            <v>136.04440880628397</v>
          </cell>
          <cell r="GU294">
            <v>15957.587102638628</v>
          </cell>
          <cell r="GV294">
            <v>48.567853943843375</v>
          </cell>
          <cell r="GW294">
            <v>5767.2684014206316</v>
          </cell>
          <cell r="GX294">
            <v>1.6425816404167806E-2</v>
          </cell>
          <cell r="GY294">
            <v>1.7407744489736775E-2</v>
          </cell>
          <cell r="GZ294">
            <v>4.6010690207752961E-2</v>
          </cell>
          <cell r="HA294">
            <v>4.8165887144601453E-2</v>
          </cell>
          <cell r="HB294">
            <v>30.342230331555839</v>
          </cell>
          <cell r="HC294">
            <v>2461.0287221768895</v>
          </cell>
          <cell r="HD294">
            <v>1.026184737944935E-2</v>
          </cell>
          <cell r="HE294">
            <v>7.4282929448897875E-3</v>
          </cell>
          <cell r="IV294">
            <v>290</v>
          </cell>
        </row>
        <row r="295">
          <cell r="B295">
            <v>39119</v>
          </cell>
          <cell r="C295">
            <v>38</v>
          </cell>
          <cell r="D295">
            <v>39114</v>
          </cell>
          <cell r="E295">
            <v>0</v>
          </cell>
          <cell r="F295">
            <v>220</v>
          </cell>
          <cell r="G295">
            <v>0</v>
          </cell>
          <cell r="H295">
            <v>0</v>
          </cell>
          <cell r="I295">
            <v>1</v>
          </cell>
          <cell r="K295">
            <v>10.625</v>
          </cell>
          <cell r="L295">
            <v>1</v>
          </cell>
          <cell r="M295">
            <v>198.37500000000009</v>
          </cell>
          <cell r="N295">
            <v>199</v>
          </cell>
          <cell r="O295">
            <v>199</v>
          </cell>
          <cell r="Q295">
            <v>17.284722222222221</v>
          </cell>
          <cell r="S295">
            <v>0.65347222222222245</v>
          </cell>
          <cell r="T295">
            <v>0</v>
          </cell>
          <cell r="U295">
            <v>17.938194444444445</v>
          </cell>
          <cell r="W295">
            <v>10.829861111111112</v>
          </cell>
          <cell r="Y295">
            <v>3.4722222222222071E-2</v>
          </cell>
          <cell r="AA295">
            <v>20.215972222222224</v>
          </cell>
          <cell r="AB295">
            <v>0</v>
          </cell>
          <cell r="AC295">
            <v>20.250694444444445</v>
          </cell>
          <cell r="AE295">
            <v>4.4145833333333329</v>
          </cell>
          <cell r="AG295">
            <v>39.742361111111116</v>
          </cell>
          <cell r="AI295">
            <v>0.44097222222222232</v>
          </cell>
          <cell r="AJ295">
            <v>0</v>
          </cell>
          <cell r="AK295">
            <v>44.59791666666667</v>
          </cell>
          <cell r="AL295">
            <v>0</v>
          </cell>
          <cell r="AM295">
            <v>64.848611111111111</v>
          </cell>
          <cell r="AN295">
            <v>1</v>
          </cell>
          <cell r="AO295">
            <v>169.60694444444445</v>
          </cell>
          <cell r="AP295">
            <v>0.88</v>
          </cell>
          <cell r="AQ295">
            <v>102.22833333333328</v>
          </cell>
          <cell r="AR295">
            <v>1</v>
          </cell>
          <cell r="AS295">
            <v>0.97044259390997478</v>
          </cell>
          <cell r="AT295">
            <v>1</v>
          </cell>
          <cell r="AU295">
            <v>0.73390895184425753</v>
          </cell>
          <cell r="AV295">
            <v>1</v>
          </cell>
          <cell r="AW295">
            <v>0.9970475140998637</v>
          </cell>
          <cell r="AX295">
            <v>1</v>
          </cell>
          <cell r="AY295">
            <v>0.70139905985409612</v>
          </cell>
          <cell r="AZ295">
            <v>1</v>
          </cell>
          <cell r="BA295">
            <v>0.6178582834494788</v>
          </cell>
          <cell r="BB295">
            <v>0.88</v>
          </cell>
          <cell r="BC295">
            <v>0.60273671970323506</v>
          </cell>
          <cell r="BD295">
            <v>0.88</v>
          </cell>
          <cell r="BE295">
            <v>0.56656031466849321</v>
          </cell>
          <cell r="BF295">
            <v>0.88</v>
          </cell>
          <cell r="BG295">
            <v>0.56451585688537753</v>
          </cell>
          <cell r="BH295">
            <v>0.88</v>
          </cell>
          <cell r="BI295">
            <v>0.51532871245536627</v>
          </cell>
          <cell r="BJ295">
            <v>140</v>
          </cell>
          <cell r="BK295">
            <v>136.23976881816859</v>
          </cell>
          <cell r="BL295">
            <v>2956.8</v>
          </cell>
          <cell r="BM295">
            <v>334261.54800000007</v>
          </cell>
          <cell r="BN295">
            <v>2956.8</v>
          </cell>
          <cell r="BO295">
            <v>1679.7062713567843</v>
          </cell>
          <cell r="BP295">
            <v>1123.5840000000001</v>
          </cell>
          <cell r="BQ295">
            <v>113700.28123999997</v>
          </cell>
          <cell r="BR295">
            <v>0.38</v>
          </cell>
          <cell r="BS295">
            <v>0.34015363693582829</v>
          </cell>
          <cell r="BT295">
            <v>2</v>
          </cell>
          <cell r="BU295">
            <v>0.34015363693582829</v>
          </cell>
          <cell r="BV295">
            <v>0.105</v>
          </cell>
          <cell r="BW295">
            <v>0.12226490503694064</v>
          </cell>
          <cell r="BX295">
            <v>310.464</v>
          </cell>
          <cell r="BY295">
            <v>40868.456423720781</v>
          </cell>
          <cell r="BZ295">
            <v>0.19</v>
          </cell>
          <cell r="CA295">
            <v>0.18043522588254832</v>
          </cell>
          <cell r="CB295">
            <v>561.79200000000003</v>
          </cell>
          <cell r="CC295">
            <v>60312.557917230282</v>
          </cell>
          <cell r="CD295">
            <v>2.9000000000000001E-2</v>
          </cell>
          <cell r="CE295">
            <v>2.9122985333706886E-2</v>
          </cell>
          <cell r="CF295">
            <v>0.75</v>
          </cell>
          <cell r="CG295">
            <v>0.74874247520394444</v>
          </cell>
          <cell r="CH295">
            <v>46.284000000000013</v>
          </cell>
          <cell r="CI295">
            <v>4973.2038393401672</v>
          </cell>
          <cell r="CJ295">
            <v>0.49199999999999999</v>
          </cell>
          <cell r="CK295">
            <v>0.48820419131986054</v>
          </cell>
          <cell r="CL295">
            <v>588.92400000000009</v>
          </cell>
          <cell r="CM295">
            <v>62421.520483429536</v>
          </cell>
          <cell r="CN295">
            <v>0.40482954545454547</v>
          </cell>
          <cell r="CO295">
            <v>0.38251319365038061</v>
          </cell>
          <cell r="CP295">
            <v>1197.0000000000002</v>
          </cell>
          <cell r="CQ295">
            <v>127859.45224000001</v>
          </cell>
          <cell r="CR295">
            <v>1.174005681818182E-2</v>
          </cell>
          <cell r="CS295">
            <v>1.1139926128629416E-2</v>
          </cell>
          <cell r="CT295">
            <v>34.713000000000008</v>
          </cell>
          <cell r="CU295">
            <v>3723.6489523613163</v>
          </cell>
          <cell r="CV295">
            <v>3.5000000000000003E-2</v>
          </cell>
          <cell r="CW295">
            <v>4.4542099110963233E-2</v>
          </cell>
          <cell r="CX295">
            <v>103.48800000000001</v>
          </cell>
          <cell r="CY295">
            <v>14888.710999999998</v>
          </cell>
          <cell r="CZ295">
            <v>0.02</v>
          </cell>
          <cell r="DA295">
            <v>2.0393398747149346E-2</v>
          </cell>
          <cell r="DB295">
            <v>7.000000000000001E-4</v>
          </cell>
          <cell r="DC295">
            <v>9.0836478820491967E-4</v>
          </cell>
          <cell r="DD295">
            <v>2.0697600000000005</v>
          </cell>
          <cell r="DE295">
            <v>303.63142025406864</v>
          </cell>
          <cell r="DF295">
            <v>0.65</v>
          </cell>
          <cell r="DG295">
            <v>0.5955279377371695</v>
          </cell>
          <cell r="DH295">
            <v>67.267200000000017</v>
          </cell>
          <cell r="DI295">
            <v>8866.6433573947088</v>
          </cell>
          <cell r="DJ295">
            <v>0.3</v>
          </cell>
          <cell r="DK295">
            <v>4.3963617804120184E-2</v>
          </cell>
          <cell r="DL295">
            <v>31.046400000000002</v>
          </cell>
          <cell r="DM295">
            <v>654.56159999999988</v>
          </cell>
          <cell r="DN295">
            <v>0.80500000000000005</v>
          </cell>
          <cell r="DO295">
            <v>0.83878317927846546</v>
          </cell>
          <cell r="DP295">
            <v>275.75099999999998</v>
          </cell>
          <cell r="DQ295">
            <v>37144.807471359476</v>
          </cell>
          <cell r="DR295">
            <v>342.54782608695649</v>
          </cell>
          <cell r="DS295">
            <v>44284.158754008429</v>
          </cell>
          <cell r="DT295">
            <v>2883.384</v>
          </cell>
          <cell r="DU295">
            <v>320102.37700000004</v>
          </cell>
          <cell r="DV295">
            <v>0.97517045454545448</v>
          </cell>
          <cell r="DW295">
            <v>0.95764044328544773</v>
          </cell>
          <cell r="DX295">
            <v>0.81</v>
          </cell>
          <cell r="DY295">
            <v>0.3195613839746797</v>
          </cell>
          <cell r="DZ295">
            <v>0.98899999999999999</v>
          </cell>
          <cell r="EA295">
            <v>0.9876415048250563</v>
          </cell>
          <cell r="EB295">
            <v>0.83097626535022229</v>
          </cell>
          <cell r="EC295">
            <v>0.86447427185699022</v>
          </cell>
          <cell r="ED295">
            <v>0.85</v>
          </cell>
          <cell r="EE295">
            <v>0.88861164149283112</v>
          </cell>
          <cell r="EF295">
            <v>6.587227939820102E-2</v>
          </cell>
          <cell r="EG295">
            <v>8.5364197628955085E-2</v>
          </cell>
          <cell r="EH295">
            <v>194.77115572460079</v>
          </cell>
          <cell r="EI295">
            <v>28533.968843232462</v>
          </cell>
          <cell r="EJ295">
            <v>196.9374678711838</v>
          </cell>
          <cell r="EK295">
            <v>28891.018354161577</v>
          </cell>
          <cell r="EL295">
            <v>6.6604933668555133E-2</v>
          </cell>
          <cell r="EM295">
            <v>8.6432371677287789E-2</v>
          </cell>
          <cell r="EN295">
            <v>5.0000000000000001E-4</v>
          </cell>
          <cell r="EO295">
            <v>4.5058526540509507E-4</v>
          </cell>
          <cell r="EP295">
            <v>9.8468733935591898E-2</v>
          </cell>
          <cell r="EQ295">
            <v>13.017867172933368</v>
          </cell>
          <cell r="ER295">
            <v>0.98949474737368681</v>
          </cell>
          <cell r="ES295">
            <v>0.98808672214299609</v>
          </cell>
          <cell r="ET295">
            <v>196.83899913724824</v>
          </cell>
          <cell r="EU295">
            <v>28878.000486988651</v>
          </cell>
          <cell r="EV295">
            <v>2.7387663783617164E-2</v>
          </cell>
          <cell r="EW295">
            <v>2.5760781279356132E-2</v>
          </cell>
          <cell r="EX295">
            <v>0.85</v>
          </cell>
          <cell r="EY295">
            <v>0.84608640323721185</v>
          </cell>
          <cell r="EZ295">
            <v>0.35699999999999998</v>
          </cell>
          <cell r="FA295">
            <v>0.36137501043369669</v>
          </cell>
          <cell r="FB295">
            <v>0.42</v>
          </cell>
          <cell r="FC295">
            <v>0.42711360098807816</v>
          </cell>
          <cell r="FD295">
            <v>115.63774748534136</v>
          </cell>
          <cell r="FE295">
            <v>13616.602800543478</v>
          </cell>
          <cell r="FF295">
            <v>0.70632982554768908</v>
          </cell>
          <cell r="FG295">
            <v>0.76818190174316003</v>
          </cell>
          <cell r="FH295">
            <v>0.78607186868273782</v>
          </cell>
          <cell r="FI295">
            <v>0.78716968571259871</v>
          </cell>
          <cell r="FJ295">
            <v>0.88818993506493504</v>
          </cell>
          <cell r="FK295">
            <v>0.90888696862551355</v>
          </cell>
          <cell r="FL295">
            <v>0.93190514842300554</v>
          </cell>
          <cell r="FM295">
            <v>0.94087864051066761</v>
          </cell>
          <cell r="FN295">
            <v>0.62735504188762892</v>
          </cell>
          <cell r="FO295">
            <v>0.69819052002832283</v>
          </cell>
          <cell r="FP295">
            <v>0.73254442145593612</v>
          </cell>
          <cell r="FQ295">
            <v>0.74063114374447936</v>
          </cell>
          <cell r="FR295">
            <v>3.0000000000000001E-3</v>
          </cell>
          <cell r="FS295">
            <v>2.1953985123902564E-3</v>
          </cell>
          <cell r="FT295">
            <v>0.80800000000000005</v>
          </cell>
          <cell r="FU295">
            <v>0.84097857779085572</v>
          </cell>
          <cell r="FV295">
            <v>0.83434205580393606</v>
          </cell>
          <cell r="FW295">
            <v>0.86681566925662323</v>
          </cell>
          <cell r="FX295">
            <v>273.68124</v>
          </cell>
          <cell r="FY295">
            <v>32126.991475585914</v>
          </cell>
          <cell r="FZ295">
            <v>338.71440594059402</v>
          </cell>
          <cell r="GA295">
            <v>38201.914203307599</v>
          </cell>
          <cell r="GB295">
            <v>45.337471583429583</v>
          </cell>
          <cell r="GC295" t="e">
            <v>#DIV/0!</v>
          </cell>
          <cell r="GD295">
            <v>1.5333289902404484E-2</v>
          </cell>
          <cell r="GE295" t="e">
            <v>#DIV/0!</v>
          </cell>
          <cell r="GF295">
            <v>4.2950391883485955E-2</v>
          </cell>
          <cell r="GG295" t="e">
            <v>#DIV/0!</v>
          </cell>
          <cell r="GH295">
            <v>126.99571872109128</v>
          </cell>
          <cell r="GI295" t="e">
            <v>#DIV/0!</v>
          </cell>
          <cell r="GJ295">
            <v>1.6299999999999999E-2</v>
          </cell>
          <cell r="GK295" t="e">
            <v>#DIV/0!</v>
          </cell>
          <cell r="GL295">
            <v>4.4610042119999997</v>
          </cell>
          <cell r="GM295" t="e">
            <v>#DIV/0!</v>
          </cell>
          <cell r="GN295">
            <v>3.2303823604137927</v>
          </cell>
          <cell r="GO295" t="e">
            <v>#DIV/0!</v>
          </cell>
          <cell r="GP295">
            <v>9.0486900851926979</v>
          </cell>
          <cell r="GQ295" t="e">
            <v>#DIV/0!</v>
          </cell>
          <cell r="GR295">
            <v>3.0602983242670107E-3</v>
          </cell>
          <cell r="GS295" t="e">
            <v>#DIV/0!</v>
          </cell>
          <cell r="GT295">
            <v>136.04440880628397</v>
          </cell>
          <cell r="GU295">
            <v>16093.631511444912</v>
          </cell>
          <cell r="GV295">
            <v>48.567853943843375</v>
          </cell>
          <cell r="GW295">
            <v>5815.8362553644747</v>
          </cell>
          <cell r="GX295">
            <v>1.6425816404167806E-2</v>
          </cell>
          <cell r="GY295">
            <v>1.7399058582007385E-2</v>
          </cell>
          <cell r="GZ295">
            <v>4.6010690207752961E-2</v>
          </cell>
          <cell r="HA295">
            <v>4.8146822773180324E-2</v>
          </cell>
          <cell r="HB295">
            <v>30.342230331555839</v>
          </cell>
          <cell r="HC295">
            <v>2491.3709525084455</v>
          </cell>
          <cell r="HD295">
            <v>1.026184737944935E-2</v>
          </cell>
          <cell r="HE295">
            <v>7.4533579091437853E-3</v>
          </cell>
          <cell r="IV295">
            <v>291</v>
          </cell>
        </row>
        <row r="296">
          <cell r="B296">
            <v>39120</v>
          </cell>
          <cell r="C296">
            <v>38</v>
          </cell>
          <cell r="D296">
            <v>39114</v>
          </cell>
          <cell r="E296">
            <v>0</v>
          </cell>
          <cell r="F296">
            <v>221</v>
          </cell>
          <cell r="G296">
            <v>0</v>
          </cell>
          <cell r="H296">
            <v>0</v>
          </cell>
          <cell r="I296">
            <v>1</v>
          </cell>
          <cell r="K296">
            <v>10.625</v>
          </cell>
          <cell r="L296">
            <v>1</v>
          </cell>
          <cell r="M296">
            <v>199.37500000000009</v>
          </cell>
          <cell r="N296">
            <v>200</v>
          </cell>
          <cell r="O296">
            <v>200</v>
          </cell>
          <cell r="Q296">
            <v>17.284722222222221</v>
          </cell>
          <cell r="S296">
            <v>0.65347222222222245</v>
          </cell>
          <cell r="T296">
            <v>0</v>
          </cell>
          <cell r="U296">
            <v>17.938194444444445</v>
          </cell>
          <cell r="W296">
            <v>10.829861111111112</v>
          </cell>
          <cell r="Y296">
            <v>3.4722222222222071E-2</v>
          </cell>
          <cell r="AA296">
            <v>20.215972222222224</v>
          </cell>
          <cell r="AB296">
            <v>0</v>
          </cell>
          <cell r="AC296">
            <v>20.250694444444445</v>
          </cell>
          <cell r="AE296">
            <v>4.4145833333333329</v>
          </cell>
          <cell r="AG296">
            <v>39.742361111111116</v>
          </cell>
          <cell r="AI296">
            <v>0.44097222222222232</v>
          </cell>
          <cell r="AJ296">
            <v>0</v>
          </cell>
          <cell r="AK296">
            <v>44.59791666666667</v>
          </cell>
          <cell r="AL296">
            <v>0</v>
          </cell>
          <cell r="AM296">
            <v>64.848611111111111</v>
          </cell>
          <cell r="AN296">
            <v>1</v>
          </cell>
          <cell r="AO296">
            <v>170.60694444444445</v>
          </cell>
          <cell r="AP296">
            <v>0.88</v>
          </cell>
          <cell r="AQ296">
            <v>103.10833333333328</v>
          </cell>
          <cell r="AR296">
            <v>1</v>
          </cell>
          <cell r="AS296">
            <v>0.97063917640049335</v>
          </cell>
          <cell r="AT296">
            <v>1</v>
          </cell>
          <cell r="AU296">
            <v>0.73567868903945721</v>
          </cell>
          <cell r="AV296">
            <v>1</v>
          </cell>
          <cell r="AW296">
            <v>0.99706715070226726</v>
          </cell>
          <cell r="AX296">
            <v>1</v>
          </cell>
          <cell r="AY296">
            <v>0.70338501614221782</v>
          </cell>
          <cell r="AZ296">
            <v>1</v>
          </cell>
          <cell r="BA296">
            <v>0.62009817888746877</v>
          </cell>
          <cell r="BB296">
            <v>0.88</v>
          </cell>
          <cell r="BC296">
            <v>0.60436187793580076</v>
          </cell>
          <cell r="BD296">
            <v>0.88</v>
          </cell>
          <cell r="BE296">
            <v>0.56828785657693759</v>
          </cell>
          <cell r="BF296">
            <v>0.88</v>
          </cell>
          <cell r="BG296">
            <v>0.56624842683345378</v>
          </cell>
          <cell r="BH296">
            <v>0.88</v>
          </cell>
          <cell r="BI296">
            <v>0.51715778474399132</v>
          </cell>
          <cell r="BJ296">
            <v>140</v>
          </cell>
          <cell r="BK296">
            <v>136.27186131091904</v>
          </cell>
          <cell r="BL296">
            <v>2956.8</v>
          </cell>
          <cell r="BM296">
            <v>337218.34800000006</v>
          </cell>
          <cell r="BN296">
            <v>2956.8</v>
          </cell>
          <cell r="BO296">
            <v>1686.0917400000003</v>
          </cell>
          <cell r="BP296">
            <v>1123.5840000000001</v>
          </cell>
          <cell r="BQ296">
            <v>114823.86523999997</v>
          </cell>
          <cell r="BR296">
            <v>0.38</v>
          </cell>
          <cell r="BS296">
            <v>0.34050301806235034</v>
          </cell>
          <cell r="BT296">
            <v>2</v>
          </cell>
          <cell r="BU296">
            <v>0.34050301806235034</v>
          </cell>
          <cell r="BV296">
            <v>0.105</v>
          </cell>
          <cell r="BW296">
            <v>0.12211352279004929</v>
          </cell>
          <cell r="BX296">
            <v>310.464</v>
          </cell>
          <cell r="BY296">
            <v>41178.920423720781</v>
          </cell>
          <cell r="BZ296">
            <v>0.19</v>
          </cell>
          <cell r="CA296">
            <v>0.18051909179399181</v>
          </cell>
          <cell r="CB296">
            <v>561.79200000000003</v>
          </cell>
          <cell r="CC296">
            <v>60874.349917230284</v>
          </cell>
          <cell r="CD296">
            <v>2.9000000000000001E-2</v>
          </cell>
          <cell r="CE296">
            <v>2.9121844643397399E-2</v>
          </cell>
          <cell r="CF296">
            <v>0.75</v>
          </cell>
          <cell r="CG296">
            <v>0.74875407066537869</v>
          </cell>
          <cell r="CH296">
            <v>46.284000000000013</v>
          </cell>
          <cell r="CI296">
            <v>5019.4878393401668</v>
          </cell>
          <cell r="CJ296">
            <v>0.49199999999999999</v>
          </cell>
          <cell r="CK296">
            <v>0.48823939748670664</v>
          </cell>
          <cell r="CL296">
            <v>588.92400000000009</v>
          </cell>
          <cell r="CM296">
            <v>63010.444483429535</v>
          </cell>
          <cell r="CN296">
            <v>0.40482954545454547</v>
          </cell>
          <cell r="CO296">
            <v>0.38270886802399018</v>
          </cell>
          <cell r="CP296">
            <v>1197.0000000000002</v>
          </cell>
          <cell r="CQ296">
            <v>129056.45224000001</v>
          </cell>
          <cell r="CR296">
            <v>1.174005681818182E-2</v>
          </cell>
          <cell r="CS296">
            <v>1.114518819824512E-2</v>
          </cell>
          <cell r="CT296">
            <v>34.713000000000008</v>
          </cell>
          <cell r="CU296">
            <v>3758.3619523613165</v>
          </cell>
          <cell r="CV296">
            <v>3.5000000000000003E-2</v>
          </cell>
          <cell r="CW296">
            <v>4.4458432018651593E-2</v>
          </cell>
          <cell r="CX296">
            <v>103.48800000000001</v>
          </cell>
          <cell r="CY296">
            <v>14992.198999999997</v>
          </cell>
          <cell r="CZ296">
            <v>0.02</v>
          </cell>
          <cell r="DA296">
            <v>2.0390683198246547E-2</v>
          </cell>
          <cell r="DB296">
            <v>7.000000000000001E-4</v>
          </cell>
          <cell r="DC296">
            <v>9.065378027831053E-4</v>
          </cell>
          <cell r="DD296">
            <v>2.0697600000000005</v>
          </cell>
          <cell r="DE296">
            <v>305.70118025406862</v>
          </cell>
          <cell r="DF296">
            <v>0.65</v>
          </cell>
          <cell r="DG296">
            <v>0.59590394693898541</v>
          </cell>
          <cell r="DH296">
            <v>67.267200000000017</v>
          </cell>
          <cell r="DI296">
            <v>8933.910557394709</v>
          </cell>
          <cell r="DJ296">
            <v>0.3</v>
          </cell>
          <cell r="DK296">
            <v>4.5730983159975397E-2</v>
          </cell>
          <cell r="DL296">
            <v>31.046400000000002</v>
          </cell>
          <cell r="DM296">
            <v>685.60799999999983</v>
          </cell>
          <cell r="DN296">
            <v>0.80500000000000005</v>
          </cell>
          <cell r="DO296">
            <v>0.8385238647220713</v>
          </cell>
          <cell r="DP296">
            <v>275.75099999999998</v>
          </cell>
          <cell r="DQ296">
            <v>37420.558471359473</v>
          </cell>
          <cell r="DR296">
            <v>342.54782608695649</v>
          </cell>
          <cell r="DS296">
            <v>44626.706580095386</v>
          </cell>
          <cell r="DT296">
            <v>2883.384</v>
          </cell>
          <cell r="DU296">
            <v>322985.761</v>
          </cell>
          <cell r="DV296">
            <v>0.97517045454545448</v>
          </cell>
          <cell r="DW296">
            <v>0.9577941500383601</v>
          </cell>
          <cell r="DX296">
            <v>0.81</v>
          </cell>
          <cell r="DY296">
            <v>0.32386165087434343</v>
          </cell>
          <cell r="DZ296">
            <v>0.98899999999999999</v>
          </cell>
          <cell r="EA296">
            <v>0.98765070239815178</v>
          </cell>
          <cell r="EB296">
            <v>0.83097626535022229</v>
          </cell>
          <cell r="EC296">
            <v>0.86422410077498824</v>
          </cell>
          <cell r="ED296">
            <v>0.85</v>
          </cell>
          <cell r="EE296">
            <v>0.88834147869257163</v>
          </cell>
          <cell r="EF296">
            <v>6.587227939820102E-2</v>
          </cell>
          <cell r="EG296">
            <v>8.5193288471234238E-2</v>
          </cell>
          <cell r="EH296">
            <v>194.77115572460079</v>
          </cell>
          <cell r="EI296">
            <v>28728.739998957062</v>
          </cell>
          <cell r="EJ296">
            <v>196.9374678711838</v>
          </cell>
          <cell r="EK296">
            <v>29087.95582203276</v>
          </cell>
          <cell r="EL296">
            <v>6.6604933668555133E-2</v>
          </cell>
          <cell r="EM296">
            <v>8.6258520612979089E-2</v>
          </cell>
          <cell r="EN296">
            <v>5.0000000000000001E-4</v>
          </cell>
          <cell r="EO296">
            <v>4.5091982355576708E-4</v>
          </cell>
          <cell r="EP296">
            <v>9.8468733935591898E-2</v>
          </cell>
          <cell r="EQ296">
            <v>13.11633590686896</v>
          </cell>
          <cell r="ER296">
            <v>0.98949474737368681</v>
          </cell>
          <cell r="ES296">
            <v>0.98809625458692585</v>
          </cell>
          <cell r="ET296">
            <v>196.83899913724824</v>
          </cell>
          <cell r="EU296">
            <v>29074.8394861259</v>
          </cell>
          <cell r="EV296">
            <v>2.7387663783617164E-2</v>
          </cell>
          <cell r="EW296">
            <v>2.5775046120569939E-2</v>
          </cell>
          <cell r="EX296">
            <v>0.85</v>
          </cell>
          <cell r="EY296">
            <v>0.84611920875720603</v>
          </cell>
          <cell r="EZ296">
            <v>0.35699999999999998</v>
          </cell>
          <cell r="FA296">
            <v>0.36133833713776037</v>
          </cell>
          <cell r="FB296">
            <v>0.42</v>
          </cell>
          <cell r="FC296">
            <v>0.42705369810537708</v>
          </cell>
          <cell r="FD296">
            <v>115.63774748534136</v>
          </cell>
          <cell r="FE296">
            <v>13732.24054802882</v>
          </cell>
          <cell r="FF296">
            <v>0.70632982554768908</v>
          </cell>
          <cell r="FG296">
            <v>0.76772611560421111</v>
          </cell>
          <cell r="FH296">
            <v>0.78607186868273782</v>
          </cell>
          <cell r="FI296">
            <v>0.78715950958353353</v>
          </cell>
          <cell r="FJ296">
            <v>0.88818993506493504</v>
          </cell>
          <cell r="FK296">
            <v>0.90873092558792934</v>
          </cell>
          <cell r="FL296">
            <v>0.93190514842300554</v>
          </cell>
          <cell r="FM296">
            <v>0.94081095859483188</v>
          </cell>
          <cell r="FN296">
            <v>0.62735504188762892</v>
          </cell>
          <cell r="FO296">
            <v>0.69765646363104039</v>
          </cell>
          <cell r="FP296">
            <v>0.73254442145593612</v>
          </cell>
          <cell r="FQ296">
            <v>0.74056829277832192</v>
          </cell>
          <cell r="FR296">
            <v>3.0000000000000001E-3</v>
          </cell>
          <cell r="FS296">
            <v>2.1648807596530428E-3</v>
          </cell>
          <cell r="FT296">
            <v>0.80800000000000005</v>
          </cell>
          <cell r="FU296">
            <v>0.84068874548172434</v>
          </cell>
          <cell r="FV296">
            <v>0.83434205580393606</v>
          </cell>
          <cell r="FW296">
            <v>0.8665338735347361</v>
          </cell>
          <cell r="FX296">
            <v>273.68124</v>
          </cell>
          <cell r="FY296">
            <v>32400.672715585915</v>
          </cell>
          <cell r="FZ296">
            <v>338.71440594059402</v>
          </cell>
          <cell r="GA296">
            <v>38540.62860924819</v>
          </cell>
          <cell r="GB296">
            <v>45.337471583429583</v>
          </cell>
          <cell r="GC296" t="e">
            <v>#DIV/0!</v>
          </cell>
          <cell r="GD296">
            <v>1.5333289902404484E-2</v>
          </cell>
          <cell r="GE296" t="e">
            <v>#DIV/0!</v>
          </cell>
          <cell r="GF296">
            <v>4.2950391883485955E-2</v>
          </cell>
          <cell r="GG296" t="e">
            <v>#DIV/0!</v>
          </cell>
          <cell r="GH296">
            <v>126.99571872109128</v>
          </cell>
          <cell r="GI296" t="e">
            <v>#DIV/0!</v>
          </cell>
          <cell r="GJ296">
            <v>1.6299999999999999E-2</v>
          </cell>
          <cell r="GK296" t="e">
            <v>#DIV/0!</v>
          </cell>
          <cell r="GL296">
            <v>4.4610042119999997</v>
          </cell>
          <cell r="GM296" t="e">
            <v>#DIV/0!</v>
          </cell>
          <cell r="GN296">
            <v>3.2303823604137927</v>
          </cell>
          <cell r="GO296" t="e">
            <v>#DIV/0!</v>
          </cell>
          <cell r="GP296">
            <v>9.0486900851926979</v>
          </cell>
          <cell r="GQ296" t="e">
            <v>#DIV/0!</v>
          </cell>
          <cell r="GR296">
            <v>3.0602983242670107E-3</v>
          </cell>
          <cell r="GS296" t="e">
            <v>#DIV/0!</v>
          </cell>
          <cell r="GT296">
            <v>136.04440880628397</v>
          </cell>
          <cell r="GU296">
            <v>16229.675920251195</v>
          </cell>
          <cell r="GV296">
            <v>48.567853943843375</v>
          </cell>
          <cell r="GW296">
            <v>5864.4041093083179</v>
          </cell>
          <cell r="GX296">
            <v>1.6425816404167806E-2</v>
          </cell>
          <cell r="GY296">
            <v>1.739052499393751E-2</v>
          </cell>
          <cell r="GZ296">
            <v>4.6010690207752961E-2</v>
          </cell>
          <cell r="HA296">
            <v>4.8128092722437489E-2</v>
          </cell>
          <cell r="HB296">
            <v>30.342230331555839</v>
          </cell>
          <cell r="HC296">
            <v>2521.7131828400015</v>
          </cell>
          <cell r="HD296">
            <v>1.026184737944935E-2</v>
          </cell>
          <cell r="HE296">
            <v>7.4779833238492735E-3</v>
          </cell>
          <cell r="IV296">
            <v>292</v>
          </cell>
        </row>
        <row r="297">
          <cell r="B297">
            <v>39121</v>
          </cell>
          <cell r="C297">
            <v>38</v>
          </cell>
          <cell r="D297">
            <v>39114</v>
          </cell>
          <cell r="E297">
            <v>0</v>
          </cell>
          <cell r="F297">
            <v>222</v>
          </cell>
          <cell r="G297">
            <v>0</v>
          </cell>
          <cell r="H297">
            <v>0</v>
          </cell>
          <cell r="I297">
            <v>1</v>
          </cell>
          <cell r="K297">
            <v>10.625</v>
          </cell>
          <cell r="L297">
            <v>1</v>
          </cell>
          <cell r="M297">
            <v>200.37500000000009</v>
          </cell>
          <cell r="N297">
            <v>201</v>
          </cell>
          <cell r="O297">
            <v>201</v>
          </cell>
          <cell r="Q297">
            <v>17.284722222222221</v>
          </cell>
          <cell r="S297">
            <v>0.65347222222222245</v>
          </cell>
          <cell r="T297">
            <v>0</v>
          </cell>
          <cell r="U297">
            <v>17.938194444444445</v>
          </cell>
          <cell r="W297">
            <v>10.829861111111112</v>
          </cell>
          <cell r="Y297">
            <v>3.4722222222222071E-2</v>
          </cell>
          <cell r="AA297">
            <v>20.215972222222224</v>
          </cell>
          <cell r="AB297">
            <v>0</v>
          </cell>
          <cell r="AC297">
            <v>20.250694444444445</v>
          </cell>
          <cell r="AE297">
            <v>4.4145833333333329</v>
          </cell>
          <cell r="AG297">
            <v>39.742361111111116</v>
          </cell>
          <cell r="AI297">
            <v>0.44097222222222232</v>
          </cell>
          <cell r="AJ297">
            <v>0</v>
          </cell>
          <cell r="AK297">
            <v>44.59791666666667</v>
          </cell>
          <cell r="AL297">
            <v>0</v>
          </cell>
          <cell r="AM297">
            <v>64.848611111111111</v>
          </cell>
          <cell r="AN297">
            <v>1</v>
          </cell>
          <cell r="AO297">
            <v>171.60694444444445</v>
          </cell>
          <cell r="AP297">
            <v>0.88</v>
          </cell>
          <cell r="AQ297">
            <v>103.98833333333327</v>
          </cell>
          <cell r="AR297">
            <v>1</v>
          </cell>
          <cell r="AS297">
            <v>0.97083316127789021</v>
          </cell>
          <cell r="AT297">
            <v>1</v>
          </cell>
          <cell r="AU297">
            <v>0.73742504117860275</v>
          </cell>
          <cell r="AV297">
            <v>1</v>
          </cell>
          <cell r="AW297">
            <v>0.99708652782939433</v>
          </cell>
          <cell r="AX297">
            <v>1</v>
          </cell>
          <cell r="AY297">
            <v>0.7053447302858874</v>
          </cell>
          <cell r="AZ297">
            <v>1</v>
          </cell>
          <cell r="BA297">
            <v>0.62231196937445876</v>
          </cell>
          <cell r="BB297">
            <v>0.88</v>
          </cell>
          <cell r="BC297">
            <v>0.60596809569672261</v>
          </cell>
          <cell r="BD297">
            <v>0.88</v>
          </cell>
          <cell r="BE297">
            <v>0.5699964599614018</v>
          </cell>
          <cell r="BF297">
            <v>0.88</v>
          </cell>
          <cell r="BG297">
            <v>0.56796207092736539</v>
          </cell>
          <cell r="BH297">
            <v>0.88</v>
          </cell>
          <cell r="BI297">
            <v>0.51896860054065264</v>
          </cell>
          <cell r="BJ297">
            <v>140</v>
          </cell>
          <cell r="BK297">
            <v>136.30341063901409</v>
          </cell>
          <cell r="BL297">
            <v>2956.8</v>
          </cell>
          <cell r="BM297">
            <v>340175.14800000004</v>
          </cell>
          <cell r="BN297">
            <v>2956.8</v>
          </cell>
          <cell r="BO297">
            <v>1692.4136716417913</v>
          </cell>
          <cell r="BP297">
            <v>1123.5840000000001</v>
          </cell>
          <cell r="BQ297">
            <v>115947.44923999997</v>
          </cell>
          <cell r="BR297">
            <v>0.38</v>
          </cell>
          <cell r="BS297">
            <v>0.34084632555227096</v>
          </cell>
          <cell r="BT297">
            <v>2</v>
          </cell>
          <cell r="BU297">
            <v>0.34084632555227096</v>
          </cell>
          <cell r="BV297">
            <v>0.105</v>
          </cell>
          <cell r="BW297">
            <v>0.12196477217001395</v>
          </cell>
          <cell r="BX297">
            <v>310.464</v>
          </cell>
          <cell r="BY297">
            <v>41489.384423720781</v>
          </cell>
          <cell r="BZ297">
            <v>0.19</v>
          </cell>
          <cell r="CA297">
            <v>0.18060149978160744</v>
          </cell>
          <cell r="CB297">
            <v>561.79200000000003</v>
          </cell>
          <cell r="CC297">
            <v>61436.141917230285</v>
          </cell>
          <cell r="CD297">
            <v>2.9000000000000001E-2</v>
          </cell>
          <cell r="CE297">
            <v>2.9120724918463906E-2</v>
          </cell>
          <cell r="CF297">
            <v>0.75</v>
          </cell>
          <cell r="CG297">
            <v>0.74876545424031127</v>
          </cell>
          <cell r="CH297">
            <v>46.284000000000013</v>
          </cell>
          <cell r="CI297">
            <v>5065.7718393401665</v>
          </cell>
          <cell r="CJ297">
            <v>0.49199999999999999</v>
          </cell>
          <cell r="CK297">
            <v>0.48827395658000511</v>
          </cell>
          <cell r="CL297">
            <v>588.92400000000009</v>
          </cell>
          <cell r="CM297">
            <v>63599.368483429535</v>
          </cell>
          <cell r="CN297">
            <v>0.40482954545454547</v>
          </cell>
          <cell r="CO297">
            <v>0.38290114079703436</v>
          </cell>
          <cell r="CP297">
            <v>1197.0000000000002</v>
          </cell>
          <cell r="CQ297">
            <v>130253.45224000001</v>
          </cell>
          <cell r="CR297">
            <v>1.174005681818182E-2</v>
          </cell>
          <cell r="CS297">
            <v>1.1150358792116455E-2</v>
          </cell>
          <cell r="CT297">
            <v>34.713000000000008</v>
          </cell>
          <cell r="CU297">
            <v>3793.0749523613167</v>
          </cell>
          <cell r="CV297">
            <v>3.5000000000000003E-2</v>
          </cell>
          <cell r="CW297">
            <v>4.4376219393898797E-2</v>
          </cell>
          <cell r="CX297">
            <v>103.48800000000001</v>
          </cell>
          <cell r="CY297">
            <v>15095.686999999996</v>
          </cell>
          <cell r="CZ297">
            <v>0.02</v>
          </cell>
          <cell r="DA297">
            <v>2.0388004882061259E-2</v>
          </cell>
          <cell r="DB297">
            <v>7.000000000000001E-4</v>
          </cell>
          <cell r="DC297">
            <v>9.0474257765023021E-4</v>
          </cell>
          <cell r="DD297">
            <v>2.0697600000000005</v>
          </cell>
          <cell r="DE297">
            <v>307.77094025406859</v>
          </cell>
          <cell r="DF297">
            <v>0.65</v>
          </cell>
          <cell r="DG297">
            <v>0.59627480070265837</v>
          </cell>
          <cell r="DH297">
            <v>67.267200000000017</v>
          </cell>
          <cell r="DI297">
            <v>9001.1777573947093</v>
          </cell>
          <cell r="DJ297">
            <v>0.3</v>
          </cell>
          <cell r="DK297">
            <v>4.74741162823527E-2</v>
          </cell>
          <cell r="DL297">
            <v>31.046400000000002</v>
          </cell>
          <cell r="DM297">
            <v>716.65439999999978</v>
          </cell>
          <cell r="DN297">
            <v>0.80500000000000005</v>
          </cell>
          <cell r="DO297">
            <v>0.83826850075986592</v>
          </cell>
          <cell r="DP297">
            <v>275.75099999999998</v>
          </cell>
          <cell r="DQ297">
            <v>37696.309471359469</v>
          </cell>
          <cell r="DR297">
            <v>342.54782608695649</v>
          </cell>
          <cell r="DS297">
            <v>44969.254406182343</v>
          </cell>
          <cell r="DT297">
            <v>2883.384</v>
          </cell>
          <cell r="DU297">
            <v>325869.14500000002</v>
          </cell>
          <cell r="DV297">
            <v>0.97517045454545448</v>
          </cell>
          <cell r="DW297">
            <v>0.95794518475523671</v>
          </cell>
          <cell r="DX297">
            <v>0.81</v>
          </cell>
          <cell r="DY297">
            <v>0.32808716199455829</v>
          </cell>
          <cell r="DZ297">
            <v>0.98899999999999999</v>
          </cell>
          <cell r="EA297">
            <v>0.98765977626604951</v>
          </cell>
          <cell r="EB297">
            <v>0.83097626535022229</v>
          </cell>
          <cell r="EC297">
            <v>0.86397764643375019</v>
          </cell>
          <cell r="ED297">
            <v>0.85</v>
          </cell>
          <cell r="EE297">
            <v>0.88807505708502521</v>
          </cell>
          <cell r="EF297">
            <v>6.587227939820102E-2</v>
          </cell>
          <cell r="EG297">
            <v>8.5025350395913274E-2</v>
          </cell>
          <cell r="EH297">
            <v>194.77115572460079</v>
          </cell>
          <cell r="EI297">
            <v>28923.511154681662</v>
          </cell>
          <cell r="EJ297">
            <v>196.9374678711838</v>
          </cell>
          <cell r="EK297">
            <v>29284.893289903943</v>
          </cell>
          <cell r="EL297">
            <v>6.6604933668555133E-2</v>
          </cell>
          <cell r="EM297">
            <v>8.6087691773133107E-2</v>
          </cell>
          <cell r="EN297">
            <v>5.0000000000000001E-4</v>
          </cell>
          <cell r="EO297">
            <v>4.5124988197790009E-4</v>
          </cell>
          <cell r="EP297">
            <v>9.8468733935591898E-2</v>
          </cell>
          <cell r="EQ297">
            <v>13.214804640804552</v>
          </cell>
          <cell r="ER297">
            <v>0.98949474737368681</v>
          </cell>
          <cell r="ES297">
            <v>0.98810565882797696</v>
          </cell>
          <cell r="ET297">
            <v>196.83899913724824</v>
          </cell>
          <cell r="EU297">
            <v>29271.67848526315</v>
          </cell>
          <cell r="EV297">
            <v>2.7387663783617164E-2</v>
          </cell>
          <cell r="EW297">
            <v>2.5789062981984218E-2</v>
          </cell>
          <cell r="EX297">
            <v>0.85</v>
          </cell>
          <cell r="EY297">
            <v>0.84615146886795645</v>
          </cell>
          <cell r="EZ297">
            <v>0.35699999999999998</v>
          </cell>
          <cell r="FA297">
            <v>0.36130227355490291</v>
          </cell>
          <cell r="FB297">
            <v>0.42</v>
          </cell>
          <cell r="FC297">
            <v>0.42699479566971577</v>
          </cell>
          <cell r="FD297">
            <v>115.63774748534136</v>
          </cell>
          <cell r="FE297">
            <v>13847.878295514161</v>
          </cell>
          <cell r="FF297">
            <v>0.70632982554768908</v>
          </cell>
          <cell r="FG297">
            <v>0.76727699767683843</v>
          </cell>
          <cell r="FH297">
            <v>0.78607186868273782</v>
          </cell>
          <cell r="FI297">
            <v>0.78714952037548302</v>
          </cell>
          <cell r="FJ297">
            <v>0.88818993506493504</v>
          </cell>
          <cell r="FK297">
            <v>0.90857721788244483</v>
          </cell>
          <cell r="FL297">
            <v>0.93190514842300554</v>
          </cell>
          <cell r="FM297">
            <v>0.94074429009765015</v>
          </cell>
          <cell r="FN297">
            <v>0.62735504188762892</v>
          </cell>
          <cell r="FO297">
            <v>0.69713039989441694</v>
          </cell>
          <cell r="FP297">
            <v>0.73254442145593612</v>
          </cell>
          <cell r="FQ297">
            <v>0.74050641674633955</v>
          </cell>
          <cell r="FR297">
            <v>3.0000000000000001E-3</v>
          </cell>
          <cell r="FS297">
            <v>2.1354624146456835E-3</v>
          </cell>
          <cell r="FT297">
            <v>0.80800000000000005</v>
          </cell>
          <cell r="FU297">
            <v>0.8404039631745116</v>
          </cell>
          <cell r="FV297">
            <v>0.83434205580393606</v>
          </cell>
          <cell r="FW297">
            <v>0.86625692803340348</v>
          </cell>
          <cell r="FX297">
            <v>273.68124</v>
          </cell>
          <cell r="FY297">
            <v>32674.353955585917</v>
          </cell>
          <cell r="FZ297">
            <v>338.71440594059402</v>
          </cell>
          <cell r="GA297">
            <v>38879.343015188781</v>
          </cell>
          <cell r="GB297">
            <v>45.337471583429583</v>
          </cell>
          <cell r="GC297" t="e">
            <v>#DIV/0!</v>
          </cell>
          <cell r="GD297">
            <v>1.5333289902404484E-2</v>
          </cell>
          <cell r="GE297" t="e">
            <v>#DIV/0!</v>
          </cell>
          <cell r="GF297">
            <v>4.2950391883485955E-2</v>
          </cell>
          <cell r="GG297" t="e">
            <v>#DIV/0!</v>
          </cell>
          <cell r="GH297">
            <v>126.99571872109128</v>
          </cell>
          <cell r="GI297" t="e">
            <v>#DIV/0!</v>
          </cell>
          <cell r="GJ297">
            <v>1.6299999999999999E-2</v>
          </cell>
          <cell r="GK297" t="e">
            <v>#DIV/0!</v>
          </cell>
          <cell r="GL297">
            <v>4.4610042119999997</v>
          </cell>
          <cell r="GM297" t="e">
            <v>#DIV/0!</v>
          </cell>
          <cell r="GN297">
            <v>3.2303823604137927</v>
          </cell>
          <cell r="GO297" t="e">
            <v>#DIV/0!</v>
          </cell>
          <cell r="GP297">
            <v>9.0486900851926979</v>
          </cell>
          <cell r="GQ297" t="e">
            <v>#DIV/0!</v>
          </cell>
          <cell r="GR297">
            <v>3.0602983242670107E-3</v>
          </cell>
          <cell r="GS297" t="e">
            <v>#DIV/0!</v>
          </cell>
          <cell r="GT297">
            <v>136.04440880628397</v>
          </cell>
          <cell r="GU297">
            <v>16365.720329057478</v>
          </cell>
          <cell r="GV297">
            <v>48.567853943843375</v>
          </cell>
          <cell r="GW297">
            <v>5912.971963252161</v>
          </cell>
          <cell r="GX297">
            <v>1.6425816404167806E-2</v>
          </cell>
          <cell r="GY297">
            <v>1.738213975364291E-2</v>
          </cell>
          <cell r="GZ297">
            <v>4.6010690207752961E-2</v>
          </cell>
          <cell r="HA297">
            <v>4.8109688274633973E-2</v>
          </cell>
          <cell r="HB297">
            <v>30.342230331555839</v>
          </cell>
          <cell r="HC297">
            <v>2552.0554131715576</v>
          </cell>
          <cell r="HD297">
            <v>1.026184737944935E-2</v>
          </cell>
          <cell r="HE297">
            <v>7.5021806506910295E-3</v>
          </cell>
          <cell r="IV297">
            <v>293</v>
          </cell>
        </row>
        <row r="298">
          <cell r="B298">
            <v>39122</v>
          </cell>
          <cell r="C298">
            <v>38</v>
          </cell>
          <cell r="D298">
            <v>39114</v>
          </cell>
          <cell r="E298">
            <v>0</v>
          </cell>
          <cell r="F298">
            <v>223</v>
          </cell>
          <cell r="G298">
            <v>0</v>
          </cell>
          <cell r="H298">
            <v>0</v>
          </cell>
          <cell r="I298">
            <v>1</v>
          </cell>
          <cell r="K298">
            <v>10.625</v>
          </cell>
          <cell r="L298">
            <v>1</v>
          </cell>
          <cell r="M298">
            <v>201.37500000000009</v>
          </cell>
          <cell r="N298">
            <v>202</v>
          </cell>
          <cell r="O298">
            <v>202</v>
          </cell>
          <cell r="Q298">
            <v>17.284722222222221</v>
          </cell>
          <cell r="S298">
            <v>0.65347222222222245</v>
          </cell>
          <cell r="T298">
            <v>0</v>
          </cell>
          <cell r="U298">
            <v>17.938194444444445</v>
          </cell>
          <cell r="W298">
            <v>10.829861111111112</v>
          </cell>
          <cell r="Y298">
            <v>3.4722222222222071E-2</v>
          </cell>
          <cell r="AA298">
            <v>20.215972222222224</v>
          </cell>
          <cell r="AB298">
            <v>0</v>
          </cell>
          <cell r="AC298">
            <v>20.250694444444445</v>
          </cell>
          <cell r="AE298">
            <v>4.4145833333333329</v>
          </cell>
          <cell r="AG298">
            <v>39.742361111111116</v>
          </cell>
          <cell r="AI298">
            <v>0.44097222222222232</v>
          </cell>
          <cell r="AJ298">
            <v>0</v>
          </cell>
          <cell r="AK298">
            <v>44.59791666666667</v>
          </cell>
          <cell r="AL298">
            <v>0</v>
          </cell>
          <cell r="AM298">
            <v>64.848611111111111</v>
          </cell>
          <cell r="AN298">
            <v>1</v>
          </cell>
          <cell r="AO298">
            <v>172.60694444444445</v>
          </cell>
          <cell r="AP298">
            <v>0.88</v>
          </cell>
          <cell r="AQ298">
            <v>104.86833333333327</v>
          </cell>
          <cell r="AR298">
            <v>1</v>
          </cell>
          <cell r="AS298">
            <v>0.97102459969096555</v>
          </cell>
          <cell r="AT298">
            <v>1</v>
          </cell>
          <cell r="AU298">
            <v>0.73914846872963136</v>
          </cell>
          <cell r="AV298">
            <v>1</v>
          </cell>
          <cell r="AW298">
            <v>0.99710565059049283</v>
          </cell>
          <cell r="AX298">
            <v>1</v>
          </cell>
          <cell r="AY298">
            <v>0.70727871901108974</v>
          </cell>
          <cell r="AZ298">
            <v>1</v>
          </cell>
          <cell r="BA298">
            <v>0.62450010862830618</v>
          </cell>
          <cell r="BB298">
            <v>0.88</v>
          </cell>
          <cell r="BC298">
            <v>0.60755570218141697</v>
          </cell>
          <cell r="BD298">
            <v>0.88</v>
          </cell>
          <cell r="BE298">
            <v>0.57168643455019663</v>
          </cell>
          <cell r="BF298">
            <v>0.88</v>
          </cell>
          <cell r="BG298">
            <v>0.56965709758949745</v>
          </cell>
          <cell r="BH298">
            <v>0.88</v>
          </cell>
          <cell r="BI298">
            <v>0.52076143182288404</v>
          </cell>
          <cell r="BJ298">
            <v>140</v>
          </cell>
          <cell r="BK298">
            <v>136.33443047631167</v>
          </cell>
          <cell r="BL298">
            <v>2956.8</v>
          </cell>
          <cell r="BM298">
            <v>343131.94800000003</v>
          </cell>
          <cell r="BN298">
            <v>2956.8</v>
          </cell>
          <cell r="BO298">
            <v>1698.6730099009903</v>
          </cell>
          <cell r="BP298">
            <v>1123.5840000000001</v>
          </cell>
          <cell r="BQ298">
            <v>117071.03323999998</v>
          </cell>
          <cell r="BR298">
            <v>0.38</v>
          </cell>
          <cell r="BS298">
            <v>0.34118371641686934</v>
          </cell>
          <cell r="BT298">
            <v>2</v>
          </cell>
          <cell r="BU298">
            <v>0.34118371641686934</v>
          </cell>
          <cell r="BV298">
            <v>0.105</v>
          </cell>
          <cell r="BW298">
            <v>0.12181858514591237</v>
          </cell>
          <cell r="BX298">
            <v>310.464</v>
          </cell>
          <cell r="BY298">
            <v>41799.848423720781</v>
          </cell>
          <cell r="BZ298">
            <v>0.19</v>
          </cell>
          <cell r="CA298">
            <v>0.18068248753459204</v>
          </cell>
          <cell r="CB298">
            <v>561.79200000000003</v>
          </cell>
          <cell r="CC298">
            <v>61997.933917230286</v>
          </cell>
          <cell r="CD298">
            <v>2.9000000000000001E-2</v>
          </cell>
          <cell r="CE298">
            <v>2.911962558616844E-2</v>
          </cell>
          <cell r="CF298">
            <v>0.75</v>
          </cell>
          <cell r="CG298">
            <v>0.74877663168393427</v>
          </cell>
          <cell r="CH298">
            <v>46.284000000000013</v>
          </cell>
          <cell r="CI298">
            <v>5112.0558393401661</v>
          </cell>
          <cell r="CJ298">
            <v>0.49199999999999999</v>
          </cell>
          <cell r="CK298">
            <v>0.48830788627669103</v>
          </cell>
          <cell r="CL298">
            <v>588.92400000000009</v>
          </cell>
          <cell r="CM298">
            <v>64188.292483429534</v>
          </cell>
          <cell r="CN298">
            <v>0.40482954545454547</v>
          </cell>
          <cell r="CO298">
            <v>0.38309009990524112</v>
          </cell>
          <cell r="CP298">
            <v>1197.0000000000002</v>
          </cell>
          <cell r="CQ298">
            <v>131450.45224000001</v>
          </cell>
          <cell r="CR298">
            <v>1.174005681818182E-2</v>
          </cell>
          <cell r="CS298">
            <v>1.1155440275008484E-2</v>
          </cell>
          <cell r="CT298">
            <v>34.713000000000008</v>
          </cell>
          <cell r="CU298">
            <v>3827.7879523613169</v>
          </cell>
          <cell r="CV298">
            <v>3.5000000000000003E-2</v>
          </cell>
          <cell r="CW298">
            <v>4.4295423636857019E-2</v>
          </cell>
          <cell r="CX298">
            <v>103.48800000000001</v>
          </cell>
          <cell r="CY298">
            <v>15199.174999999996</v>
          </cell>
          <cell r="CZ298">
            <v>0.02</v>
          </cell>
          <cell r="DA298">
            <v>2.0385363038064149E-2</v>
          </cell>
          <cell r="DB298">
            <v>7.000000000000001E-4</v>
          </cell>
          <cell r="DC298">
            <v>9.0297829176217814E-4</v>
          </cell>
          <cell r="DD298">
            <v>2.0697600000000005</v>
          </cell>
          <cell r="DE298">
            <v>309.84070025406857</v>
          </cell>
          <cell r="DF298">
            <v>0.65</v>
          </cell>
          <cell r="DG298">
            <v>0.59664060433508481</v>
          </cell>
          <cell r="DH298">
            <v>67.267200000000017</v>
          </cell>
          <cell r="DI298">
            <v>9068.4449573947095</v>
          </cell>
          <cell r="DJ298">
            <v>0.3</v>
          </cell>
          <cell r="DK298">
            <v>4.9193512147863286E-2</v>
          </cell>
          <cell r="DL298">
            <v>31.046400000000002</v>
          </cell>
          <cell r="DM298">
            <v>747.70079999999973</v>
          </cell>
          <cell r="DN298">
            <v>0.80500000000000005</v>
          </cell>
          <cell r="DO298">
            <v>0.83801699779483152</v>
          </cell>
          <cell r="DP298">
            <v>275.75099999999998</v>
          </cell>
          <cell r="DQ298">
            <v>37972.060471359466</v>
          </cell>
          <cell r="DR298">
            <v>342.54782608695649</v>
          </cell>
          <cell r="DS298">
            <v>45311.8022322693</v>
          </cell>
          <cell r="DT298">
            <v>2883.384</v>
          </cell>
          <cell r="DU298">
            <v>328752.52899999998</v>
          </cell>
          <cell r="DV298">
            <v>0.97517045454545448</v>
          </cell>
          <cell r="DW298">
            <v>0.95809361651162817</v>
          </cell>
          <cell r="DX298">
            <v>0.81</v>
          </cell>
          <cell r="DY298">
            <v>0.33223984986789645</v>
          </cell>
          <cell r="DZ298">
            <v>0.98899999999999999</v>
          </cell>
          <cell r="EA298">
            <v>0.98766872890778723</v>
          </cell>
          <cell r="EB298">
            <v>0.83097626535022229</v>
          </cell>
          <cell r="EC298">
            <v>0.86373482642753863</v>
          </cell>
          <cell r="ED298">
            <v>0.85</v>
          </cell>
          <cell r="EE298">
            <v>0.88781229982374099</v>
          </cell>
          <cell r="EF298">
            <v>6.587227939820102E-2</v>
          </cell>
          <cell r="EG298">
            <v>8.4860306596709734E-2</v>
          </cell>
          <cell r="EH298">
            <v>194.77115572460079</v>
          </cell>
          <cell r="EI298">
            <v>29118.282310406263</v>
          </cell>
          <cell r="EJ298">
            <v>196.9374678711838</v>
          </cell>
          <cell r="EK298">
            <v>29481.830757775126</v>
          </cell>
          <cell r="EL298">
            <v>6.6604933668555133E-2</v>
          </cell>
          <cell r="EM298">
            <v>8.5919807029379625E-2</v>
          </cell>
          <cell r="EN298">
            <v>5.0000000000000001E-4</v>
          </cell>
          <cell r="EO298">
            <v>4.5157553084552212E-4</v>
          </cell>
          <cell r="EP298">
            <v>9.8468733935591898E-2</v>
          </cell>
          <cell r="EQ298">
            <v>13.313273374740143</v>
          </cell>
          <cell r="ER298">
            <v>0.98949474737368681</v>
          </cell>
          <cell r="ES298">
            <v>0.98811493743519541</v>
          </cell>
          <cell r="ET298">
            <v>196.83899913724824</v>
          </cell>
          <cell r="EU298">
            <v>29468.5174844004</v>
          </cell>
          <cell r="EV298">
            <v>2.7387663783617164E-2</v>
          </cell>
          <cell r="EW298">
            <v>2.5802838274194162E-2</v>
          </cell>
          <cell r="EX298">
            <v>0.85</v>
          </cell>
          <cell r="EY298">
            <v>0.84618319705890743</v>
          </cell>
          <cell r="EZ298">
            <v>0.35699999999999998</v>
          </cell>
          <cell r="FA298">
            <v>0.3612668046052725</v>
          </cell>
          <cell r="FB298">
            <v>0.42</v>
          </cell>
          <cell r="FC298">
            <v>0.42693686882572635</v>
          </cell>
          <cell r="FD298">
            <v>115.63774748534136</v>
          </cell>
          <cell r="FE298">
            <v>13963.516042999503</v>
          </cell>
          <cell r="FF298">
            <v>0.70632982554768908</v>
          </cell>
          <cell r="FG298">
            <v>0.76683440268849279</v>
          </cell>
          <cell r="FH298">
            <v>0.78607186868273782</v>
          </cell>
          <cell r="FI298">
            <v>0.78713971298510799</v>
          </cell>
          <cell r="FJ298">
            <v>0.88818993506493504</v>
          </cell>
          <cell r="FK298">
            <v>0.90842579347275565</v>
          </cell>
          <cell r="FL298">
            <v>0.93190514842300554</v>
          </cell>
          <cell r="FM298">
            <v>0.9406786124245945</v>
          </cell>
          <cell r="FN298">
            <v>0.62735504188762892</v>
          </cell>
          <cell r="FO298">
            <v>0.69661215072450067</v>
          </cell>
          <cell r="FP298">
            <v>0.73254442145593612</v>
          </cell>
          <cell r="FQ298">
            <v>0.74044549299512497</v>
          </cell>
          <cell r="FR298">
            <v>3.0000000000000001E-3</v>
          </cell>
          <cell r="FS298">
            <v>2.1071022284047114E-3</v>
          </cell>
          <cell r="FT298">
            <v>0.80800000000000005</v>
          </cell>
          <cell r="FU298">
            <v>0.84012410002323623</v>
          </cell>
          <cell r="FV298">
            <v>0.83434205580393606</v>
          </cell>
          <cell r="FW298">
            <v>0.86598470858082244</v>
          </cell>
          <cell r="FX298">
            <v>273.68124</v>
          </cell>
          <cell r="FY298">
            <v>32948.035195585915</v>
          </cell>
          <cell r="FZ298">
            <v>338.71440594059402</v>
          </cell>
          <cell r="GA298">
            <v>39218.057421129372</v>
          </cell>
          <cell r="GB298">
            <v>45.337471583429583</v>
          </cell>
          <cell r="GC298" t="e">
            <v>#DIV/0!</v>
          </cell>
          <cell r="GD298">
            <v>1.5333289902404484E-2</v>
          </cell>
          <cell r="GE298" t="e">
            <v>#DIV/0!</v>
          </cell>
          <cell r="GF298">
            <v>4.2950391883485955E-2</v>
          </cell>
          <cell r="GG298" t="e">
            <v>#DIV/0!</v>
          </cell>
          <cell r="GH298">
            <v>126.99571872109128</v>
          </cell>
          <cell r="GI298" t="e">
            <v>#DIV/0!</v>
          </cell>
          <cell r="GJ298">
            <v>1.6299999999999999E-2</v>
          </cell>
          <cell r="GK298" t="e">
            <v>#DIV/0!</v>
          </cell>
          <cell r="GL298">
            <v>4.4610042119999997</v>
          </cell>
          <cell r="GM298" t="e">
            <v>#DIV/0!</v>
          </cell>
          <cell r="GN298">
            <v>3.2303823604137927</v>
          </cell>
          <cell r="GO298" t="e">
            <v>#DIV/0!</v>
          </cell>
          <cell r="GP298">
            <v>9.0486900851926979</v>
          </cell>
          <cell r="GQ298" t="e">
            <v>#DIV/0!</v>
          </cell>
          <cell r="GR298">
            <v>3.0602983242670107E-3</v>
          </cell>
          <cell r="GS298" t="e">
            <v>#DIV/0!</v>
          </cell>
          <cell r="GT298">
            <v>136.04440880628397</v>
          </cell>
          <cell r="GU298">
            <v>16501.764737863763</v>
          </cell>
          <cell r="GV298">
            <v>48.567853943843375</v>
          </cell>
          <cell r="GW298">
            <v>5961.5398171960042</v>
          </cell>
          <cell r="GX298">
            <v>1.6425816404167806E-2</v>
          </cell>
          <cell r="GY298">
            <v>1.7373899026143738E-2</v>
          </cell>
          <cell r="GZ298">
            <v>4.6010690207752961E-2</v>
          </cell>
          <cell r="HA298">
            <v>4.8091601012517089E-2</v>
          </cell>
          <cell r="HB298">
            <v>30.342230331555839</v>
          </cell>
          <cell r="HC298">
            <v>2582.3976435031136</v>
          </cell>
          <cell r="HD298">
            <v>1.026184737944935E-2</v>
          </cell>
          <cell r="HE298">
            <v>7.5259609562882013E-3</v>
          </cell>
          <cell r="IV298">
            <v>294</v>
          </cell>
        </row>
        <row r="299">
          <cell r="B299">
            <v>39123</v>
          </cell>
          <cell r="C299">
            <v>38</v>
          </cell>
          <cell r="D299">
            <v>39114</v>
          </cell>
          <cell r="E299">
            <v>0</v>
          </cell>
          <cell r="F299">
            <v>224</v>
          </cell>
          <cell r="G299">
            <v>0</v>
          </cell>
          <cell r="H299">
            <v>0</v>
          </cell>
          <cell r="I299">
            <v>1</v>
          </cell>
          <cell r="K299">
            <v>10.625</v>
          </cell>
          <cell r="L299">
            <v>1</v>
          </cell>
          <cell r="M299">
            <v>202.37500000000009</v>
          </cell>
          <cell r="N299">
            <v>203</v>
          </cell>
          <cell r="O299">
            <v>203</v>
          </cell>
          <cell r="P299">
            <v>0.5</v>
          </cell>
          <cell r="Q299">
            <v>17.784722222222221</v>
          </cell>
          <cell r="S299">
            <v>0.65347222222222245</v>
          </cell>
          <cell r="T299">
            <v>0.5</v>
          </cell>
          <cell r="U299">
            <v>18.438194444444445</v>
          </cell>
          <cell r="W299">
            <v>10.829861111111112</v>
          </cell>
          <cell r="Y299">
            <v>3.4722222222222071E-2</v>
          </cell>
          <cell r="AA299">
            <v>20.215972222222224</v>
          </cell>
          <cell r="AB299">
            <v>0</v>
          </cell>
          <cell r="AC299">
            <v>20.250694444444445</v>
          </cell>
          <cell r="AE299">
            <v>4.4145833333333329</v>
          </cell>
          <cell r="AG299">
            <v>39.742361111111116</v>
          </cell>
          <cell r="AI299">
            <v>0.44097222222222232</v>
          </cell>
          <cell r="AJ299">
            <v>0</v>
          </cell>
          <cell r="AK299">
            <v>44.59791666666667</v>
          </cell>
          <cell r="AL299">
            <v>0</v>
          </cell>
          <cell r="AM299">
            <v>64.848611111111111</v>
          </cell>
          <cell r="AN299">
            <v>0.5</v>
          </cell>
          <cell r="AO299">
            <v>173.10694444444445</v>
          </cell>
          <cell r="AP299">
            <v>0.44</v>
          </cell>
          <cell r="AQ299">
            <v>105.30833333333327</v>
          </cell>
          <cell r="AR299">
            <v>1</v>
          </cell>
          <cell r="AS299">
            <v>0.97111937959139172</v>
          </cell>
          <cell r="AT299">
            <v>1</v>
          </cell>
          <cell r="AU299">
            <v>0.74000172638599271</v>
          </cell>
          <cell r="AV299">
            <v>1</v>
          </cell>
          <cell r="AW299">
            <v>0.99711511814386244</v>
          </cell>
          <cell r="AX299">
            <v>1</v>
          </cell>
          <cell r="AY299">
            <v>0.70823622412124687</v>
          </cell>
          <cell r="AZ299">
            <v>1</v>
          </cell>
          <cell r="BA299">
            <v>0.6255846979628843</v>
          </cell>
          <cell r="BB299">
            <v>0.88</v>
          </cell>
          <cell r="BC299">
            <v>0.60834262698877495</v>
          </cell>
          <cell r="BD299">
            <v>0.88</v>
          </cell>
          <cell r="BE299">
            <v>0.57252453099456668</v>
          </cell>
          <cell r="BF299">
            <v>0.88</v>
          </cell>
          <cell r="BG299">
            <v>0.5704977239381509</v>
          </cell>
          <cell r="BH299">
            <v>0.44</v>
          </cell>
          <cell r="BI299">
            <v>0.52036236359892907</v>
          </cell>
          <cell r="BJ299">
            <v>140</v>
          </cell>
          <cell r="BK299">
            <v>136.3497459840153</v>
          </cell>
          <cell r="BL299">
            <v>1478.4</v>
          </cell>
          <cell r="BM299">
            <v>344610.34800000006</v>
          </cell>
          <cell r="BN299">
            <v>1478.4</v>
          </cell>
          <cell r="BO299">
            <v>1697.5879211822662</v>
          </cell>
          <cell r="BP299">
            <v>561.79200000000003</v>
          </cell>
          <cell r="BQ299">
            <v>117632.82523999998</v>
          </cell>
          <cell r="BR299">
            <v>0.38</v>
          </cell>
          <cell r="BS299">
            <v>0.3413502407072232</v>
          </cell>
          <cell r="BT299">
            <v>2</v>
          </cell>
          <cell r="BU299">
            <v>0.3413502407072232</v>
          </cell>
          <cell r="BV299">
            <v>0.105</v>
          </cell>
          <cell r="BW299">
            <v>0.12174643236111057</v>
          </cell>
          <cell r="BX299">
            <v>155.232</v>
          </cell>
          <cell r="BY299">
            <v>41955.080423720785</v>
          </cell>
          <cell r="BZ299">
            <v>0.19</v>
          </cell>
          <cell r="CA299">
            <v>0.18072246024727695</v>
          </cell>
          <cell r="CB299">
            <v>280.89600000000002</v>
          </cell>
          <cell r="CC299">
            <v>62278.829917230287</v>
          </cell>
          <cell r="CD299">
            <v>2.9000000000000001E-2</v>
          </cell>
          <cell r="CE299">
            <v>2.9119083393957843E-2</v>
          </cell>
          <cell r="CF299">
            <v>0.75</v>
          </cell>
          <cell r="CG299">
            <v>0.74878214484826722</v>
          </cell>
          <cell r="CH299">
            <v>23.142000000000007</v>
          </cell>
          <cell r="CI299">
            <v>5135.197839340166</v>
          </cell>
          <cell r="CJ299">
            <v>0.49199999999999999</v>
          </cell>
          <cell r="CK299">
            <v>0.48832462045008596</v>
          </cell>
          <cell r="CL299">
            <v>294.46200000000005</v>
          </cell>
          <cell r="CM299">
            <v>64482.754483429533</v>
          </cell>
          <cell r="CN299">
            <v>0.40482954545454547</v>
          </cell>
          <cell r="CO299">
            <v>0.38318336348971155</v>
          </cell>
          <cell r="CP299">
            <v>598.50000000000011</v>
          </cell>
          <cell r="CQ299">
            <v>132048.95224000001</v>
          </cell>
          <cell r="CR299">
            <v>1.174005681818182E-2</v>
          </cell>
          <cell r="CS299">
            <v>1.1157948316634171E-2</v>
          </cell>
          <cell r="CT299">
            <v>17.356500000000004</v>
          </cell>
          <cell r="CU299">
            <v>3845.1444523613168</v>
          </cell>
          <cell r="CV299">
            <v>3.5000000000000003E-2</v>
          </cell>
          <cell r="CW299">
            <v>4.4255545686631537E-2</v>
          </cell>
          <cell r="CX299">
            <v>51.744000000000007</v>
          </cell>
          <cell r="CY299">
            <v>15250.918999999996</v>
          </cell>
          <cell r="CZ299">
            <v>0.02</v>
          </cell>
          <cell r="DA299">
            <v>2.0384055561115277E-2</v>
          </cell>
          <cell r="DB299">
            <v>7.000000000000001E-4</v>
          </cell>
          <cell r="DC299">
            <v>9.0210750216377278E-4</v>
          </cell>
          <cell r="DD299">
            <v>1.0348800000000002</v>
          </cell>
          <cell r="DE299">
            <v>310.87558025406855</v>
          </cell>
          <cell r="DF299">
            <v>0.65</v>
          </cell>
          <cell r="DG299">
            <v>0.59682164447891373</v>
          </cell>
          <cell r="DH299">
            <v>33.633600000000008</v>
          </cell>
          <cell r="DI299">
            <v>9102.0785573947087</v>
          </cell>
          <cell r="DJ299">
            <v>0.3</v>
          </cell>
          <cell r="DK299">
            <v>5.0044459615843473E-2</v>
          </cell>
          <cell r="DL299">
            <v>15.523200000000001</v>
          </cell>
          <cell r="DM299">
            <v>763.22399999999971</v>
          </cell>
          <cell r="DN299">
            <v>0.80500000000000005</v>
          </cell>
          <cell r="DO299">
            <v>0.83789266692523079</v>
          </cell>
          <cell r="DP299">
            <v>137.87549999999999</v>
          </cell>
          <cell r="DQ299">
            <v>38109.935971359468</v>
          </cell>
          <cell r="DR299">
            <v>171.27391304347825</v>
          </cell>
          <cell r="DS299">
            <v>45483.076145312778</v>
          </cell>
          <cell r="DT299">
            <v>1441.692</v>
          </cell>
          <cell r="DU299">
            <v>330194.22100000002</v>
          </cell>
          <cell r="DV299">
            <v>0.97517045454545448</v>
          </cell>
          <cell r="DW299">
            <v>0.9581668772175117</v>
          </cell>
          <cell r="DX299">
            <v>0.81</v>
          </cell>
          <cell r="DY299">
            <v>0.33428947086754007</v>
          </cell>
          <cell r="DZ299">
            <v>0.98899999999999999</v>
          </cell>
          <cell r="EA299">
            <v>0.98767316052549314</v>
          </cell>
          <cell r="EB299">
            <v>0.83097626535022229</v>
          </cell>
          <cell r="EC299">
            <v>0.86361475421360512</v>
          </cell>
          <cell r="ED299">
            <v>0.85</v>
          </cell>
          <cell r="EE299">
            <v>0.88768227187890203</v>
          </cell>
          <cell r="EF299">
            <v>6.587227939820102E-2</v>
          </cell>
          <cell r="EG299">
            <v>8.4778846769478194E-2</v>
          </cell>
          <cell r="EH299">
            <v>97.385577862300394</v>
          </cell>
          <cell r="EI299">
            <v>29215.667888268563</v>
          </cell>
          <cell r="EJ299">
            <v>98.468733935591899</v>
          </cell>
          <cell r="EK299">
            <v>29580.299491710717</v>
          </cell>
          <cell r="EL299">
            <v>6.6604933668555133E-2</v>
          </cell>
          <cell r="EM299">
            <v>8.5836945011618496E-2</v>
          </cell>
          <cell r="EN299">
            <v>5.0000000000000001E-4</v>
          </cell>
          <cell r="EO299">
            <v>4.5173672921913836E-4</v>
          </cell>
          <cell r="EP299">
            <v>4.9234366967795949E-2</v>
          </cell>
          <cell r="EQ299">
            <v>13.36250774170794</v>
          </cell>
          <cell r="ER299">
            <v>0.98949474737368681</v>
          </cell>
          <cell r="ES299">
            <v>0.98811953041023781</v>
          </cell>
          <cell r="ET299">
            <v>98.419499568624119</v>
          </cell>
          <cell r="EU299">
            <v>29566.936983969023</v>
          </cell>
          <cell r="EV299">
            <v>2.7387663783617164E-2</v>
          </cell>
          <cell r="EW299">
            <v>2.5809637274998215E-2</v>
          </cell>
          <cell r="EX299">
            <v>0.85</v>
          </cell>
          <cell r="EY299">
            <v>0.84619886577877257</v>
          </cell>
          <cell r="EZ299">
            <v>0.35699999999999998</v>
          </cell>
          <cell r="FA299">
            <v>0.36124928854088256</v>
          </cell>
          <cell r="FB299">
            <v>0.42</v>
          </cell>
          <cell r="FC299">
            <v>0.42690826370751289</v>
          </cell>
          <cell r="FD299">
            <v>57.818873742670682</v>
          </cell>
          <cell r="FE299">
            <v>14021.334916742173</v>
          </cell>
          <cell r="FF299">
            <v>0.70632982554768908</v>
          </cell>
          <cell r="FG299">
            <v>0.76661550704847259</v>
          </cell>
          <cell r="FH299">
            <v>0.78607186868273782</v>
          </cell>
          <cell r="FI299">
            <v>0.7871348759273229</v>
          </cell>
          <cell r="FJ299">
            <v>0.88818993506493504</v>
          </cell>
          <cell r="FK299">
            <v>0.90835092166365317</v>
          </cell>
          <cell r="FL299">
            <v>0.93190514842300554</v>
          </cell>
          <cell r="FM299">
            <v>0.94064613826932753</v>
          </cell>
          <cell r="FN299">
            <v>0.62735504188762892</v>
          </cell>
          <cell r="FO299">
            <v>0.69635590238912892</v>
          </cell>
          <cell r="FP299">
            <v>0.73254442145593612</v>
          </cell>
          <cell r="FQ299">
            <v>0.74041538133814255</v>
          </cell>
          <cell r="FR299">
            <v>3.0000000000000001E-3</v>
          </cell>
          <cell r="FS299">
            <v>2.0933065471822054E-3</v>
          </cell>
          <cell r="FT299">
            <v>0.80800000000000005</v>
          </cell>
          <cell r="FU299">
            <v>0.83998597347241299</v>
          </cell>
          <cell r="FV299">
            <v>0.83434205580393606</v>
          </cell>
          <cell r="FW299">
            <v>0.86585033347320917</v>
          </cell>
          <cell r="FX299">
            <v>136.84062</v>
          </cell>
          <cell r="FY299">
            <v>33084.875815585918</v>
          </cell>
          <cell r="FZ299">
            <v>169.35720297029701</v>
          </cell>
          <cell r="GA299">
            <v>39387.414624099671</v>
          </cell>
          <cell r="GB299">
            <v>22.668735791714791</v>
          </cell>
          <cell r="GC299" t="e">
            <v>#DIV/0!</v>
          </cell>
          <cell r="GD299">
            <v>1.5333289902404484E-2</v>
          </cell>
          <cell r="GE299" t="e">
            <v>#DIV/0!</v>
          </cell>
          <cell r="GF299">
            <v>4.2950391883485955E-2</v>
          </cell>
          <cell r="GG299" t="e">
            <v>#DIV/0!</v>
          </cell>
          <cell r="GH299">
            <v>63.49785936054564</v>
          </cell>
          <cell r="GI299" t="e">
            <v>#DIV/0!</v>
          </cell>
          <cell r="GJ299">
            <v>1.6299999999999999E-2</v>
          </cell>
          <cell r="GK299" t="e">
            <v>#DIV/0!</v>
          </cell>
          <cell r="GL299">
            <v>2.2305021059999999</v>
          </cell>
          <cell r="GM299" t="e">
            <v>#DIV/0!</v>
          </cell>
          <cell r="GN299">
            <v>1.6151911802068963</v>
          </cell>
          <cell r="GO299" t="e">
            <v>#DIV/0!</v>
          </cell>
          <cell r="GP299">
            <v>4.524345042596349</v>
          </cell>
          <cell r="GQ299" t="e">
            <v>#DIV/0!</v>
          </cell>
          <cell r="GR299">
            <v>3.0602983242670107E-3</v>
          </cell>
          <cell r="GS299" t="e">
            <v>#DIV/0!</v>
          </cell>
          <cell r="GT299">
            <v>68.022204403141984</v>
          </cell>
          <cell r="GU299">
            <v>16569.786942266906</v>
          </cell>
          <cell r="GV299">
            <v>24.283926971921687</v>
          </cell>
          <cell r="GW299">
            <v>5985.8237441679257</v>
          </cell>
          <cell r="GX299">
            <v>1.6425816404167806E-2</v>
          </cell>
          <cell r="GY299">
            <v>1.7369831692250648E-2</v>
          </cell>
          <cell r="GZ299">
            <v>4.6010690207752961E-2</v>
          </cell>
          <cell r="HA299">
            <v>4.8082673774691477E-2</v>
          </cell>
          <cell r="HB299">
            <v>15.17111516577792</v>
          </cell>
          <cell r="HC299">
            <v>2597.5687586688914</v>
          </cell>
          <cell r="HD299">
            <v>1.026184737944935E-2</v>
          </cell>
          <cell r="HE299">
            <v>7.5376980805837296E-3</v>
          </cell>
          <cell r="IV299">
            <v>295</v>
          </cell>
        </row>
        <row r="300">
          <cell r="B300">
            <v>39124</v>
          </cell>
          <cell r="C300">
            <v>38</v>
          </cell>
          <cell r="D300">
            <v>39114</v>
          </cell>
          <cell r="E300">
            <v>0</v>
          </cell>
          <cell r="F300">
            <v>225</v>
          </cell>
          <cell r="G300">
            <v>0</v>
          </cell>
          <cell r="H300">
            <v>0</v>
          </cell>
          <cell r="I300">
            <v>1</v>
          </cell>
          <cell r="K300">
            <v>10.625</v>
          </cell>
          <cell r="L300">
            <v>1</v>
          </cell>
          <cell r="M300">
            <v>203.37500000000009</v>
          </cell>
          <cell r="N300">
            <v>204</v>
          </cell>
          <cell r="O300">
            <v>204</v>
          </cell>
          <cell r="Q300">
            <v>17.784722222222221</v>
          </cell>
          <cell r="R300">
            <v>2.0833333333333332E-2</v>
          </cell>
          <cell r="S300">
            <v>0.67430555555555582</v>
          </cell>
          <cell r="T300">
            <v>2.0833333333333332E-2</v>
          </cell>
          <cell r="U300">
            <v>18.459027777777777</v>
          </cell>
          <cell r="W300">
            <v>10.829861111111112</v>
          </cell>
          <cell r="Y300">
            <v>3.4722222222222071E-2</v>
          </cell>
          <cell r="AA300">
            <v>20.215972222222224</v>
          </cell>
          <cell r="AB300">
            <v>0</v>
          </cell>
          <cell r="AC300">
            <v>20.250694444444445</v>
          </cell>
          <cell r="AE300">
            <v>4.4145833333333329</v>
          </cell>
          <cell r="AG300">
            <v>39.742361111111116</v>
          </cell>
          <cell r="AI300">
            <v>0.44097222222222232</v>
          </cell>
          <cell r="AJ300">
            <v>0</v>
          </cell>
          <cell r="AK300">
            <v>44.59791666666667</v>
          </cell>
          <cell r="AL300">
            <v>0</v>
          </cell>
          <cell r="AM300">
            <v>64.848611111111111</v>
          </cell>
          <cell r="AN300">
            <v>0.97916666666666663</v>
          </cell>
          <cell r="AO300">
            <v>174.08611111111111</v>
          </cell>
          <cell r="AP300">
            <v>0.86166666666666669</v>
          </cell>
          <cell r="AQ300">
            <v>106.16999999999993</v>
          </cell>
          <cell r="AR300">
            <v>1</v>
          </cell>
          <cell r="AS300">
            <v>0.97130320553621974</v>
          </cell>
          <cell r="AT300">
            <v>1</v>
          </cell>
          <cell r="AU300">
            <v>0.74165662256289422</v>
          </cell>
          <cell r="AV300">
            <v>1</v>
          </cell>
          <cell r="AW300">
            <v>0.99713348049638184</v>
          </cell>
          <cell r="AX300">
            <v>1</v>
          </cell>
          <cell r="AY300">
            <v>0.7100933085954958</v>
          </cell>
          <cell r="AZ300">
            <v>1</v>
          </cell>
          <cell r="BA300">
            <v>0.62769063841330119</v>
          </cell>
          <cell r="BB300">
            <v>0.88</v>
          </cell>
          <cell r="BC300">
            <v>0.60987059405466604</v>
          </cell>
          <cell r="BD300">
            <v>0.88</v>
          </cell>
          <cell r="BE300">
            <v>0.57415267445048201</v>
          </cell>
          <cell r="BF300">
            <v>0.86166666666666669</v>
          </cell>
          <cell r="BG300">
            <v>0.57206660430308665</v>
          </cell>
          <cell r="BH300">
            <v>0.86166666666666669</v>
          </cell>
          <cell r="BI300">
            <v>0.52204056545789768</v>
          </cell>
          <cell r="BJ300">
            <v>140</v>
          </cell>
          <cell r="BK300">
            <v>136.37937113434441</v>
          </cell>
          <cell r="BL300">
            <v>2895.2000000000003</v>
          </cell>
          <cell r="BM300">
            <v>347505.54800000007</v>
          </cell>
          <cell r="BN300">
            <v>2895.2000000000003</v>
          </cell>
          <cell r="BO300">
            <v>1703.4585686274513</v>
          </cell>
          <cell r="BP300">
            <v>1100.1760000000002</v>
          </cell>
          <cell r="BQ300">
            <v>118733.00123999998</v>
          </cell>
          <cell r="BR300">
            <v>0.38</v>
          </cell>
          <cell r="BS300">
            <v>0.34167224645288241</v>
          </cell>
          <cell r="BT300">
            <v>2</v>
          </cell>
          <cell r="BU300">
            <v>0.34167224645288241</v>
          </cell>
          <cell r="BV300">
            <v>0.105</v>
          </cell>
          <cell r="BW300">
            <v>0.12160691150669277</v>
          </cell>
          <cell r="BX300">
            <v>303.99600000000004</v>
          </cell>
          <cell r="BY300">
            <v>42259.076423720784</v>
          </cell>
          <cell r="BZ300">
            <v>0.19</v>
          </cell>
          <cell r="CA300">
            <v>0.18079975493579825</v>
          </cell>
          <cell r="CB300">
            <v>550.08800000000008</v>
          </cell>
          <cell r="CC300">
            <v>62828.91791723029</v>
          </cell>
          <cell r="CD300">
            <v>2.9000000000000001E-2</v>
          </cell>
          <cell r="CE300">
            <v>2.9118035712548847E-2</v>
          </cell>
          <cell r="CF300">
            <v>0.75</v>
          </cell>
          <cell r="CG300">
            <v>0.74879279878198346</v>
          </cell>
          <cell r="CH300">
            <v>45.319750000000006</v>
          </cell>
          <cell r="CI300">
            <v>5180.5175893401656</v>
          </cell>
          <cell r="CJ300">
            <v>0.49199999999999999</v>
          </cell>
          <cell r="CK300">
            <v>0.48835695599828854</v>
          </cell>
          <cell r="CL300">
            <v>576.65475000000015</v>
          </cell>
          <cell r="CM300">
            <v>65059.409233429535</v>
          </cell>
          <cell r="CN300">
            <v>0.40482954545454547</v>
          </cell>
          <cell r="CO300">
            <v>0.38336370600909081</v>
          </cell>
          <cell r="CP300">
            <v>1172.0625000000002</v>
          </cell>
          <cell r="CQ300">
            <v>133221.01474000001</v>
          </cell>
          <cell r="CR300">
            <v>1.174005681818182E-2</v>
          </cell>
          <cell r="CS300">
            <v>1.1162798082467782E-2</v>
          </cell>
          <cell r="CT300">
            <v>33.989812500000006</v>
          </cell>
          <cell r="CU300">
            <v>3879.1342648613168</v>
          </cell>
          <cell r="CV300">
            <v>3.5000000000000003E-2</v>
          </cell>
          <cell r="CW300">
            <v>4.4178434238983696E-2</v>
          </cell>
          <cell r="CX300">
            <v>101.33200000000002</v>
          </cell>
          <cell r="CY300">
            <v>15352.250999999997</v>
          </cell>
          <cell r="CZ300">
            <v>0.02</v>
          </cell>
          <cell r="DA300">
            <v>2.038152061571092E-2</v>
          </cell>
          <cell r="DB300">
            <v>7.000000000000001E-4</v>
          </cell>
          <cell r="DC300">
            <v>9.0042366821167547E-4</v>
          </cell>
          <cell r="DD300">
            <v>2.0266400000000004</v>
          </cell>
          <cell r="DE300">
            <v>312.90222025406854</v>
          </cell>
          <cell r="DF300">
            <v>0.65</v>
          </cell>
          <cell r="DG300">
            <v>0.5971726463692334</v>
          </cell>
          <cell r="DH300">
            <v>65.865800000000021</v>
          </cell>
          <cell r="DI300">
            <v>9167.9443573947083</v>
          </cell>
          <cell r="DJ300">
            <v>0.3</v>
          </cell>
          <cell r="DK300">
            <v>5.1694282486652927E-2</v>
          </cell>
          <cell r="DL300">
            <v>30.399600000000007</v>
          </cell>
          <cell r="DM300">
            <v>793.62359999999967</v>
          </cell>
          <cell r="DN300">
            <v>0.80500000000000005</v>
          </cell>
          <cell r="DO300">
            <v>0.83765187818513753</v>
          </cell>
          <cell r="DP300">
            <v>270.00618750000001</v>
          </cell>
          <cell r="DQ300">
            <v>38379.942158859471</v>
          </cell>
          <cell r="DR300">
            <v>335.41141304347826</v>
          </cell>
          <cell r="DS300">
            <v>45818.487558356253</v>
          </cell>
          <cell r="DT300">
            <v>2823.3135000000002</v>
          </cell>
          <cell r="DU300">
            <v>333017.53450000007</v>
          </cell>
          <cell r="DV300">
            <v>0.97517045454545448</v>
          </cell>
          <cell r="DW300">
            <v>0.95830854044379166</v>
          </cell>
          <cell r="DX300">
            <v>0.81</v>
          </cell>
          <cell r="DY300">
            <v>0.33825279499825089</v>
          </cell>
          <cell r="DZ300">
            <v>0.98899999999999999</v>
          </cell>
          <cell r="EA300">
            <v>0.98768175419802218</v>
          </cell>
          <cell r="EB300">
            <v>0.83097626535022229</v>
          </cell>
          <cell r="EC300">
            <v>0.86338214942839742</v>
          </cell>
          <cell r="ED300">
            <v>0.85</v>
          </cell>
          <cell r="EE300">
            <v>0.88743019833296333</v>
          </cell>
          <cell r="EF300">
            <v>6.587227939820102E-2</v>
          </cell>
          <cell r="EG300">
            <v>8.4621329014241312E-2</v>
          </cell>
          <cell r="EH300">
            <v>190.7134233136716</v>
          </cell>
          <cell r="EI300">
            <v>29406.381311582234</v>
          </cell>
          <cell r="EJ300">
            <v>192.83460395720081</v>
          </cell>
          <cell r="EK300">
            <v>29773.13409566792</v>
          </cell>
          <cell r="EL300">
            <v>6.6604933668555133E-2</v>
          </cell>
          <cell r="EM300">
            <v>8.5676715859707403E-2</v>
          </cell>
          <cell r="EN300">
            <v>5.0000000000000001E-4</v>
          </cell>
          <cell r="EO300">
            <v>4.5204932072115498E-4</v>
          </cell>
          <cell r="EP300">
            <v>9.6417301978600406E-2</v>
          </cell>
          <cell r="EQ300">
            <v>13.458925043686541</v>
          </cell>
          <cell r="ER300">
            <v>0.98949474737368681</v>
          </cell>
          <cell r="ES300">
            <v>0.98812843698674691</v>
          </cell>
          <cell r="ET300">
            <v>192.73818665522222</v>
          </cell>
          <cell r="EU300">
            <v>29759.675170624243</v>
          </cell>
          <cell r="EV300">
            <v>2.7387663783617164E-2</v>
          </cell>
          <cell r="EW300">
            <v>2.5822784409983673E-2</v>
          </cell>
          <cell r="EX300">
            <v>0.85</v>
          </cell>
          <cell r="EY300">
            <v>0.84622918067723496</v>
          </cell>
          <cell r="EZ300">
            <v>0.35699999999999998</v>
          </cell>
          <cell r="FA300">
            <v>0.36121539951114628</v>
          </cell>
          <cell r="FB300">
            <v>0.42</v>
          </cell>
          <cell r="FC300">
            <v>0.42685292324954632</v>
          </cell>
          <cell r="FD300">
            <v>113.22862774606342</v>
          </cell>
          <cell r="FE300">
            <v>14134.563544488235</v>
          </cell>
          <cell r="FF300">
            <v>0.70632982554768897</v>
          </cell>
          <cell r="FG300">
            <v>0.76619139210438292</v>
          </cell>
          <cell r="FH300">
            <v>0.78607186868273771</v>
          </cell>
          <cell r="FI300">
            <v>0.78712552917673473</v>
          </cell>
          <cell r="FJ300">
            <v>0.88818993506493493</v>
          </cell>
          <cell r="FK300">
            <v>0.90820589106192851</v>
          </cell>
          <cell r="FL300">
            <v>0.93190514842300542</v>
          </cell>
          <cell r="FM300">
            <v>0.94058323446272618</v>
          </cell>
          <cell r="FN300">
            <v>0.62735504188762869</v>
          </cell>
          <cell r="FO300">
            <v>0.6958595359901405</v>
          </cell>
          <cell r="FP300">
            <v>0.7325444214559359</v>
          </cell>
          <cell r="FQ300">
            <v>0.74035707616123814</v>
          </cell>
          <cell r="FR300">
            <v>3.0000000000000001E-3</v>
          </cell>
          <cell r="FS300">
            <v>2.0670095091913643E-3</v>
          </cell>
          <cell r="FT300">
            <v>0.80800000000000005</v>
          </cell>
          <cell r="FU300">
            <v>0.8397188876943289</v>
          </cell>
          <cell r="FV300">
            <v>0.83434205580393606</v>
          </cell>
          <cell r="FW300">
            <v>0.86559046201583822</v>
          </cell>
          <cell r="FX300">
            <v>267.97954750000002</v>
          </cell>
          <cell r="FY300">
            <v>33352.855363085917</v>
          </cell>
          <cell r="FZ300">
            <v>331.65785581683167</v>
          </cell>
          <cell r="GA300">
            <v>39719.072479916504</v>
          </cell>
          <cell r="GB300">
            <v>44.392940925441472</v>
          </cell>
          <cell r="GC300" t="e">
            <v>#DIV/0!</v>
          </cell>
          <cell r="GD300">
            <v>1.5333289902404486E-2</v>
          </cell>
          <cell r="GE300" t="e">
            <v>#DIV/0!</v>
          </cell>
          <cell r="GF300">
            <v>4.2950391883485955E-2</v>
          </cell>
          <cell r="GG300" t="e">
            <v>#DIV/0!</v>
          </cell>
          <cell r="GH300">
            <v>124.34997458106855</v>
          </cell>
          <cell r="GI300" t="e">
            <v>#DIV/0!</v>
          </cell>
          <cell r="GJ300">
            <v>1.6299999999999999E-2</v>
          </cell>
          <cell r="GK300" t="e">
            <v>#DIV/0!</v>
          </cell>
          <cell r="GL300">
            <v>4.3680666242499999</v>
          </cell>
          <cell r="GM300" t="e">
            <v>#DIV/0!</v>
          </cell>
          <cell r="GN300">
            <v>3.1630827279051719</v>
          </cell>
          <cell r="GO300" t="e">
            <v>#DIV/0!</v>
          </cell>
          <cell r="GP300">
            <v>8.8601757084178487</v>
          </cell>
          <cell r="GQ300" t="e">
            <v>#DIV/0!</v>
          </cell>
          <cell r="GR300">
            <v>3.0602983242670103E-3</v>
          </cell>
          <cell r="GS300" t="e">
            <v>#DIV/0!</v>
          </cell>
          <cell r="GT300">
            <v>133.21015028948639</v>
          </cell>
          <cell r="GU300">
            <v>16702.997092556394</v>
          </cell>
          <cell r="GV300">
            <v>47.556023653346642</v>
          </cell>
          <cell r="GW300">
            <v>6033.3797678212723</v>
          </cell>
          <cell r="GX300">
            <v>1.642581640416781E-2</v>
          </cell>
          <cell r="GY300">
            <v>1.7361966744258342E-2</v>
          </cell>
          <cell r="GZ300">
            <v>4.6010690207752961E-2</v>
          </cell>
          <cell r="HA300">
            <v>4.8065411296847528E-2</v>
          </cell>
          <cell r="HB300">
            <v>29.710100532981784</v>
          </cell>
          <cell r="HC300">
            <v>2627.2788592018733</v>
          </cell>
          <cell r="HD300">
            <v>1.0261847379449358E-2</v>
          </cell>
          <cell r="HE300">
            <v>7.5603939975135955E-3</v>
          </cell>
          <cell r="IV300">
            <v>296</v>
          </cell>
        </row>
        <row r="301">
          <cell r="B301" t="str">
            <v>from  5/2/2007  to  11/2/2007</v>
          </cell>
          <cell r="C301">
            <v>38</v>
          </cell>
          <cell r="F301">
            <v>7</v>
          </cell>
          <cell r="G301">
            <v>0</v>
          </cell>
          <cell r="H301">
            <v>0</v>
          </cell>
          <cell r="I301">
            <v>1</v>
          </cell>
          <cell r="J301">
            <v>0</v>
          </cell>
          <cell r="K301">
            <v>10.625</v>
          </cell>
          <cell r="L301">
            <v>7</v>
          </cell>
          <cell r="M301">
            <v>203.37500000000009</v>
          </cell>
          <cell r="N301">
            <v>7</v>
          </cell>
          <cell r="O301">
            <v>204</v>
          </cell>
          <cell r="P301">
            <v>0.5</v>
          </cell>
          <cell r="Q301">
            <v>17.784722222222221</v>
          </cell>
          <cell r="R301">
            <v>2.0833333333333332E-2</v>
          </cell>
          <cell r="S301">
            <v>0.67430555555555582</v>
          </cell>
          <cell r="T301">
            <v>0.52083333333333337</v>
          </cell>
          <cell r="U301">
            <v>18.459027777777777</v>
          </cell>
          <cell r="V301">
            <v>0</v>
          </cell>
          <cell r="W301">
            <v>10.829861111111112</v>
          </cell>
          <cell r="X301">
            <v>0</v>
          </cell>
          <cell r="Y301">
            <v>3.4722222222222071E-2</v>
          </cell>
          <cell r="Z301">
            <v>0</v>
          </cell>
          <cell r="AA301">
            <v>20.215972222222224</v>
          </cell>
          <cell r="AB301">
            <v>0</v>
          </cell>
          <cell r="AC301">
            <v>20.250694444444445</v>
          </cell>
          <cell r="AD301">
            <v>0</v>
          </cell>
          <cell r="AE301">
            <v>4.4145833333333329</v>
          </cell>
          <cell r="AF301">
            <v>0</v>
          </cell>
          <cell r="AG301">
            <v>39.742361111111116</v>
          </cell>
          <cell r="AH301">
            <v>0</v>
          </cell>
          <cell r="AI301">
            <v>0.44097222222222232</v>
          </cell>
          <cell r="AJ301">
            <v>0</v>
          </cell>
          <cell r="AK301">
            <v>44.59791666666667</v>
          </cell>
          <cell r="AL301">
            <v>0</v>
          </cell>
          <cell r="AM301">
            <v>64.848611111111111</v>
          </cell>
          <cell r="AN301">
            <v>6.479166666666667</v>
          </cell>
          <cell r="AO301">
            <v>174.08611111111111</v>
          </cell>
          <cell r="AP301">
            <v>5.7016666666666671</v>
          </cell>
          <cell r="AQ301">
            <v>106.16999999999993</v>
          </cell>
          <cell r="AR301">
            <v>1</v>
          </cell>
          <cell r="AS301">
            <v>0.97130320553621974</v>
          </cell>
          <cell r="AT301">
            <v>1</v>
          </cell>
          <cell r="AU301">
            <v>0.74165662256289422</v>
          </cell>
          <cell r="AV301">
            <v>1</v>
          </cell>
          <cell r="AW301">
            <v>0.99713348049638184</v>
          </cell>
          <cell r="AX301">
            <v>1</v>
          </cell>
          <cell r="AY301">
            <v>0.7100933085954958</v>
          </cell>
          <cell r="AZ301">
            <v>1</v>
          </cell>
          <cell r="BA301">
            <v>0.62769063841330119</v>
          </cell>
          <cell r="BB301">
            <v>0.88</v>
          </cell>
          <cell r="BC301">
            <v>0.60987059405466604</v>
          </cell>
          <cell r="BD301">
            <v>0.88</v>
          </cell>
          <cell r="BE301">
            <v>0.57415267445048201</v>
          </cell>
          <cell r="BF301">
            <v>0.87717948717948724</v>
          </cell>
          <cell r="BG301">
            <v>0.57206660430308665</v>
          </cell>
          <cell r="BH301">
            <v>0.81452380952380954</v>
          </cell>
          <cell r="BI301">
            <v>0.52204056545789768</v>
          </cell>
          <cell r="BJ301">
            <v>139.99999999999997</v>
          </cell>
          <cell r="BK301">
            <v>136.37937113434441</v>
          </cell>
          <cell r="BL301">
            <v>19157.599999999999</v>
          </cell>
          <cell r="BM301">
            <v>347505.54800000007</v>
          </cell>
          <cell r="BN301">
            <v>2736.7999999999997</v>
          </cell>
          <cell r="BO301">
            <v>1703.4585686274513</v>
          </cell>
          <cell r="BP301">
            <v>7279.8880000000008</v>
          </cell>
          <cell r="BQ301">
            <v>118733.00123999998</v>
          </cell>
          <cell r="BR301">
            <v>0.38000000000000006</v>
          </cell>
          <cell r="BS301">
            <v>0.34167224645288241</v>
          </cell>
          <cell r="BT301">
            <v>0.38000000000000006</v>
          </cell>
          <cell r="BU301">
            <v>0.34167224645288241</v>
          </cell>
          <cell r="BV301">
            <v>0.10500000000000001</v>
          </cell>
          <cell r="BW301">
            <v>0.12160691150669277</v>
          </cell>
          <cell r="BX301">
            <v>2011.548</v>
          </cell>
          <cell r="BY301">
            <v>42259.076423720784</v>
          </cell>
          <cell r="BZ301">
            <v>0.19000000000000003</v>
          </cell>
          <cell r="CA301">
            <v>0.18079975493579825</v>
          </cell>
          <cell r="CB301">
            <v>3639.9440000000004</v>
          </cell>
          <cell r="CC301">
            <v>62828.91791723029</v>
          </cell>
          <cell r="CD301">
            <v>2.9000000000000005E-2</v>
          </cell>
          <cell r="CE301">
            <v>2.9118035712548847E-2</v>
          </cell>
          <cell r="CF301">
            <v>0.75</v>
          </cell>
          <cell r="CG301">
            <v>0.74879279878198346</v>
          </cell>
          <cell r="CH301">
            <v>299.88175000000007</v>
          </cell>
          <cell r="CI301">
            <v>5180.5175893401656</v>
          </cell>
          <cell r="CJ301">
            <v>0.49199999999999999</v>
          </cell>
          <cell r="CK301">
            <v>0.48835695599828854</v>
          </cell>
          <cell r="CL301">
            <v>3815.7367500000005</v>
          </cell>
          <cell r="CM301">
            <v>65059.409233429535</v>
          </cell>
          <cell r="CN301">
            <v>0.40482954545454553</v>
          </cell>
          <cell r="CO301">
            <v>0.38336370600909081</v>
          </cell>
          <cell r="CP301">
            <v>7755.5625000000009</v>
          </cell>
          <cell r="CQ301">
            <v>133221.01474000001</v>
          </cell>
          <cell r="CR301">
            <v>1.1740056818181823E-2</v>
          </cell>
          <cell r="CS301">
            <v>1.1162798082467782E-2</v>
          </cell>
          <cell r="CT301">
            <v>224.91131250000007</v>
          </cell>
          <cell r="CU301">
            <v>3879.1342648613168</v>
          </cell>
          <cell r="CV301">
            <v>3.5000000000000003E-2</v>
          </cell>
          <cell r="CW301">
            <v>4.4178434238983696E-2</v>
          </cell>
          <cell r="CX301">
            <v>670.51600000000008</v>
          </cell>
          <cell r="CY301">
            <v>15352.250999999997</v>
          </cell>
          <cell r="CZ301">
            <v>0.02</v>
          </cell>
          <cell r="DA301">
            <v>2.038152061571092E-2</v>
          </cell>
          <cell r="DB301">
            <v>7.0000000000000021E-4</v>
          </cell>
          <cell r="DC301">
            <v>9.0042366821167547E-4</v>
          </cell>
          <cell r="DD301">
            <v>13.410320000000002</v>
          </cell>
          <cell r="DE301">
            <v>312.90222025406854</v>
          </cell>
          <cell r="DF301">
            <v>1.3928804968085973</v>
          </cell>
          <cell r="DG301">
            <v>0.5971726463692334</v>
          </cell>
          <cell r="DH301">
            <v>435.83540000000011</v>
          </cell>
          <cell r="DI301">
            <v>9167.9443573947083</v>
          </cell>
          <cell r="DJ301">
            <v>0.3</v>
          </cell>
          <cell r="DK301">
            <v>5.1694282486652927E-2</v>
          </cell>
          <cell r="DL301">
            <v>201.15480000000002</v>
          </cell>
          <cell r="DM301">
            <v>793.62359999999967</v>
          </cell>
          <cell r="DN301">
            <v>0.80499999999999994</v>
          </cell>
          <cell r="DO301">
            <v>0.83765187818513753</v>
          </cell>
          <cell r="DP301">
            <v>1786.6366874999999</v>
          </cell>
          <cell r="DQ301">
            <v>38379.942158859471</v>
          </cell>
          <cell r="DR301">
            <v>2219.4244565217391</v>
          </cell>
          <cell r="DS301">
            <v>45818.487558356253</v>
          </cell>
          <cell r="DT301">
            <v>18681.925500000001</v>
          </cell>
          <cell r="DU301">
            <v>333017.53450000007</v>
          </cell>
          <cell r="DV301">
            <v>0.9751704545454547</v>
          </cell>
          <cell r="DW301">
            <v>0.95830854044379166</v>
          </cell>
          <cell r="DX301">
            <v>0.81000000000000016</v>
          </cell>
          <cell r="DY301">
            <v>0.33825279499825089</v>
          </cell>
          <cell r="DZ301">
            <v>0.98899999999999999</v>
          </cell>
          <cell r="EA301">
            <v>0.98768175419802218</v>
          </cell>
          <cell r="EB301">
            <v>0.83097626535022218</v>
          </cell>
          <cell r="EC301">
            <v>0.86338214942839742</v>
          </cell>
          <cell r="ED301">
            <v>0.85000000000000031</v>
          </cell>
          <cell r="EE301">
            <v>0.88743019833296333</v>
          </cell>
          <cell r="EF301">
            <v>6.5872279398201034E-2</v>
          </cell>
          <cell r="EG301">
            <v>8.4621329014241312E-2</v>
          </cell>
          <cell r="EH301">
            <v>1261.954779798976</v>
          </cell>
          <cell r="EI301">
            <v>29406.381311582234</v>
          </cell>
          <cell r="EJ301">
            <v>1275.9906772487118</v>
          </cell>
          <cell r="EK301">
            <v>29773.13409566792</v>
          </cell>
          <cell r="EL301">
            <v>6.6604933668555133E-2</v>
          </cell>
          <cell r="EM301">
            <v>8.5676715859707403E-2</v>
          </cell>
          <cell r="EN301">
            <v>5.0000000000000001E-4</v>
          </cell>
          <cell r="EO301">
            <v>4.5204932072115498E-4</v>
          </cell>
          <cell r="EP301">
            <v>0.63799533862435587</v>
          </cell>
          <cell r="EQ301">
            <v>13.458925043686541</v>
          </cell>
          <cell r="ER301">
            <v>0.98949474737368681</v>
          </cell>
          <cell r="ES301">
            <v>0.98812843698674691</v>
          </cell>
          <cell r="ET301">
            <v>1275.3526819100875</v>
          </cell>
          <cell r="EU301">
            <v>29759.675170624243</v>
          </cell>
          <cell r="EV301">
            <v>2.738766378361715E-2</v>
          </cell>
          <cell r="EW301">
            <v>2.5822784409983673E-2</v>
          </cell>
          <cell r="EX301">
            <v>0.85</v>
          </cell>
          <cell r="EY301">
            <v>0.84622918067723496</v>
          </cell>
          <cell r="EZ301">
            <v>0.35700000000000004</v>
          </cell>
          <cell r="FA301">
            <v>0.36121539951114628</v>
          </cell>
          <cell r="FB301">
            <v>0.42</v>
          </cell>
          <cell r="FC301">
            <v>0.42685292324954632</v>
          </cell>
          <cell r="FD301">
            <v>749.23623891544094</v>
          </cell>
          <cell r="FE301">
            <v>14134.563544488235</v>
          </cell>
          <cell r="FF301">
            <v>0.70632982554768908</v>
          </cell>
          <cell r="FG301">
            <v>0.76619139210438292</v>
          </cell>
          <cell r="FH301">
            <v>0.78607186868273793</v>
          </cell>
          <cell r="FI301">
            <v>0.78712552917673473</v>
          </cell>
          <cell r="FJ301">
            <v>0.88818993506493504</v>
          </cell>
          <cell r="FK301">
            <v>0.90820589106192851</v>
          </cell>
          <cell r="FL301">
            <v>0.93190514842300554</v>
          </cell>
          <cell r="FM301">
            <v>0.94058323446272618</v>
          </cell>
          <cell r="FN301">
            <v>0.62735504188762892</v>
          </cell>
          <cell r="FO301">
            <v>0.6958595359901405</v>
          </cell>
          <cell r="FP301">
            <v>0.73254442145593623</v>
          </cell>
          <cell r="FQ301">
            <v>0.74035707616123814</v>
          </cell>
          <cell r="FR301">
            <v>3.0000000000001137E-3</v>
          </cell>
          <cell r="FS301">
            <v>2.0670095091913643E-3</v>
          </cell>
          <cell r="FT301">
            <v>0.80800000000000005</v>
          </cell>
          <cell r="FU301">
            <v>0.8397188876943289</v>
          </cell>
          <cell r="FV301">
            <v>0.83434205580393606</v>
          </cell>
          <cell r="FW301">
            <v>0.86559046201583822</v>
          </cell>
          <cell r="FX301">
            <v>1773.2263674999999</v>
          </cell>
          <cell r="FY301">
            <v>33352.855363085917</v>
          </cell>
          <cell r="FZ301">
            <v>2194.5870884900987</v>
          </cell>
          <cell r="GA301">
            <v>39719.072479916504</v>
          </cell>
          <cell r="GB301">
            <v>293.74903463430417</v>
          </cell>
          <cell r="GC301" t="e">
            <v>#DIV/0!</v>
          </cell>
          <cell r="GD301">
            <v>1.5333289902404486E-2</v>
          </cell>
          <cell r="GE301" t="e">
            <v>#DIV/0!</v>
          </cell>
          <cell r="GF301">
            <v>4.2950391883485955E-2</v>
          </cell>
          <cell r="GG301" t="e">
            <v>#DIV/0!</v>
          </cell>
          <cell r="GH301">
            <v>822.82642754707047</v>
          </cell>
          <cell r="GI301" t="e">
            <v>#DIV/0!</v>
          </cell>
          <cell r="GJ301">
            <v>1.6299999999999999E-2</v>
          </cell>
          <cell r="GK301" t="e">
            <v>#DIV/0!</v>
          </cell>
          <cell r="GL301">
            <v>28.903589790249995</v>
          </cell>
          <cell r="GM301" t="e">
            <v>#DIV/0!</v>
          </cell>
          <cell r="GN301">
            <v>20.930185710181028</v>
          </cell>
          <cell r="GO301" t="e">
            <v>#DIV/0!</v>
          </cell>
          <cell r="GP301">
            <v>58.627971176977688</v>
          </cell>
          <cell r="GQ301" t="e">
            <v>#DIV/0!</v>
          </cell>
          <cell r="GR301">
            <v>3.0602983242670112E-3</v>
          </cell>
          <cell r="GS301" t="e">
            <v>#DIV/0!</v>
          </cell>
          <cell r="GT301">
            <v>881.45439872404813</v>
          </cell>
          <cell r="GU301">
            <v>16702.997092556394</v>
          </cell>
          <cell r="GV301">
            <v>314.6792203444852</v>
          </cell>
          <cell r="GW301">
            <v>6033.3797678212723</v>
          </cell>
          <cell r="GX301">
            <v>1.642581640416781E-2</v>
          </cell>
          <cell r="GY301">
            <v>1.7361966744258342E-2</v>
          </cell>
          <cell r="GZ301">
            <v>4.6010690207752968E-2</v>
          </cell>
          <cell r="HA301">
            <v>4.8065411296847528E-2</v>
          </cell>
          <cell r="HB301">
            <v>196.59236735653892</v>
          </cell>
          <cell r="HC301">
            <v>2627.2788592018733</v>
          </cell>
          <cell r="HD301">
            <v>1.0261847379449353E-2</v>
          </cell>
          <cell r="HE301">
            <v>7.5603939975135955E-3</v>
          </cell>
          <cell r="IV301">
            <v>297</v>
          </cell>
        </row>
        <row r="302">
          <cell r="B302">
            <v>39125</v>
          </cell>
          <cell r="C302">
            <v>39</v>
          </cell>
          <cell r="D302">
            <v>39114</v>
          </cell>
          <cell r="E302">
            <v>0</v>
          </cell>
          <cell r="F302">
            <v>226</v>
          </cell>
          <cell r="G302">
            <v>0</v>
          </cell>
          <cell r="H302">
            <v>0</v>
          </cell>
          <cell r="I302">
            <v>1</v>
          </cell>
          <cell r="K302">
            <v>10.625</v>
          </cell>
          <cell r="L302">
            <v>1</v>
          </cell>
          <cell r="M302">
            <v>204.37500000000009</v>
          </cell>
          <cell r="N302">
            <v>205</v>
          </cell>
          <cell r="O302">
            <v>205</v>
          </cell>
          <cell r="Q302">
            <v>17.784722222222221</v>
          </cell>
          <cell r="S302">
            <v>0.67430555555555582</v>
          </cell>
          <cell r="T302">
            <v>0</v>
          </cell>
          <cell r="U302">
            <v>18.459027777777777</v>
          </cell>
          <cell r="V302">
            <v>0.83333333333333337</v>
          </cell>
          <cell r="W302">
            <v>11.663194444444446</v>
          </cell>
          <cell r="Y302">
            <v>3.4722222222222071E-2</v>
          </cell>
          <cell r="AA302">
            <v>20.215972222222224</v>
          </cell>
          <cell r="AB302">
            <v>0</v>
          </cell>
          <cell r="AC302">
            <v>20.250694444444445</v>
          </cell>
          <cell r="AE302">
            <v>4.4145833333333329</v>
          </cell>
          <cell r="AG302">
            <v>39.742361111111116</v>
          </cell>
          <cell r="AI302">
            <v>0.44097222222222232</v>
          </cell>
          <cell r="AJ302">
            <v>0</v>
          </cell>
          <cell r="AK302">
            <v>44.59791666666667</v>
          </cell>
          <cell r="AL302">
            <v>0</v>
          </cell>
          <cell r="AM302">
            <v>64.848611111111111</v>
          </cell>
          <cell r="AN302">
            <v>0.16666666666666663</v>
          </cell>
          <cell r="AO302">
            <v>174.25277777777777</v>
          </cell>
          <cell r="AP302">
            <v>0.14666666666666664</v>
          </cell>
          <cell r="AQ302">
            <v>106.31666666666659</v>
          </cell>
          <cell r="AR302">
            <v>1</v>
          </cell>
          <cell r="AS302">
            <v>0.97133426225294572</v>
          </cell>
          <cell r="AT302">
            <v>1</v>
          </cell>
          <cell r="AU302">
            <v>0.74193621118040431</v>
          </cell>
          <cell r="AV302">
            <v>1</v>
          </cell>
          <cell r="AW302">
            <v>0.99713658274824923</v>
          </cell>
          <cell r="AX302">
            <v>1</v>
          </cell>
          <cell r="AY302">
            <v>0.71040705618159927</v>
          </cell>
          <cell r="AZ302">
            <v>1</v>
          </cell>
          <cell r="BA302">
            <v>0.62804673925172561</v>
          </cell>
          <cell r="BB302">
            <v>0.88</v>
          </cell>
          <cell r="BC302">
            <v>0.61012896335145261</v>
          </cell>
          <cell r="BD302">
            <v>0.14666666666666664</v>
          </cell>
          <cell r="BE302">
            <v>0.57185332382087151</v>
          </cell>
          <cell r="BF302">
            <v>0.14666666666666664</v>
          </cell>
          <cell r="BG302">
            <v>0.56978674308682831</v>
          </cell>
          <cell r="BH302">
            <v>0.14666666666666664</v>
          </cell>
          <cell r="BI302">
            <v>0.52020387359836862</v>
          </cell>
          <cell r="BJ302">
            <v>140</v>
          </cell>
          <cell r="BK302">
            <v>136.38436588807033</v>
          </cell>
          <cell r="BL302">
            <v>492.79999999999984</v>
          </cell>
          <cell r="BM302">
            <v>347998.34800000006</v>
          </cell>
          <cell r="BN302">
            <v>492.79999999999984</v>
          </cell>
          <cell r="BO302">
            <v>1697.5529170731711</v>
          </cell>
          <cell r="BP302">
            <v>205.49759999999992</v>
          </cell>
          <cell r="BQ302">
            <v>118938.49883999999</v>
          </cell>
          <cell r="BR302">
            <v>0.41699999999999998</v>
          </cell>
          <cell r="BS302">
            <v>0.34177891798497839</v>
          </cell>
          <cell r="BT302">
            <v>2</v>
          </cell>
          <cell r="BU302">
            <v>0.34177891798497839</v>
          </cell>
          <cell r="BV302">
            <v>9.1999999999999998E-2</v>
          </cell>
          <cell r="BW302">
            <v>0.12156498519849518</v>
          </cell>
          <cell r="BX302">
            <v>45.337599999999988</v>
          </cell>
          <cell r="BY302">
            <v>42304.414023720783</v>
          </cell>
          <cell r="BZ302">
            <v>0.20849999999999999</v>
          </cell>
          <cell r="CA302">
            <v>0.18083898121617026</v>
          </cell>
          <cell r="CB302">
            <v>102.74879999999996</v>
          </cell>
          <cell r="CC302">
            <v>62931.666717230291</v>
          </cell>
          <cell r="CD302">
            <v>2.9000000000000001E-2</v>
          </cell>
          <cell r="CE302">
            <v>2.9117842060120497E-2</v>
          </cell>
          <cell r="CF302">
            <v>0.75</v>
          </cell>
          <cell r="CG302">
            <v>0.7487947681620416</v>
          </cell>
          <cell r="CH302">
            <v>8.4650999999999978</v>
          </cell>
          <cell r="CI302">
            <v>5188.982689340166</v>
          </cell>
          <cell r="CJ302">
            <v>0.49199999999999999</v>
          </cell>
          <cell r="CK302">
            <v>0.488362932870053</v>
          </cell>
          <cell r="CL302">
            <v>107.71109999999996</v>
          </cell>
          <cell r="CM302">
            <v>65167.120333429535</v>
          </cell>
          <cell r="CN302">
            <v>0.44424715909090906</v>
          </cell>
          <cell r="CO302">
            <v>0.38344992298641595</v>
          </cell>
          <cell r="CP302">
            <v>218.92499999999993</v>
          </cell>
          <cell r="CQ302">
            <v>133439.93974</v>
          </cell>
          <cell r="CR302">
            <v>1.2883167613636363E-2</v>
          </cell>
          <cell r="CS302">
            <v>1.1165234295483828E-2</v>
          </cell>
          <cell r="CT302">
            <v>6.3488249999999979</v>
          </cell>
          <cell r="CU302">
            <v>3885.4830898613168</v>
          </cell>
          <cell r="CV302">
            <v>3.5000000000000003E-2</v>
          </cell>
          <cell r="CW302">
            <v>4.4165436670406247E-2</v>
          </cell>
          <cell r="CX302">
            <v>17.247999999999998</v>
          </cell>
          <cell r="CY302">
            <v>15369.498999999996</v>
          </cell>
          <cell r="CZ302">
            <v>0.02</v>
          </cell>
          <cell r="DA302">
            <v>2.0381092464631972E-2</v>
          </cell>
          <cell r="DB302">
            <v>7.000000000000001E-4</v>
          </cell>
          <cell r="DC302">
            <v>9.0013984852039728E-4</v>
          </cell>
          <cell r="DD302">
            <v>0.34495999999999993</v>
          </cell>
          <cell r="DE302">
            <v>313.24718025406855</v>
          </cell>
          <cell r="DF302">
            <v>0.65</v>
          </cell>
          <cell r="DG302">
            <v>0.59723193042237166</v>
          </cell>
          <cell r="DH302">
            <v>11.211199999999998</v>
          </cell>
          <cell r="DI302">
            <v>9179.155557394708</v>
          </cell>
          <cell r="DJ302">
            <v>0.3</v>
          </cell>
          <cell r="DK302">
            <v>5.1972936788635717E-2</v>
          </cell>
          <cell r="DL302">
            <v>5.1743999999999994</v>
          </cell>
          <cell r="DM302">
            <v>798.79799999999966</v>
          </cell>
          <cell r="DN302">
            <v>0.77</v>
          </cell>
          <cell r="DO302">
            <v>0.83757719750012782</v>
          </cell>
          <cell r="DP302">
            <v>38.98877499999999</v>
          </cell>
          <cell r="DQ302">
            <v>38418.930933859468</v>
          </cell>
          <cell r="DR302">
            <v>50.634772727272711</v>
          </cell>
          <cell r="DS302">
            <v>45869.122331083527</v>
          </cell>
          <cell r="DT302">
            <v>479.37259999999981</v>
          </cell>
          <cell r="DU302">
            <v>333496.90710000001</v>
          </cell>
          <cell r="DV302">
            <v>0.97275284090909087</v>
          </cell>
          <cell r="DW302">
            <v>0.95832899499856239</v>
          </cell>
          <cell r="DX302">
            <v>0.81</v>
          </cell>
          <cell r="DY302">
            <v>0.33892083559085989</v>
          </cell>
          <cell r="DZ302">
            <v>0.98899999999999999</v>
          </cell>
          <cell r="EA302">
            <v>0.98768285610021278</v>
          </cell>
          <cell r="EB302">
            <v>0.78977083070475662</v>
          </cell>
          <cell r="EC302">
            <v>0.86330688451647875</v>
          </cell>
          <cell r="ED302">
            <v>0.8</v>
          </cell>
          <cell r="EE302">
            <v>0.88734960651829109</v>
          </cell>
          <cell r="EF302">
            <v>4.998733314920592E-2</v>
          </cell>
          <cell r="EG302">
            <v>8.4572283858537628E-2</v>
          </cell>
          <cell r="EH302">
            <v>24.633757775928668</v>
          </cell>
          <cell r="EI302">
            <v>29431.015069358164</v>
          </cell>
          <cell r="EJ302">
            <v>24.907742948360635</v>
          </cell>
          <cell r="EK302">
            <v>29798.041838616282</v>
          </cell>
          <cell r="EL302">
            <v>5.0543309554303258E-2</v>
          </cell>
          <cell r="EM302">
            <v>8.5626963489540117E-2</v>
          </cell>
          <cell r="EN302">
            <v>5.0000000000000001E-4</v>
          </cell>
          <cell r="EO302">
            <v>4.5208940198555967E-4</v>
          </cell>
          <cell r="EP302">
            <v>1.2453871474180318E-2</v>
          </cell>
          <cell r="EQ302">
            <v>13.471378915160722</v>
          </cell>
          <cell r="ER302">
            <v>0.98949474737368681</v>
          </cell>
          <cell r="ES302">
            <v>0.98812957901067167</v>
          </cell>
          <cell r="ET302">
            <v>24.895289076886456</v>
          </cell>
          <cell r="EU302">
            <v>29784.570459701128</v>
          </cell>
          <cell r="EV302">
            <v>2.9129499237157713E-2</v>
          </cell>
          <cell r="EW302">
            <v>2.5827467044473723E-2</v>
          </cell>
          <cell r="EX302">
            <v>0.85</v>
          </cell>
          <cell r="EY302">
            <v>0.84623450913028697</v>
          </cell>
          <cell r="EZ302">
            <v>0.35699999999999998</v>
          </cell>
          <cell r="FA302">
            <v>0.36120944283264533</v>
          </cell>
          <cell r="FB302">
            <v>0.42</v>
          </cell>
          <cell r="FC302">
            <v>0.4268431964608444</v>
          </cell>
          <cell r="FD302">
            <v>20.090598564130275</v>
          </cell>
          <cell r="FE302">
            <v>14154.654143052367</v>
          </cell>
          <cell r="FF302">
            <v>0.63181666456380525</v>
          </cell>
          <cell r="FG302">
            <v>0.7660550242802292</v>
          </cell>
          <cell r="FH302">
            <v>0.78249271657738551</v>
          </cell>
          <cell r="FI302">
            <v>0.7871182872520478</v>
          </cell>
          <cell r="FJ302">
            <v>0.85996556941699609</v>
          </cell>
          <cell r="FK302">
            <v>0.90815419195541491</v>
          </cell>
          <cell r="FL302">
            <v>0.92405806659373235</v>
          </cell>
          <cell r="FM302">
            <v>0.94056551209822981</v>
          </cell>
          <cell r="FN302">
            <v>0.54334057770875999</v>
          </cell>
          <cell r="FO302">
            <v>0.6956960815685973</v>
          </cell>
          <cell r="FP302">
            <v>0.72306870680417623</v>
          </cell>
          <cell r="FQ302">
            <v>0.74033631493110386</v>
          </cell>
          <cell r="FR302">
            <v>3.0000000000000001E-3</v>
          </cell>
          <cell r="FS302">
            <v>2.0578207194968945E-3</v>
          </cell>
          <cell r="FT302">
            <v>0.77300000000000002</v>
          </cell>
          <cell r="FU302">
            <v>0.83963501821962472</v>
          </cell>
          <cell r="FV302">
            <v>0.79344893547906092</v>
          </cell>
          <cell r="FW302">
            <v>0.86550570566037521</v>
          </cell>
          <cell r="FX302">
            <v>38.643814999999989</v>
          </cell>
          <cell r="FY302">
            <v>33391.49917808592</v>
          </cell>
          <cell r="FZ302">
            <v>49.991998706338926</v>
          </cell>
          <cell r="GA302">
            <v>39769.064478622844</v>
          </cell>
          <cell r="GB302">
            <v>7.9819211254002314</v>
          </cell>
          <cell r="GC302" t="e">
            <v>#DIV/0!</v>
          </cell>
          <cell r="GD302">
            <v>1.6197080205763461E-2</v>
          </cell>
          <cell r="GE302" t="e">
            <v>#DIV/0!</v>
          </cell>
          <cell r="GF302">
            <v>4.5369972565163764E-2</v>
          </cell>
          <cell r="GG302" t="e">
            <v>#DIV/0!</v>
          </cell>
          <cell r="GH302">
            <v>22.358322480112697</v>
          </cell>
          <cell r="GI302" t="e">
            <v>#DIV/0!</v>
          </cell>
          <cell r="GJ302">
            <v>1.6299999999999999E-2</v>
          </cell>
          <cell r="GK302" t="e">
            <v>#DIV/0!</v>
          </cell>
          <cell r="GL302">
            <v>0.62989418449999979</v>
          </cell>
          <cell r="GM302" t="e">
            <v>#DIV/0!</v>
          </cell>
          <cell r="GN302">
            <v>0.4561302715344826</v>
          </cell>
          <cell r="GO302" t="e">
            <v>#DIV/0!</v>
          </cell>
          <cell r="GP302">
            <v>1.277675830628803</v>
          </cell>
          <cell r="GQ302" t="e">
            <v>#DIV/0!</v>
          </cell>
          <cell r="GR302">
            <v>2.5926863446201365E-3</v>
          </cell>
          <cell r="GS302" t="e">
            <v>#DIV/0!</v>
          </cell>
          <cell r="GT302">
            <v>23.635998310741499</v>
          </cell>
          <cell r="GU302">
            <v>16726.633090867137</v>
          </cell>
          <cell r="GV302">
            <v>8.4380513969347142</v>
          </cell>
          <cell r="GW302">
            <v>6041.8178192182068</v>
          </cell>
          <cell r="GX302">
            <v>1.712266923079285E-2</v>
          </cell>
          <cell r="GY302">
            <v>1.7361627875366253E-2</v>
          </cell>
          <cell r="GZ302">
            <v>4.7962658909783899E-2</v>
          </cell>
          <cell r="HA302">
            <v>4.8065265789328217E-2</v>
          </cell>
          <cell r="HB302">
            <v>5.5720058271366071</v>
          </cell>
          <cell r="HC302">
            <v>2632.85086502901</v>
          </cell>
          <cell r="HD302">
            <v>1.1306830006364873E-2</v>
          </cell>
          <cell r="HE302">
            <v>7.5656993205870321E-3</v>
          </cell>
          <cell r="IV302">
            <v>298</v>
          </cell>
        </row>
        <row r="303">
          <cell r="B303">
            <v>39126</v>
          </cell>
          <cell r="C303">
            <v>39</v>
          </cell>
          <cell r="D303">
            <v>39114</v>
          </cell>
          <cell r="E303">
            <v>0</v>
          </cell>
          <cell r="F303">
            <v>227</v>
          </cell>
          <cell r="G303">
            <v>0</v>
          </cell>
          <cell r="H303">
            <v>0</v>
          </cell>
          <cell r="I303">
            <v>1</v>
          </cell>
          <cell r="K303">
            <v>10.625</v>
          </cell>
          <cell r="L303">
            <v>1</v>
          </cell>
          <cell r="M303">
            <v>205.37500000000009</v>
          </cell>
          <cell r="N303">
            <v>206</v>
          </cell>
          <cell r="O303">
            <v>206</v>
          </cell>
          <cell r="P303">
            <v>0.5</v>
          </cell>
          <cell r="Q303">
            <v>18.284722222222221</v>
          </cell>
          <cell r="S303">
            <v>0.67430555555555582</v>
          </cell>
          <cell r="T303">
            <v>0.5</v>
          </cell>
          <cell r="U303">
            <v>18.959027777777777</v>
          </cell>
          <cell r="W303">
            <v>11.663194444444446</v>
          </cell>
          <cell r="Y303">
            <v>3.4722222222222071E-2</v>
          </cell>
          <cell r="AA303">
            <v>20.215972222222224</v>
          </cell>
          <cell r="AB303">
            <v>0</v>
          </cell>
          <cell r="AC303">
            <v>20.250694444444445</v>
          </cell>
          <cell r="AE303">
            <v>4.4145833333333329</v>
          </cell>
          <cell r="AG303">
            <v>39.742361111111116</v>
          </cell>
          <cell r="AI303">
            <v>0.44097222222222232</v>
          </cell>
          <cell r="AJ303">
            <v>0</v>
          </cell>
          <cell r="AK303">
            <v>44.59791666666667</v>
          </cell>
          <cell r="AL303">
            <v>0</v>
          </cell>
          <cell r="AM303">
            <v>64.848611111111111</v>
          </cell>
          <cell r="AN303">
            <v>0.5</v>
          </cell>
          <cell r="AO303">
            <v>174.75277777777777</v>
          </cell>
          <cell r="AP303">
            <v>0.44</v>
          </cell>
          <cell r="AQ303">
            <v>106.75666666666659</v>
          </cell>
          <cell r="AR303">
            <v>1</v>
          </cell>
          <cell r="AS303">
            <v>0.97142703037984934</v>
          </cell>
          <cell r="AT303">
            <v>1</v>
          </cell>
          <cell r="AU303">
            <v>0.74277135781160808</v>
          </cell>
          <cell r="AV303">
            <v>1</v>
          </cell>
          <cell r="AW303">
            <v>0.99714584934579265</v>
          </cell>
          <cell r="AX303">
            <v>1</v>
          </cell>
          <cell r="AY303">
            <v>0.71134423753725007</v>
          </cell>
          <cell r="AZ303">
            <v>1</v>
          </cell>
          <cell r="BA303">
            <v>0.62911096628570518</v>
          </cell>
          <cell r="BB303">
            <v>0.88</v>
          </cell>
          <cell r="BC303">
            <v>0.61090111427254334</v>
          </cell>
          <cell r="BD303">
            <v>0.88</v>
          </cell>
          <cell r="BE303">
            <v>0.57267982670178286</v>
          </cell>
          <cell r="BF303">
            <v>0.88</v>
          </cell>
          <cell r="BG303">
            <v>0.57061579005975982</v>
          </cell>
          <cell r="BH303">
            <v>0.44</v>
          </cell>
          <cell r="BI303">
            <v>0.51981334956380565</v>
          </cell>
          <cell r="BJ303">
            <v>140</v>
          </cell>
          <cell r="BK303">
            <v>136.39926780528941</v>
          </cell>
          <cell r="BL303">
            <v>1478.4</v>
          </cell>
          <cell r="BM303">
            <v>349476.74800000008</v>
          </cell>
          <cell r="BN303">
            <v>1478.4</v>
          </cell>
          <cell r="BO303">
            <v>1696.4890679611653</v>
          </cell>
          <cell r="BP303">
            <v>616.49279999999999</v>
          </cell>
          <cell r="BQ303">
            <v>119554.99163999999</v>
          </cell>
          <cell r="BR303">
            <v>0.41699999999999998</v>
          </cell>
          <cell r="BS303">
            <v>0.34209712756054367</v>
          </cell>
          <cell r="BT303">
            <v>2</v>
          </cell>
          <cell r="BU303">
            <v>0.34209712756054367</v>
          </cell>
          <cell r="BV303">
            <v>9.1999999999999998E-2</v>
          </cell>
          <cell r="BW303">
            <v>0.12143991572143384</v>
          </cell>
          <cell r="BX303">
            <v>136.0128</v>
          </cell>
          <cell r="BY303">
            <v>42440.42682372078</v>
          </cell>
          <cell r="BZ303">
            <v>0.20849999999999999</v>
          </cell>
          <cell r="CA303">
            <v>0.18095599629772871</v>
          </cell>
          <cell r="CB303">
            <v>308.24639999999999</v>
          </cell>
          <cell r="CC303">
            <v>63239.913117230288</v>
          </cell>
          <cell r="CD303">
            <v>2.9000000000000001E-2</v>
          </cell>
          <cell r="CE303">
            <v>2.9117264896696433E-2</v>
          </cell>
          <cell r="CF303">
            <v>0.75</v>
          </cell>
          <cell r="CG303">
            <v>0.74880063793676011</v>
          </cell>
          <cell r="CH303">
            <v>25.395300000000002</v>
          </cell>
          <cell r="CI303">
            <v>5214.3779893401661</v>
          </cell>
          <cell r="CJ303">
            <v>0.49199999999999999</v>
          </cell>
          <cell r="CK303">
            <v>0.48838074639194951</v>
          </cell>
          <cell r="CL303">
            <v>323.13329999999996</v>
          </cell>
          <cell r="CM303">
            <v>65490.253633429536</v>
          </cell>
          <cell r="CN303">
            <v>0.44424715909090906</v>
          </cell>
          <cell r="CO303">
            <v>0.3837071150152741</v>
          </cell>
          <cell r="CP303">
            <v>656.77499999999998</v>
          </cell>
          <cell r="CQ303">
            <v>134096.71474</v>
          </cell>
          <cell r="CR303">
            <v>1.2883167613636363E-2</v>
          </cell>
          <cell r="CS303">
            <v>1.11725017106469E-2</v>
          </cell>
          <cell r="CT303">
            <v>19.046475000000001</v>
          </cell>
          <cell r="CU303">
            <v>3904.5295648613169</v>
          </cell>
          <cell r="CV303">
            <v>3.5000000000000003E-2</v>
          </cell>
          <cell r="CW303">
            <v>4.4126663900397725E-2</v>
          </cell>
          <cell r="CX303">
            <v>51.744000000000007</v>
          </cell>
          <cell r="CY303">
            <v>15421.242999999997</v>
          </cell>
          <cell r="CZ303">
            <v>0.02</v>
          </cell>
          <cell r="DA303">
            <v>2.0379813757818912E-2</v>
          </cell>
          <cell r="DB303">
            <v>7.000000000000001E-4</v>
          </cell>
          <cell r="DC303">
            <v>8.9929319204397676E-4</v>
          </cell>
          <cell r="DD303">
            <v>1.0348800000000002</v>
          </cell>
          <cell r="DE303">
            <v>314.28206025406854</v>
          </cell>
          <cell r="DF303">
            <v>0.65</v>
          </cell>
          <cell r="DG303">
            <v>0.59740898690168553</v>
          </cell>
          <cell r="DH303">
            <v>33.633600000000008</v>
          </cell>
          <cell r="DI303">
            <v>9212.7891573947072</v>
          </cell>
          <cell r="DJ303">
            <v>0.3</v>
          </cell>
          <cell r="DK303">
            <v>5.2805159739717465E-2</v>
          </cell>
          <cell r="DL303">
            <v>15.523200000000001</v>
          </cell>
          <cell r="DM303">
            <v>814.32119999999964</v>
          </cell>
          <cell r="DN303">
            <v>0.77</v>
          </cell>
          <cell r="DO303">
            <v>0.83735414145687326</v>
          </cell>
          <cell r="DP303">
            <v>116.966325</v>
          </cell>
          <cell r="DQ303">
            <v>38535.89725885947</v>
          </cell>
          <cell r="DR303">
            <v>151.90431818181818</v>
          </cell>
          <cell r="DS303">
            <v>46021.026649265346</v>
          </cell>
          <cell r="DT303">
            <v>1438.1178</v>
          </cell>
          <cell r="DU303">
            <v>334935.02490000008</v>
          </cell>
          <cell r="DV303">
            <v>0.97275284090909087</v>
          </cell>
          <cell r="DW303">
            <v>0.95839001254526957</v>
          </cell>
          <cell r="DX303">
            <v>0.81</v>
          </cell>
          <cell r="DY303">
            <v>0.34091365325511969</v>
          </cell>
          <cell r="DZ303">
            <v>0.98899999999999999</v>
          </cell>
          <cell r="EA303">
            <v>0.98768615078166655</v>
          </cell>
          <cell r="EB303">
            <v>0.78977083070475662</v>
          </cell>
          <cell r="EC303">
            <v>0.863082013744631</v>
          </cell>
          <cell r="ED303">
            <v>0.8</v>
          </cell>
          <cell r="EE303">
            <v>0.88710871534799274</v>
          </cell>
          <cell r="EF303">
            <v>4.998733314920592E-2</v>
          </cell>
          <cell r="EG303">
            <v>8.4425978299093998E-2</v>
          </cell>
          <cell r="EH303">
            <v>73.901273327786043</v>
          </cell>
          <cell r="EI303">
            <v>29504.916342685949</v>
          </cell>
          <cell r="EJ303">
            <v>74.723228845081948</v>
          </cell>
          <cell r="EK303">
            <v>29872.765067461365</v>
          </cell>
          <cell r="EL303">
            <v>5.0543309554303258E-2</v>
          </cell>
          <cell r="EM303">
            <v>8.5478548253691999E-2</v>
          </cell>
          <cell r="EN303">
            <v>5.0000000000000001E-4</v>
          </cell>
          <cell r="EO303">
            <v>4.5220924474438873E-4</v>
          </cell>
          <cell r="EP303">
            <v>3.7361614422540976E-2</v>
          </cell>
          <cell r="EQ303">
            <v>13.508740529583262</v>
          </cell>
          <cell r="ER303">
            <v>0.98949474737368681</v>
          </cell>
          <cell r="ES303">
            <v>0.98813299365643481</v>
          </cell>
          <cell r="ET303">
            <v>74.685867230659412</v>
          </cell>
          <cell r="EU303">
            <v>29859.256326931787</v>
          </cell>
          <cell r="EV303">
            <v>2.9129499237157713E-2</v>
          </cell>
          <cell r="EW303">
            <v>2.5841435711692937E-2</v>
          </cell>
          <cell r="EX303">
            <v>0.85</v>
          </cell>
          <cell r="EY303">
            <v>0.84625040451676903</v>
          </cell>
          <cell r="EZ303">
            <v>0.35699999999999998</v>
          </cell>
          <cell r="FA303">
            <v>0.36119167337760899</v>
          </cell>
          <cell r="FB303">
            <v>0.42</v>
          </cell>
          <cell r="FC303">
            <v>0.42681418106247032</v>
          </cell>
          <cell r="FD303">
            <v>60.271795692390818</v>
          </cell>
          <cell r="FE303">
            <v>14214.925938744758</v>
          </cell>
          <cell r="FF303">
            <v>0.63181666456380536</v>
          </cell>
          <cell r="FG303">
            <v>0.76564757645295822</v>
          </cell>
          <cell r="FH303">
            <v>0.78249271657738551</v>
          </cell>
          <cell r="FI303">
            <v>0.78709669668917792</v>
          </cell>
          <cell r="FJ303">
            <v>0.85996556941699609</v>
          </cell>
          <cell r="FK303">
            <v>0.90799975737569649</v>
          </cell>
          <cell r="FL303">
            <v>0.92405806659373235</v>
          </cell>
          <cell r="FM303">
            <v>0.94051257243097763</v>
          </cell>
          <cell r="FN303">
            <v>0.5433405777087601</v>
          </cell>
          <cell r="FO303">
            <v>0.69520781365457607</v>
          </cell>
          <cell r="FP303">
            <v>0.72306870680417623</v>
          </cell>
          <cell r="FQ303">
            <v>0.74027433895506367</v>
          </cell>
          <cell r="FR303">
            <v>3.0000000000000001E-3</v>
          </cell>
          <cell r="FS303">
            <v>2.0305287304580588E-3</v>
          </cell>
          <cell r="FT303">
            <v>0.77300000000000002</v>
          </cell>
          <cell r="FU303">
            <v>0.83938467018733132</v>
          </cell>
          <cell r="FV303">
            <v>0.79344893547906092</v>
          </cell>
          <cell r="FW303">
            <v>0.86525263262452601</v>
          </cell>
          <cell r="FX303">
            <v>115.931445</v>
          </cell>
          <cell r="FY303">
            <v>33507.430623085922</v>
          </cell>
          <cell r="FZ303">
            <v>149.9759961190168</v>
          </cell>
          <cell r="GA303">
            <v>39919.040474741858</v>
          </cell>
          <cell r="GB303">
            <v>23.945763376200699</v>
          </cell>
          <cell r="GC303" t="e">
            <v>#DIV/0!</v>
          </cell>
          <cell r="GD303">
            <v>1.6197080205763457E-2</v>
          </cell>
          <cell r="GE303" t="e">
            <v>#DIV/0!</v>
          </cell>
          <cell r="GF303">
            <v>4.5369972565163744E-2</v>
          </cell>
          <cell r="GG303" t="e">
            <v>#DIV/0!</v>
          </cell>
          <cell r="GH303">
            <v>67.074967440338085</v>
          </cell>
          <cell r="GI303" t="e">
            <v>#DIV/0!</v>
          </cell>
          <cell r="GJ303">
            <v>1.6299999999999999E-2</v>
          </cell>
          <cell r="GK303" t="e">
            <v>#DIV/0!</v>
          </cell>
          <cell r="GL303">
            <v>1.8896825534999997</v>
          </cell>
          <cell r="GM303" t="e">
            <v>#DIV/0!</v>
          </cell>
          <cell r="GN303">
            <v>1.368390814603448</v>
          </cell>
          <cell r="GO303" t="e">
            <v>#DIV/0!</v>
          </cell>
          <cell r="GP303">
            <v>3.8330274918864093</v>
          </cell>
          <cell r="GQ303" t="e">
            <v>#DIV/0!</v>
          </cell>
          <cell r="GR303">
            <v>2.5926863446201361E-3</v>
          </cell>
          <cell r="GS303" t="e">
            <v>#DIV/0!</v>
          </cell>
          <cell r="GT303">
            <v>70.907994932224497</v>
          </cell>
          <cell r="GU303">
            <v>16797.541085799363</v>
          </cell>
          <cell r="GV303">
            <v>25.314154190804143</v>
          </cell>
          <cell r="GW303">
            <v>6067.1319734090112</v>
          </cell>
          <cell r="GX303">
            <v>1.7122669230792843E-2</v>
          </cell>
          <cell r="GY303">
            <v>1.7360617002791297E-2</v>
          </cell>
          <cell r="GZ303">
            <v>4.7962658909783885E-2</v>
          </cell>
          <cell r="HA303">
            <v>4.8064831728946267E-2</v>
          </cell>
          <cell r="HB303">
            <v>16.716017481409811</v>
          </cell>
          <cell r="HC303">
            <v>2649.5668825104199</v>
          </cell>
          <cell r="HD303">
            <v>1.130683000636486E-2</v>
          </cell>
          <cell r="HE303">
            <v>7.581525516857617E-3</v>
          </cell>
          <cell r="IV303">
            <v>299</v>
          </cell>
        </row>
        <row r="304">
          <cell r="B304">
            <v>39127</v>
          </cell>
          <cell r="C304">
            <v>39</v>
          </cell>
          <cell r="D304">
            <v>39114</v>
          </cell>
          <cell r="E304">
            <v>0</v>
          </cell>
          <cell r="F304">
            <v>228</v>
          </cell>
          <cell r="G304">
            <v>0</v>
          </cell>
          <cell r="H304">
            <v>0</v>
          </cell>
          <cell r="I304">
            <v>1</v>
          </cell>
          <cell r="K304">
            <v>10.625</v>
          </cell>
          <cell r="L304">
            <v>1</v>
          </cell>
          <cell r="M304">
            <v>206.37500000000009</v>
          </cell>
          <cell r="N304">
            <v>207</v>
          </cell>
          <cell r="O304">
            <v>207</v>
          </cell>
          <cell r="Q304">
            <v>18.284722222222221</v>
          </cell>
          <cell r="S304">
            <v>0.67430555555555582</v>
          </cell>
          <cell r="T304">
            <v>0</v>
          </cell>
          <cell r="U304">
            <v>18.959027777777777</v>
          </cell>
          <cell r="W304">
            <v>11.663194444444446</v>
          </cell>
          <cell r="Y304">
            <v>3.4722222222222071E-2</v>
          </cell>
          <cell r="AA304">
            <v>20.215972222222224</v>
          </cell>
          <cell r="AB304">
            <v>0</v>
          </cell>
          <cell r="AC304">
            <v>20.250694444444445</v>
          </cell>
          <cell r="AE304">
            <v>4.4145833333333329</v>
          </cell>
          <cell r="AG304">
            <v>39.742361111111116</v>
          </cell>
          <cell r="AI304">
            <v>0.44097222222222232</v>
          </cell>
          <cell r="AJ304">
            <v>0</v>
          </cell>
          <cell r="AK304">
            <v>44.59791666666667</v>
          </cell>
          <cell r="AL304">
            <v>0</v>
          </cell>
          <cell r="AM304">
            <v>64.848611111111111</v>
          </cell>
          <cell r="AN304">
            <v>1</v>
          </cell>
          <cell r="AO304">
            <v>175.75277777777777</v>
          </cell>
          <cell r="AP304">
            <v>0.88</v>
          </cell>
          <cell r="AQ304">
            <v>107.63666666666659</v>
          </cell>
          <cell r="AR304">
            <v>1</v>
          </cell>
          <cell r="AS304">
            <v>0.97161077691885167</v>
          </cell>
          <cell r="AT304">
            <v>1</v>
          </cell>
          <cell r="AU304">
            <v>0.74442553913622089</v>
          </cell>
          <cell r="AV304">
            <v>1</v>
          </cell>
          <cell r="AW304">
            <v>0.9971642037664733</v>
          </cell>
          <cell r="AX304">
            <v>1</v>
          </cell>
          <cell r="AY304">
            <v>0.71320051982154586</v>
          </cell>
          <cell r="AZ304">
            <v>1</v>
          </cell>
          <cell r="BA304">
            <v>0.63122125460321477</v>
          </cell>
          <cell r="BB304">
            <v>0.88</v>
          </cell>
          <cell r="BC304">
            <v>0.61243223593747487</v>
          </cell>
          <cell r="BD304">
            <v>0.88</v>
          </cell>
          <cell r="BE304">
            <v>0.57431960248852221</v>
          </cell>
          <cell r="BF304">
            <v>0.88</v>
          </cell>
          <cell r="BG304">
            <v>0.57226066088240679</v>
          </cell>
          <cell r="BH304">
            <v>0.88</v>
          </cell>
          <cell r="BI304">
            <v>0.5215586513224304</v>
          </cell>
          <cell r="BJ304">
            <v>140</v>
          </cell>
          <cell r="BK304">
            <v>136.42870614103015</v>
          </cell>
          <cell r="BL304">
            <v>2956.8</v>
          </cell>
          <cell r="BM304">
            <v>352433.54800000007</v>
          </cell>
          <cell r="BN304">
            <v>2956.8</v>
          </cell>
          <cell r="BO304">
            <v>1702.5775265700486</v>
          </cell>
          <cell r="BP304">
            <v>1232.9856</v>
          </cell>
          <cell r="BQ304">
            <v>120787.97723999999</v>
          </cell>
          <cell r="BR304">
            <v>0.41699999999999998</v>
          </cell>
          <cell r="BS304">
            <v>0.34272553769483932</v>
          </cell>
          <cell r="BT304">
            <v>2</v>
          </cell>
          <cell r="BU304">
            <v>0.34272553769483932</v>
          </cell>
          <cell r="BV304">
            <v>9.1999999999999998E-2</v>
          </cell>
          <cell r="BW304">
            <v>0.12119292464099012</v>
          </cell>
          <cell r="BX304">
            <v>272.0256</v>
          </cell>
          <cell r="BY304">
            <v>42712.452423720781</v>
          </cell>
          <cell r="BZ304">
            <v>0.20849999999999999</v>
          </cell>
          <cell r="CA304">
            <v>0.18118708130824787</v>
          </cell>
          <cell r="CB304">
            <v>616.49279999999999</v>
          </cell>
          <cell r="CC304">
            <v>63856.405917230288</v>
          </cell>
          <cell r="CD304">
            <v>2.9000000000000001E-2</v>
          </cell>
          <cell r="CE304">
            <v>2.9116127366204555E-2</v>
          </cell>
          <cell r="CF304">
            <v>0.75</v>
          </cell>
          <cell r="CG304">
            <v>0.7488122076173459</v>
          </cell>
          <cell r="CH304">
            <v>50.790600000000005</v>
          </cell>
          <cell r="CI304">
            <v>5265.1685893401664</v>
          </cell>
          <cell r="CJ304">
            <v>0.49199999999999999</v>
          </cell>
          <cell r="CK304">
            <v>0.48841585503445889</v>
          </cell>
          <cell r="CL304">
            <v>646.26659999999993</v>
          </cell>
          <cell r="CM304">
            <v>66136.520233429532</v>
          </cell>
          <cell r="CN304">
            <v>0.44424715909090906</v>
          </cell>
          <cell r="CO304">
            <v>0.38421502580679395</v>
          </cell>
          <cell r="CP304">
            <v>1313.55</v>
          </cell>
          <cell r="CQ304">
            <v>135410.26473999998</v>
          </cell>
          <cell r="CR304">
            <v>1.2883167613636363E-2</v>
          </cell>
          <cell r="CS304">
            <v>1.1186853627400182E-2</v>
          </cell>
          <cell r="CT304">
            <v>38.092950000000002</v>
          </cell>
          <cell r="CU304">
            <v>3942.6225148613171</v>
          </cell>
          <cell r="CV304">
            <v>3.5000000000000003E-2</v>
          </cell>
          <cell r="CW304">
            <v>4.4050094232232377E-2</v>
          </cell>
          <cell r="CX304">
            <v>103.48800000000001</v>
          </cell>
          <cell r="CY304">
            <v>15524.730999999996</v>
          </cell>
          <cell r="CZ304">
            <v>0.02</v>
          </cell>
          <cell r="DA304">
            <v>2.0377281915807018E-2</v>
          </cell>
          <cell r="DB304">
            <v>7.000000000000001E-4</v>
          </cell>
          <cell r="DC304">
            <v>8.9762118858806382E-4</v>
          </cell>
          <cell r="DD304">
            <v>2.0697600000000005</v>
          </cell>
          <cell r="DE304">
            <v>316.35182025406851</v>
          </cell>
          <cell r="DF304">
            <v>0.65</v>
          </cell>
          <cell r="DG304">
            <v>0.59775955907994216</v>
          </cell>
          <cell r="DH304">
            <v>67.267200000000017</v>
          </cell>
          <cell r="DI304">
            <v>9280.0563573947074</v>
          </cell>
          <cell r="DJ304">
            <v>0.3</v>
          </cell>
          <cell r="DK304">
            <v>5.4452962824283385E-2</v>
          </cell>
          <cell r="DL304">
            <v>31.046400000000002</v>
          </cell>
          <cell r="DM304">
            <v>845.36759999999958</v>
          </cell>
          <cell r="DN304">
            <v>0.77</v>
          </cell>
          <cell r="DO304">
            <v>0.8369124179247055</v>
          </cell>
          <cell r="DP304">
            <v>233.93265</v>
          </cell>
          <cell r="DQ304">
            <v>38769.829908859472</v>
          </cell>
          <cell r="DR304">
            <v>303.80863636363637</v>
          </cell>
          <cell r="DS304">
            <v>46324.835285628986</v>
          </cell>
          <cell r="DT304">
            <v>2876.2356</v>
          </cell>
          <cell r="DU304">
            <v>337811.26050000009</v>
          </cell>
          <cell r="DV304">
            <v>0.97275284090909087</v>
          </cell>
          <cell r="DW304">
            <v>0.95851051188804537</v>
          </cell>
          <cell r="DX304">
            <v>0.81</v>
          </cell>
          <cell r="DY304">
            <v>0.34484913135567569</v>
          </cell>
          <cell r="DZ304">
            <v>0.98899999999999999</v>
          </cell>
          <cell r="EA304">
            <v>0.98769269094315526</v>
          </cell>
          <cell r="EB304">
            <v>0.78977083070475662</v>
          </cell>
          <cell r="EC304">
            <v>0.86263638755956884</v>
          </cell>
          <cell r="ED304">
            <v>0.8</v>
          </cell>
          <cell r="EE304">
            <v>0.88663087635423599</v>
          </cell>
          <cell r="EF304">
            <v>4.998733314920592E-2</v>
          </cell>
          <cell r="EG304">
            <v>8.4137049544845022E-2</v>
          </cell>
          <cell r="EH304">
            <v>147.80254665557209</v>
          </cell>
          <cell r="EI304">
            <v>29652.718889341522</v>
          </cell>
          <cell r="EJ304">
            <v>149.4464576901639</v>
          </cell>
          <cell r="EK304">
            <v>30022.211525151528</v>
          </cell>
          <cell r="EL304">
            <v>5.0543309554303258E-2</v>
          </cell>
          <cell r="EM304">
            <v>8.5185453245079618E-2</v>
          </cell>
          <cell r="EN304">
            <v>5.0000000000000001E-4</v>
          </cell>
          <cell r="EO304">
            <v>4.5244714057952082E-4</v>
          </cell>
          <cell r="EP304">
            <v>7.4723228845081952E-2</v>
          </cell>
          <cell r="EQ304">
            <v>13.583463758428344</v>
          </cell>
          <cell r="ER304">
            <v>0.98949474737368681</v>
          </cell>
          <cell r="ES304">
            <v>0.98813977195747016</v>
          </cell>
          <cell r="ET304">
            <v>149.37173446131882</v>
          </cell>
          <cell r="EU304">
            <v>30008.628061393105</v>
          </cell>
          <cell r="EV304">
            <v>2.9129499237157713E-2</v>
          </cell>
          <cell r="EW304">
            <v>2.586902146874491E-2</v>
          </cell>
          <cell r="EX304">
            <v>0.85</v>
          </cell>
          <cell r="EY304">
            <v>0.8462817960620721</v>
          </cell>
          <cell r="EZ304">
            <v>0.35699999999999998</v>
          </cell>
          <cell r="FA304">
            <v>0.36115658076420115</v>
          </cell>
          <cell r="FB304">
            <v>0.42</v>
          </cell>
          <cell r="FC304">
            <v>0.42675688221670249</v>
          </cell>
          <cell r="FD304">
            <v>120.54359138478164</v>
          </cell>
          <cell r="FE304">
            <v>14335.46953012954</v>
          </cell>
          <cell r="FF304">
            <v>0.63181666456380536</v>
          </cell>
          <cell r="FG304">
            <v>0.76484005627699292</v>
          </cell>
          <cell r="FH304">
            <v>0.78249271657738551</v>
          </cell>
          <cell r="FI304">
            <v>0.78705411463457087</v>
          </cell>
          <cell r="FJ304">
            <v>0.85996556941699609</v>
          </cell>
          <cell r="FK304">
            <v>0.90769383888920097</v>
          </cell>
          <cell r="FL304">
            <v>0.92405806659373235</v>
          </cell>
          <cell r="FM304">
            <v>0.94040770563407716</v>
          </cell>
          <cell r="FN304">
            <v>0.5433405777087601</v>
          </cell>
          <cell r="FO304">
            <v>0.69424060681829625</v>
          </cell>
          <cell r="FP304">
            <v>0.72306870680417623</v>
          </cell>
          <cell r="FQ304">
            <v>0.74015175415335677</v>
          </cell>
          <cell r="FR304">
            <v>3.0000000000000001E-3</v>
          </cell>
          <cell r="FS304">
            <v>1.9771574615039533E-3</v>
          </cell>
          <cell r="FT304">
            <v>0.77300000000000002</v>
          </cell>
          <cell r="FU304">
            <v>0.83888957538620945</v>
          </cell>
          <cell r="FV304">
            <v>0.79344893547906092</v>
          </cell>
          <cell r="FW304">
            <v>0.86475180553398268</v>
          </cell>
          <cell r="FX304">
            <v>231.86288999999999</v>
          </cell>
          <cell r="FY304">
            <v>33739.293513085919</v>
          </cell>
          <cell r="FZ304">
            <v>299.9519922380336</v>
          </cell>
          <cell r="GA304">
            <v>40218.992466979893</v>
          </cell>
          <cell r="GB304">
            <v>47.891526752401397</v>
          </cell>
          <cell r="GC304" t="e">
            <v>#DIV/0!</v>
          </cell>
          <cell r="GD304">
            <v>1.6197080205763457E-2</v>
          </cell>
          <cell r="GE304" t="e">
            <v>#DIV/0!</v>
          </cell>
          <cell r="GF304">
            <v>4.5369972565163744E-2</v>
          </cell>
          <cell r="GG304" t="e">
            <v>#DIV/0!</v>
          </cell>
          <cell r="GH304">
            <v>134.14993488067617</v>
          </cell>
          <cell r="GI304" t="e">
            <v>#DIV/0!</v>
          </cell>
          <cell r="GJ304">
            <v>1.6299999999999999E-2</v>
          </cell>
          <cell r="GK304" t="e">
            <v>#DIV/0!</v>
          </cell>
          <cell r="GL304">
            <v>3.7793651069999994</v>
          </cell>
          <cell r="GM304" t="e">
            <v>#DIV/0!</v>
          </cell>
          <cell r="GN304">
            <v>2.736781629206896</v>
          </cell>
          <cell r="GO304" t="e">
            <v>#DIV/0!</v>
          </cell>
          <cell r="GP304">
            <v>7.6660549837728187</v>
          </cell>
          <cell r="GQ304" t="e">
            <v>#DIV/0!</v>
          </cell>
          <cell r="GR304">
            <v>2.5926863446201361E-3</v>
          </cell>
          <cell r="GS304" t="e">
            <v>#DIV/0!</v>
          </cell>
          <cell r="GT304">
            <v>141.81598986444899</v>
          </cell>
          <cell r="GU304">
            <v>16939.357075663811</v>
          </cell>
          <cell r="GV304">
            <v>50.628308381608285</v>
          </cell>
          <cell r="GW304">
            <v>6117.760281790619</v>
          </cell>
          <cell r="GX304">
            <v>1.7122669230792843E-2</v>
          </cell>
          <cell r="GY304">
            <v>1.7358620700293315E-2</v>
          </cell>
          <cell r="GZ304">
            <v>4.7962658909783885E-2</v>
          </cell>
          <cell r="HA304">
            <v>4.8063974533048164E-2</v>
          </cell>
          <cell r="HB304">
            <v>33.432034962819621</v>
          </cell>
          <cell r="HC304">
            <v>2682.9989174732395</v>
          </cell>
          <cell r="HD304">
            <v>1.130683000636486E-2</v>
          </cell>
          <cell r="HE304">
            <v>7.6127795798634898E-3</v>
          </cell>
          <cell r="IV304">
            <v>300</v>
          </cell>
        </row>
        <row r="305">
          <cell r="B305">
            <v>39128</v>
          </cell>
          <cell r="C305">
            <v>39</v>
          </cell>
          <cell r="D305">
            <v>39114</v>
          </cell>
          <cell r="E305">
            <v>0</v>
          </cell>
          <cell r="F305">
            <v>229</v>
          </cell>
          <cell r="G305">
            <v>0</v>
          </cell>
          <cell r="H305">
            <v>0</v>
          </cell>
          <cell r="I305">
            <v>1</v>
          </cell>
          <cell r="K305">
            <v>10.625</v>
          </cell>
          <cell r="L305">
            <v>1</v>
          </cell>
          <cell r="M305">
            <v>207.37500000000009</v>
          </cell>
          <cell r="N305">
            <v>208</v>
          </cell>
          <cell r="O305">
            <v>208</v>
          </cell>
          <cell r="Q305">
            <v>18.284722222222221</v>
          </cell>
          <cell r="S305">
            <v>0.67430555555555582</v>
          </cell>
          <cell r="T305">
            <v>0</v>
          </cell>
          <cell r="U305">
            <v>18.959027777777777</v>
          </cell>
          <cell r="W305">
            <v>11.663194444444446</v>
          </cell>
          <cell r="Y305">
            <v>3.4722222222222071E-2</v>
          </cell>
          <cell r="AA305">
            <v>20.215972222222224</v>
          </cell>
          <cell r="AB305">
            <v>0</v>
          </cell>
          <cell r="AC305">
            <v>20.250694444444445</v>
          </cell>
          <cell r="AE305">
            <v>4.4145833333333329</v>
          </cell>
          <cell r="AG305">
            <v>39.742361111111116</v>
          </cell>
          <cell r="AI305">
            <v>0.44097222222222232</v>
          </cell>
          <cell r="AJ305">
            <v>0</v>
          </cell>
          <cell r="AK305">
            <v>44.59791666666667</v>
          </cell>
          <cell r="AL305">
            <v>0</v>
          </cell>
          <cell r="AM305">
            <v>64.848611111111111</v>
          </cell>
          <cell r="AN305">
            <v>1</v>
          </cell>
          <cell r="AO305">
            <v>176.75277777777777</v>
          </cell>
          <cell r="AP305">
            <v>0.88</v>
          </cell>
          <cell r="AQ305">
            <v>108.51666666666658</v>
          </cell>
          <cell r="AR305">
            <v>1</v>
          </cell>
          <cell r="AS305">
            <v>0.9717921752905313</v>
          </cell>
          <cell r="AT305">
            <v>1</v>
          </cell>
          <cell r="AU305">
            <v>0.74605858104480327</v>
          </cell>
          <cell r="AV305">
            <v>1</v>
          </cell>
          <cell r="AW305">
            <v>0.99718232362898962</v>
          </cell>
          <cell r="AX305">
            <v>1</v>
          </cell>
          <cell r="AY305">
            <v>0.71503307996432419</v>
          </cell>
          <cell r="AZ305">
            <v>1</v>
          </cell>
          <cell r="BA305">
            <v>0.63330766450315101</v>
          </cell>
          <cell r="BB305">
            <v>0.88</v>
          </cell>
          <cell r="BC305">
            <v>0.61394603259417535</v>
          </cell>
          <cell r="BD305">
            <v>0.88</v>
          </cell>
          <cell r="BE305">
            <v>0.57594197236463307</v>
          </cell>
          <cell r="BF305">
            <v>0.88</v>
          </cell>
          <cell r="BG305">
            <v>0.57388813397480587</v>
          </cell>
          <cell r="BH305">
            <v>0.88</v>
          </cell>
          <cell r="BI305">
            <v>0.52328712075547479</v>
          </cell>
          <cell r="BJ305">
            <v>140</v>
          </cell>
          <cell r="BK305">
            <v>136.45766702503468</v>
          </cell>
          <cell r="BL305">
            <v>2956.8</v>
          </cell>
          <cell r="BM305">
            <v>355390.34800000006</v>
          </cell>
          <cell r="BN305">
            <v>2956.8</v>
          </cell>
          <cell r="BO305">
            <v>1708.6074423076925</v>
          </cell>
          <cell r="BP305">
            <v>1232.9856</v>
          </cell>
          <cell r="BQ305">
            <v>122020.96283999999</v>
          </cell>
          <cell r="BR305">
            <v>0.41699999999999998</v>
          </cell>
          <cell r="BS305">
            <v>0.34334349125317259</v>
          </cell>
          <cell r="BT305">
            <v>2</v>
          </cell>
          <cell r="BU305">
            <v>0.34334349125317259</v>
          </cell>
          <cell r="BV305">
            <v>9.1999999999999998E-2</v>
          </cell>
          <cell r="BW305">
            <v>0.12095004342582982</v>
          </cell>
          <cell r="BX305">
            <v>272.0256</v>
          </cell>
          <cell r="BY305">
            <v>42984.478023720781</v>
          </cell>
          <cell r="BZ305">
            <v>0.20849999999999999</v>
          </cell>
          <cell r="CA305">
            <v>0.18141432112621775</v>
          </cell>
          <cell r="CB305">
            <v>616.49279999999999</v>
          </cell>
          <cell r="CC305">
            <v>64472.898717230288</v>
          </cell>
          <cell r="CD305">
            <v>2.9000000000000001E-2</v>
          </cell>
          <cell r="CE305">
            <v>2.9115011692960886E-2</v>
          </cell>
          <cell r="CF305">
            <v>0.75</v>
          </cell>
          <cell r="CG305">
            <v>0.74882355621609198</v>
          </cell>
          <cell r="CH305">
            <v>50.790600000000005</v>
          </cell>
          <cell r="CI305">
            <v>5315.9591893401666</v>
          </cell>
          <cell r="CJ305">
            <v>0.49199999999999999</v>
          </cell>
          <cell r="CK305">
            <v>0.48845028907675392</v>
          </cell>
          <cell r="CL305">
            <v>646.26659999999993</v>
          </cell>
          <cell r="CM305">
            <v>66782.786833429534</v>
          </cell>
          <cell r="CN305">
            <v>0.44424715909090906</v>
          </cell>
          <cell r="CO305">
            <v>0.3847144850990718</v>
          </cell>
          <cell r="CP305">
            <v>1313.55</v>
          </cell>
          <cell r="CQ305">
            <v>136723.81473999997</v>
          </cell>
          <cell r="CR305">
            <v>1.2883167613636363E-2</v>
          </cell>
          <cell r="CS305">
            <v>1.1200966732110903E-2</v>
          </cell>
          <cell r="CT305">
            <v>38.092950000000002</v>
          </cell>
          <cell r="CU305">
            <v>3980.7154648613173</v>
          </cell>
          <cell r="CV305">
            <v>3.5000000000000003E-2</v>
          </cell>
          <cell r="CW305">
            <v>4.3974798662793149E-2</v>
          </cell>
          <cell r="CX305">
            <v>103.48800000000001</v>
          </cell>
          <cell r="CY305">
            <v>15628.218999999996</v>
          </cell>
          <cell r="CZ305">
            <v>0.02</v>
          </cell>
          <cell r="DA305">
            <v>2.0374783604841254E-2</v>
          </cell>
          <cell r="DB305">
            <v>7.000000000000001E-4</v>
          </cell>
          <cell r="DC305">
            <v>8.9597700682087303E-4</v>
          </cell>
          <cell r="DD305">
            <v>2.0697600000000005</v>
          </cell>
          <cell r="DE305">
            <v>318.42158025406849</v>
          </cell>
          <cell r="DF305">
            <v>0.65</v>
          </cell>
          <cell r="DG305">
            <v>0.59810548837296884</v>
          </cell>
          <cell r="DH305">
            <v>67.267200000000017</v>
          </cell>
          <cell r="DI305">
            <v>9347.3235573947077</v>
          </cell>
          <cell r="DJ305">
            <v>0.3</v>
          </cell>
          <cell r="DK305">
            <v>5.6078942840511757E-2</v>
          </cell>
          <cell r="DL305">
            <v>31.046400000000002</v>
          </cell>
          <cell r="DM305">
            <v>876.41399999999953</v>
          </cell>
          <cell r="DN305">
            <v>0.77</v>
          </cell>
          <cell r="DO305">
            <v>0.83647645048633212</v>
          </cell>
          <cell r="DP305">
            <v>233.93265</v>
          </cell>
          <cell r="DQ305">
            <v>39003.762558859475</v>
          </cell>
          <cell r="DR305">
            <v>303.80863636363637</v>
          </cell>
          <cell r="DS305">
            <v>46628.643921992625</v>
          </cell>
          <cell r="DT305">
            <v>2876.2356</v>
          </cell>
          <cell r="DU305">
            <v>340687.49610000011</v>
          </cell>
          <cell r="DV305">
            <v>0.97275284090909087</v>
          </cell>
          <cell r="DW305">
            <v>0.95862900615410085</v>
          </cell>
          <cell r="DX305">
            <v>0.81</v>
          </cell>
          <cell r="DY305">
            <v>0.34871912415696454</v>
          </cell>
          <cell r="DZ305">
            <v>0.98899999999999999</v>
          </cell>
          <cell r="EA305">
            <v>0.98769916631510091</v>
          </cell>
          <cell r="EB305">
            <v>0.78977083070475662</v>
          </cell>
          <cell r="EC305">
            <v>0.86219616495057017</v>
          </cell>
          <cell r="ED305">
            <v>0.8</v>
          </cell>
          <cell r="EE305">
            <v>0.88615822440288416</v>
          </cell>
          <cell r="EF305">
            <v>4.998733314920592E-2</v>
          </cell>
          <cell r="EG305">
            <v>8.3852928487515063E-2</v>
          </cell>
          <cell r="EH305">
            <v>147.80254665557209</v>
          </cell>
          <cell r="EI305">
            <v>29800.521435997096</v>
          </cell>
          <cell r="EJ305">
            <v>149.4464576901639</v>
          </cell>
          <cell r="EK305">
            <v>30171.657982841691</v>
          </cell>
          <cell r="EL305">
            <v>5.0543309554303258E-2</v>
          </cell>
          <cell r="EM305">
            <v>8.4897235258740586E-2</v>
          </cell>
          <cell r="EN305">
            <v>5.0000000000000001E-4</v>
          </cell>
          <cell r="EO305">
            <v>4.5268267972017634E-4</v>
          </cell>
          <cell r="EP305">
            <v>7.4723228845081952E-2</v>
          </cell>
          <cell r="EQ305">
            <v>13.658186987273426</v>
          </cell>
          <cell r="ER305">
            <v>0.98949474737368681</v>
          </cell>
          <cell r="ES305">
            <v>0.98814648311303233</v>
          </cell>
          <cell r="ET305">
            <v>149.37173446131882</v>
          </cell>
          <cell r="EU305">
            <v>30157.999795854423</v>
          </cell>
          <cell r="EV305">
            <v>2.9129499237157713E-2</v>
          </cell>
          <cell r="EW305">
            <v>2.5896148206203853E-2</v>
          </cell>
          <cell r="EX305">
            <v>0.85</v>
          </cell>
          <cell r="EY305">
            <v>0.84631266635241764</v>
          </cell>
          <cell r="EZ305">
            <v>0.35699999999999998</v>
          </cell>
          <cell r="FA305">
            <v>0.36112207086179188</v>
          </cell>
          <cell r="FB305">
            <v>0.42</v>
          </cell>
          <cell r="FC305">
            <v>0.42670053896063875</v>
          </cell>
          <cell r="FD305">
            <v>120.54359138478164</v>
          </cell>
          <cell r="FE305">
            <v>14456.013121514321</v>
          </cell>
          <cell r="FF305">
            <v>0.63181666456380536</v>
          </cell>
          <cell r="FG305">
            <v>0.76404222261957344</v>
          </cell>
          <cell r="FH305">
            <v>0.78249271657738551</v>
          </cell>
          <cell r="FI305">
            <v>0.78701231304143593</v>
          </cell>
          <cell r="FJ305">
            <v>0.85996556941699609</v>
          </cell>
          <cell r="FK305">
            <v>0.90739179238923018</v>
          </cell>
          <cell r="FL305">
            <v>0.92405806659373235</v>
          </cell>
          <cell r="FM305">
            <v>0.9403041674945013</v>
          </cell>
          <cell r="FN305">
            <v>0.5433405777087601</v>
          </cell>
          <cell r="FO305">
            <v>0.69328564184382602</v>
          </cell>
          <cell r="FP305">
            <v>0.72306870680417623</v>
          </cell>
          <cell r="FQ305">
            <v>0.74003095782234929</v>
          </cell>
          <cell r="FR305">
            <v>3.0000000000000001E-3</v>
          </cell>
          <cell r="FS305">
            <v>1.9253602340255638E-3</v>
          </cell>
          <cell r="FT305">
            <v>0.77300000000000002</v>
          </cell>
          <cell r="FU305">
            <v>0.83840181072035769</v>
          </cell>
          <cell r="FV305">
            <v>0.79344893547906092</v>
          </cell>
          <cell r="FW305">
            <v>0.86425794647360854</v>
          </cell>
          <cell r="FX305">
            <v>231.86288999999999</v>
          </cell>
          <cell r="FY305">
            <v>33971.156403085915</v>
          </cell>
          <cell r="FZ305">
            <v>299.9519922380336</v>
          </cell>
          <cell r="GA305">
            <v>40518.944459217928</v>
          </cell>
          <cell r="GB305">
            <v>47.891526752401397</v>
          </cell>
          <cell r="GC305" t="e">
            <v>#DIV/0!</v>
          </cell>
          <cell r="GD305">
            <v>1.6197080205763457E-2</v>
          </cell>
          <cell r="GE305" t="e">
            <v>#DIV/0!</v>
          </cell>
          <cell r="GF305">
            <v>4.5369972565163744E-2</v>
          </cell>
          <cell r="GG305" t="e">
            <v>#DIV/0!</v>
          </cell>
          <cell r="GH305">
            <v>134.14993488067617</v>
          </cell>
          <cell r="GI305" t="e">
            <v>#DIV/0!</v>
          </cell>
          <cell r="GJ305">
            <v>1.6299999999999999E-2</v>
          </cell>
          <cell r="GK305" t="e">
            <v>#DIV/0!</v>
          </cell>
          <cell r="GL305">
            <v>3.7793651069999994</v>
          </cell>
          <cell r="GM305" t="e">
            <v>#DIV/0!</v>
          </cell>
          <cell r="GN305">
            <v>2.736781629206896</v>
          </cell>
          <cell r="GO305" t="e">
            <v>#DIV/0!</v>
          </cell>
          <cell r="GP305">
            <v>7.6660549837728187</v>
          </cell>
          <cell r="GQ305" t="e">
            <v>#DIV/0!</v>
          </cell>
          <cell r="GR305">
            <v>2.5926863446201361E-3</v>
          </cell>
          <cell r="GS305" t="e">
            <v>#DIV/0!</v>
          </cell>
          <cell r="GT305">
            <v>141.81598986444899</v>
          </cell>
          <cell r="GU305">
            <v>17081.173065528259</v>
          </cell>
          <cell r="GV305">
            <v>50.628308381608285</v>
          </cell>
          <cell r="GW305">
            <v>6168.3885901722269</v>
          </cell>
          <cell r="GX305">
            <v>1.7122669230792843E-2</v>
          </cell>
          <cell r="GY305">
            <v>1.735665761573307E-2</v>
          </cell>
          <cell r="GZ305">
            <v>4.7962658909783885E-2</v>
          </cell>
          <cell r="HA305">
            <v>4.8063131600659725E-2</v>
          </cell>
          <cell r="HB305">
            <v>33.432034962819621</v>
          </cell>
          <cell r="HC305">
            <v>2716.4309524360592</v>
          </cell>
          <cell r="HD305">
            <v>1.130683000636486E-2</v>
          </cell>
          <cell r="HE305">
            <v>7.6435135836498821E-3</v>
          </cell>
          <cell r="IV305">
            <v>301</v>
          </cell>
        </row>
        <row r="306">
          <cell r="B306">
            <v>39129</v>
          </cell>
          <cell r="C306">
            <v>39</v>
          </cell>
          <cell r="D306">
            <v>39114</v>
          </cell>
          <cell r="E306">
            <v>0</v>
          </cell>
          <cell r="F306">
            <v>230</v>
          </cell>
          <cell r="G306">
            <v>0</v>
          </cell>
          <cell r="H306">
            <v>0</v>
          </cell>
          <cell r="I306">
            <v>1</v>
          </cell>
          <cell r="K306">
            <v>10.625</v>
          </cell>
          <cell r="L306">
            <v>1</v>
          </cell>
          <cell r="M306">
            <v>208.37500000000009</v>
          </cell>
          <cell r="N306">
            <v>209</v>
          </cell>
          <cell r="O306">
            <v>209</v>
          </cell>
          <cell r="Q306">
            <v>18.284722222222221</v>
          </cell>
          <cell r="S306">
            <v>0.67430555555555582</v>
          </cell>
          <cell r="T306">
            <v>0</v>
          </cell>
          <cell r="U306">
            <v>18.959027777777777</v>
          </cell>
          <cell r="W306">
            <v>11.663194444444446</v>
          </cell>
          <cell r="Y306">
            <v>3.4722222222222071E-2</v>
          </cell>
          <cell r="AA306">
            <v>20.215972222222224</v>
          </cell>
          <cell r="AB306">
            <v>0</v>
          </cell>
          <cell r="AC306">
            <v>20.250694444444445</v>
          </cell>
          <cell r="AE306">
            <v>4.4145833333333329</v>
          </cell>
          <cell r="AG306">
            <v>39.742361111111116</v>
          </cell>
          <cell r="AI306">
            <v>0.44097222222222232</v>
          </cell>
          <cell r="AJ306">
            <v>0</v>
          </cell>
          <cell r="AK306">
            <v>44.59791666666667</v>
          </cell>
          <cell r="AL306">
            <v>0</v>
          </cell>
          <cell r="AM306">
            <v>64.848611111111111</v>
          </cell>
          <cell r="AN306">
            <v>1</v>
          </cell>
          <cell r="AO306">
            <v>177.75277777777777</v>
          </cell>
          <cell r="AP306">
            <v>0.88</v>
          </cell>
          <cell r="AQ306">
            <v>109.39666666666658</v>
          </cell>
          <cell r="AR306">
            <v>1</v>
          </cell>
          <cell r="AS306">
            <v>0.97197127022129337</v>
          </cell>
          <cell r="AT306">
            <v>1</v>
          </cell>
          <cell r="AU306">
            <v>0.74767088618757249</v>
          </cell>
          <cell r="AV306">
            <v>1</v>
          </cell>
          <cell r="AW306">
            <v>0.99720021340105724</v>
          </cell>
          <cell r="AX306">
            <v>1</v>
          </cell>
          <cell r="AY306">
            <v>0.71684236980992322</v>
          </cell>
          <cell r="AZ306">
            <v>1</v>
          </cell>
          <cell r="BA306">
            <v>0.63537059899048309</v>
          </cell>
          <cell r="BB306">
            <v>0.88</v>
          </cell>
          <cell r="BC306">
            <v>0.6154427966432775</v>
          </cell>
          <cell r="BD306">
            <v>0.88</v>
          </cell>
          <cell r="BE306">
            <v>0.57754721200766934</v>
          </cell>
          <cell r="BF306">
            <v>0.88</v>
          </cell>
          <cell r="BG306">
            <v>0.57549848390749958</v>
          </cell>
          <cell r="BH306">
            <v>0.88</v>
          </cell>
          <cell r="BI306">
            <v>0.5249990001999596</v>
          </cell>
          <cell r="BJ306">
            <v>140</v>
          </cell>
          <cell r="BK306">
            <v>136.48616197934135</v>
          </cell>
          <cell r="BL306">
            <v>2956.8</v>
          </cell>
          <cell r="BM306">
            <v>358347.14800000004</v>
          </cell>
          <cell r="BN306">
            <v>2956.8</v>
          </cell>
          <cell r="BO306">
            <v>1714.5796555023926</v>
          </cell>
          <cell r="BP306">
            <v>1232.9856</v>
          </cell>
          <cell r="BQ306">
            <v>123253.94843999999</v>
          </cell>
          <cell r="BR306">
            <v>0.41699999999999998</v>
          </cell>
          <cell r="BS306">
            <v>0.34395124707396857</v>
          </cell>
          <cell r="BT306">
            <v>2</v>
          </cell>
          <cell r="BU306">
            <v>0.34395124707396857</v>
          </cell>
          <cell r="BV306">
            <v>9.1999999999999998E-2</v>
          </cell>
          <cell r="BW306">
            <v>0.12071117034178483</v>
          </cell>
          <cell r="BX306">
            <v>272.0256</v>
          </cell>
          <cell r="BY306">
            <v>43256.503623720782</v>
          </cell>
          <cell r="BZ306">
            <v>0.20849999999999999</v>
          </cell>
          <cell r="CA306">
            <v>0.18163781093419021</v>
          </cell>
          <cell r="CB306">
            <v>616.49279999999999</v>
          </cell>
          <cell r="CC306">
            <v>65089.391517230288</v>
          </cell>
          <cell r="CD306">
            <v>2.9000000000000001E-2</v>
          </cell>
          <cell r="CE306">
            <v>2.9113917252991152E-2</v>
          </cell>
          <cell r="CF306">
            <v>0.75</v>
          </cell>
          <cell r="CG306">
            <v>0.74883469000991443</v>
          </cell>
          <cell r="CH306">
            <v>50.790600000000005</v>
          </cell>
          <cell r="CI306">
            <v>5366.7497893401669</v>
          </cell>
          <cell r="CJ306">
            <v>0.49199999999999999</v>
          </cell>
          <cell r="CK306">
            <v>0.48848406777712261</v>
          </cell>
          <cell r="CL306">
            <v>646.26659999999993</v>
          </cell>
          <cell r="CM306">
            <v>67429.053433429537</v>
          </cell>
          <cell r="CN306">
            <v>0.44424715909090906</v>
          </cell>
          <cell r="CO306">
            <v>0.38520570209756472</v>
          </cell>
          <cell r="CP306">
            <v>1313.55</v>
          </cell>
          <cell r="CQ306">
            <v>138037.36473999996</v>
          </cell>
          <cell r="CR306">
            <v>1.2883167613636363E-2</v>
          </cell>
          <cell r="CS306">
            <v>1.121484693624886E-2</v>
          </cell>
          <cell r="CT306">
            <v>38.092950000000002</v>
          </cell>
          <cell r="CU306">
            <v>4018.8084148613175</v>
          </cell>
          <cell r="CV306">
            <v>3.5000000000000003E-2</v>
          </cell>
          <cell r="CW306">
            <v>4.3900745653485687E-2</v>
          </cell>
          <cell r="CX306">
            <v>103.48800000000001</v>
          </cell>
          <cell r="CY306">
            <v>15731.706999999995</v>
          </cell>
          <cell r="CZ306">
            <v>0.02</v>
          </cell>
          <cell r="DA306">
            <v>2.0372318163189067E-2</v>
          </cell>
          <cell r="DB306">
            <v>7.000000000000001E-4</v>
          </cell>
          <cell r="DC306">
            <v>8.9435995805404989E-4</v>
          </cell>
          <cell r="DD306">
            <v>2.0697600000000005</v>
          </cell>
          <cell r="DE306">
            <v>320.49134025406846</v>
          </cell>
          <cell r="DF306">
            <v>0.65</v>
          </cell>
          <cell r="DG306">
            <v>0.59844686640774014</v>
          </cell>
          <cell r="DH306">
            <v>67.267200000000017</v>
          </cell>
          <cell r="DI306">
            <v>9414.5907573947079</v>
          </cell>
          <cell r="DJ306">
            <v>0.3</v>
          </cell>
          <cell r="DK306">
            <v>5.7683530464939362E-2</v>
          </cell>
          <cell r="DL306">
            <v>31.046400000000002</v>
          </cell>
          <cell r="DM306">
            <v>907.46039999999948</v>
          </cell>
          <cell r="DN306">
            <v>0.77</v>
          </cell>
          <cell r="DO306">
            <v>0.83604612735869599</v>
          </cell>
          <cell r="DP306">
            <v>233.93265</v>
          </cell>
          <cell r="DQ306">
            <v>39237.695208859477</v>
          </cell>
          <cell r="DR306">
            <v>303.80863636363637</v>
          </cell>
          <cell r="DS306">
            <v>46932.452558356264</v>
          </cell>
          <cell r="DT306">
            <v>2876.2356</v>
          </cell>
          <cell r="DU306">
            <v>343563.73170000012</v>
          </cell>
          <cell r="DV306">
            <v>0.97275284090909087</v>
          </cell>
          <cell r="DW306">
            <v>0.95874554497640396</v>
          </cell>
          <cell r="DX306">
            <v>0.81</v>
          </cell>
          <cell r="DY306">
            <v>0.35252525265918633</v>
          </cell>
          <cell r="DZ306">
            <v>0.98899999999999999</v>
          </cell>
          <cell r="EA306">
            <v>0.98770557785550617</v>
          </cell>
          <cell r="EB306">
            <v>0.78977083070475662</v>
          </cell>
          <cell r="EC306">
            <v>0.86176124777366703</v>
          </cell>
          <cell r="ED306">
            <v>0.8</v>
          </cell>
          <cell r="EE306">
            <v>0.88569067616038055</v>
          </cell>
          <cell r="EF306">
            <v>4.998733314920592E-2</v>
          </cell>
          <cell r="EG306">
            <v>8.3573496119055665E-2</v>
          </cell>
          <cell r="EH306">
            <v>147.80254665557209</v>
          </cell>
          <cell r="EI306">
            <v>29948.32398265267</v>
          </cell>
          <cell r="EJ306">
            <v>149.4464576901639</v>
          </cell>
          <cell r="EK306">
            <v>30321.104440531853</v>
          </cell>
          <cell r="EL306">
            <v>5.0543309554303258E-2</v>
          </cell>
          <cell r="EM306">
            <v>8.4613773570570872E-2</v>
          </cell>
          <cell r="EN306">
            <v>5.0000000000000001E-4</v>
          </cell>
          <cell r="EO306">
            <v>4.5291589701333527E-4</v>
          </cell>
          <cell r="EP306">
            <v>7.4723228845081952E-2</v>
          </cell>
          <cell r="EQ306">
            <v>13.732910216118508</v>
          </cell>
          <cell r="ER306">
            <v>0.98949474737368681</v>
          </cell>
          <cell r="ES306">
            <v>0.98815312811591316</v>
          </cell>
          <cell r="ET306">
            <v>149.37173446131882</v>
          </cell>
          <cell r="EU306">
            <v>30307.371530315741</v>
          </cell>
          <cell r="EV306">
            <v>2.9129499237157713E-2</v>
          </cell>
          <cell r="EW306">
            <v>2.5922827286480307E-2</v>
          </cell>
          <cell r="EX306">
            <v>0.85</v>
          </cell>
          <cell r="EY306">
            <v>0.84634302826401797</v>
          </cell>
          <cell r="EZ306">
            <v>0.35699999999999998</v>
          </cell>
          <cell r="FA306">
            <v>0.36108812927606154</v>
          </cell>
          <cell r="FB306">
            <v>0.42</v>
          </cell>
          <cell r="FC306">
            <v>0.42664512758699014</v>
          </cell>
          <cell r="FD306">
            <v>120.54359138478164</v>
          </cell>
          <cell r="FE306">
            <v>14576.556712899102</v>
          </cell>
          <cell r="FF306">
            <v>0.63181666456380536</v>
          </cell>
          <cell r="FG306">
            <v>0.76325390222947243</v>
          </cell>
          <cell r="FH306">
            <v>0.78249271657738551</v>
          </cell>
          <cell r="FI306">
            <v>0.78697127064769345</v>
          </cell>
          <cell r="FJ306">
            <v>0.85996556941699609</v>
          </cell>
          <cell r="FK306">
            <v>0.90709354482692195</v>
          </cell>
          <cell r="FL306">
            <v>0.92405806659373235</v>
          </cell>
          <cell r="FM306">
            <v>0.94020193290723109</v>
          </cell>
          <cell r="FN306">
            <v>0.5433405777087601</v>
          </cell>
          <cell r="FO306">
            <v>0.69234268777631303</v>
          </cell>
          <cell r="FP306">
            <v>0.72306870680417623</v>
          </cell>
          <cell r="FQ306">
            <v>0.7399119098054211</v>
          </cell>
          <cell r="FR306">
            <v>3.0000000000000001E-3</v>
          </cell>
          <cell r="FS306">
            <v>1.8750872376366301E-3</v>
          </cell>
          <cell r="FT306">
            <v>0.77300000000000002</v>
          </cell>
          <cell r="FU306">
            <v>0.83792121459633262</v>
          </cell>
          <cell r="FV306">
            <v>0.79344893547906092</v>
          </cell>
          <cell r="FW306">
            <v>0.8637709103430683</v>
          </cell>
          <cell r="FX306">
            <v>231.86288999999999</v>
          </cell>
          <cell r="FY306">
            <v>34203.019293085912</v>
          </cell>
          <cell r="FZ306">
            <v>299.9519922380336</v>
          </cell>
          <cell r="GA306">
            <v>40818.896451455963</v>
          </cell>
          <cell r="GB306">
            <v>47.891526752401397</v>
          </cell>
          <cell r="GC306" t="e">
            <v>#DIV/0!</v>
          </cell>
          <cell r="GD306">
            <v>1.6197080205763457E-2</v>
          </cell>
          <cell r="GE306" t="e">
            <v>#DIV/0!</v>
          </cell>
          <cell r="GF306">
            <v>4.5369972565163744E-2</v>
          </cell>
          <cell r="GG306" t="e">
            <v>#DIV/0!</v>
          </cell>
          <cell r="GH306">
            <v>134.14993488067617</v>
          </cell>
          <cell r="GI306" t="e">
            <v>#DIV/0!</v>
          </cell>
          <cell r="GJ306">
            <v>1.6299999999999999E-2</v>
          </cell>
          <cell r="GK306" t="e">
            <v>#DIV/0!</v>
          </cell>
          <cell r="GL306">
            <v>3.7793651069999994</v>
          </cell>
          <cell r="GM306" t="e">
            <v>#DIV/0!</v>
          </cell>
          <cell r="GN306">
            <v>2.736781629206896</v>
          </cell>
          <cell r="GO306" t="e">
            <v>#DIV/0!</v>
          </cell>
          <cell r="GP306">
            <v>7.6660549837728187</v>
          </cell>
          <cell r="GQ306" t="e">
            <v>#DIV/0!</v>
          </cell>
          <cell r="GR306">
            <v>2.5926863446201361E-3</v>
          </cell>
          <cell r="GS306" t="e">
            <v>#DIV/0!</v>
          </cell>
          <cell r="GT306">
            <v>141.81598986444899</v>
          </cell>
          <cell r="GU306">
            <v>17222.989055392707</v>
          </cell>
          <cell r="GV306">
            <v>50.628308381608285</v>
          </cell>
          <cell r="GW306">
            <v>6219.0168985538348</v>
          </cell>
          <cell r="GX306">
            <v>1.7122669230792843E-2</v>
          </cell>
          <cell r="GY306">
            <v>1.7354726926845344E-2</v>
          </cell>
          <cell r="GZ306">
            <v>4.7962658909783885E-2</v>
          </cell>
          <cell r="HA306">
            <v>4.8062302578707014E-2</v>
          </cell>
          <cell r="HB306">
            <v>33.432034962819621</v>
          </cell>
          <cell r="HC306">
            <v>2749.8629873988789</v>
          </cell>
          <cell r="HD306">
            <v>1.130683000636486E-2</v>
          </cell>
          <cell r="HE306">
            <v>7.6737404015808676E-3</v>
          </cell>
          <cell r="IV306">
            <v>302</v>
          </cell>
        </row>
        <row r="307">
          <cell r="B307">
            <v>39130</v>
          </cell>
          <cell r="C307">
            <v>39</v>
          </cell>
          <cell r="D307">
            <v>39114</v>
          </cell>
          <cell r="E307">
            <v>0</v>
          </cell>
          <cell r="F307">
            <v>231</v>
          </cell>
          <cell r="G307">
            <v>0</v>
          </cell>
          <cell r="H307">
            <v>0</v>
          </cell>
          <cell r="I307">
            <v>1</v>
          </cell>
          <cell r="K307">
            <v>10.625</v>
          </cell>
          <cell r="L307">
            <v>1</v>
          </cell>
          <cell r="M307">
            <v>209.37500000000009</v>
          </cell>
          <cell r="N307">
            <v>210</v>
          </cell>
          <cell r="O307">
            <v>210</v>
          </cell>
          <cell r="Q307">
            <v>18.284722222222221</v>
          </cell>
          <cell r="S307">
            <v>0.67430555555555582</v>
          </cell>
          <cell r="T307">
            <v>0</v>
          </cell>
          <cell r="U307">
            <v>18.959027777777777</v>
          </cell>
          <cell r="W307">
            <v>11.663194444444446</v>
          </cell>
          <cell r="Y307">
            <v>3.4722222222222071E-2</v>
          </cell>
          <cell r="AA307">
            <v>20.215972222222224</v>
          </cell>
          <cell r="AB307">
            <v>0</v>
          </cell>
          <cell r="AC307">
            <v>20.250694444444445</v>
          </cell>
          <cell r="AE307">
            <v>4.4145833333333329</v>
          </cell>
          <cell r="AG307">
            <v>39.742361111111116</v>
          </cell>
          <cell r="AI307">
            <v>0.44097222222222232</v>
          </cell>
          <cell r="AJ307">
            <v>0</v>
          </cell>
          <cell r="AK307">
            <v>44.59791666666667</v>
          </cell>
          <cell r="AL307">
            <v>0</v>
          </cell>
          <cell r="AM307">
            <v>64.848611111111111</v>
          </cell>
          <cell r="AN307">
            <v>1</v>
          </cell>
          <cell r="AO307">
            <v>178.75277777777777</v>
          </cell>
          <cell r="AP307">
            <v>0.88</v>
          </cell>
          <cell r="AQ307">
            <v>110.27666666666657</v>
          </cell>
          <cell r="AR307">
            <v>1</v>
          </cell>
          <cell r="AS307">
            <v>0.97214810530881568</v>
          </cell>
          <cell r="AT307">
            <v>1</v>
          </cell>
          <cell r="AU307">
            <v>0.74926284705335977</v>
          </cell>
          <cell r="AV307">
            <v>1</v>
          </cell>
          <cell r="AW307">
            <v>0.99721787743764312</v>
          </cell>
          <cell r="AX307">
            <v>1</v>
          </cell>
          <cell r="AY307">
            <v>0.71862882979981868</v>
          </cell>
          <cell r="AZ307">
            <v>1</v>
          </cell>
          <cell r="BA307">
            <v>0.63741045205202718</v>
          </cell>
          <cell r="BB307">
            <v>0.88</v>
          </cell>
          <cell r="BC307">
            <v>0.61692281394228476</v>
          </cell>
          <cell r="BD307">
            <v>0.88</v>
          </cell>
          <cell r="BE307">
            <v>0.57913559130412529</v>
          </cell>
          <cell r="BF307">
            <v>0.88</v>
          </cell>
          <cell r="BG307">
            <v>0.57709197950357916</v>
          </cell>
          <cell r="BH307">
            <v>0.88</v>
          </cell>
          <cell r="BI307">
            <v>0.52669452736318367</v>
          </cell>
          <cell r="BJ307">
            <v>140</v>
          </cell>
          <cell r="BK307">
            <v>136.51420215820829</v>
          </cell>
          <cell r="BL307">
            <v>2956.8</v>
          </cell>
          <cell r="BM307">
            <v>361303.94800000003</v>
          </cell>
          <cell r="BN307">
            <v>2956.8</v>
          </cell>
          <cell r="BO307">
            <v>1720.4949904761907</v>
          </cell>
          <cell r="BP307">
            <v>1232.9856</v>
          </cell>
          <cell r="BQ307">
            <v>124486.93403999999</v>
          </cell>
          <cell r="BR307">
            <v>0.41699999999999998</v>
          </cell>
          <cell r="BS307">
            <v>0.34454905552263709</v>
          </cell>
          <cell r="BT307">
            <v>2</v>
          </cell>
          <cell r="BU307">
            <v>0.34454905552263709</v>
          </cell>
          <cell r="BV307">
            <v>9.1999999999999998E-2</v>
          </cell>
          <cell r="BW307">
            <v>0.12047620698493108</v>
          </cell>
          <cell r="BX307">
            <v>272.0256</v>
          </cell>
          <cell r="BY307">
            <v>43528.529223720783</v>
          </cell>
          <cell r="BZ307">
            <v>0.20849999999999999</v>
          </cell>
          <cell r="CA307">
            <v>0.1818576427989386</v>
          </cell>
          <cell r="CB307">
            <v>616.49279999999999</v>
          </cell>
          <cell r="CC307">
            <v>65705.884317230288</v>
          </cell>
          <cell r="CD307">
            <v>2.9000000000000001E-2</v>
          </cell>
          <cell r="CE307">
            <v>2.9112843445847903E-2</v>
          </cell>
          <cell r="CF307">
            <v>0.75</v>
          </cell>
          <cell r="CG307">
            <v>0.74884561504033953</v>
          </cell>
          <cell r="CH307">
            <v>50.790600000000005</v>
          </cell>
          <cell r="CI307">
            <v>5417.5403893401672</v>
          </cell>
          <cell r="CJ307">
            <v>0.49199999999999999</v>
          </cell>
          <cell r="CK307">
            <v>0.48851720966772294</v>
          </cell>
          <cell r="CL307">
            <v>646.26659999999993</v>
          </cell>
          <cell r="CM307">
            <v>68075.32003342954</v>
          </cell>
          <cell r="CN307">
            <v>0.44424715909090906</v>
          </cell>
          <cell r="CO307">
            <v>0.38568887915943817</v>
          </cell>
          <cell r="CP307">
            <v>1313.55</v>
          </cell>
          <cell r="CQ307">
            <v>139350.91473999995</v>
          </cell>
          <cell r="CR307">
            <v>1.2883167613636363E-2</v>
          </cell>
          <cell r="CS307">
            <v>1.1228499957773275E-2</v>
          </cell>
          <cell r="CT307">
            <v>38.092950000000002</v>
          </cell>
          <cell r="CU307">
            <v>4056.9013648613177</v>
          </cell>
          <cell r="CV307">
            <v>3.5000000000000003E-2</v>
          </cell>
          <cell r="CW307">
            <v>4.3827904698124122E-2</v>
          </cell>
          <cell r="CX307">
            <v>103.48800000000001</v>
          </cell>
          <cell r="CY307">
            <v>15835.194999999994</v>
          </cell>
          <cell r="CZ307">
            <v>0.02</v>
          </cell>
          <cell r="DA307">
            <v>2.0369884946416419E-2</v>
          </cell>
          <cell r="DB307">
            <v>7.000000000000001E-4</v>
          </cell>
          <cell r="DC307">
            <v>8.9276937614329193E-4</v>
          </cell>
          <cell r="DD307">
            <v>2.0697600000000005</v>
          </cell>
          <cell r="DE307">
            <v>322.56110025406844</v>
          </cell>
          <cell r="DF307">
            <v>0.65</v>
          </cell>
          <cell r="DG307">
            <v>0.59878378241598618</v>
          </cell>
          <cell r="DH307">
            <v>67.267200000000017</v>
          </cell>
          <cell r="DI307">
            <v>9481.8579573947081</v>
          </cell>
          <cell r="DJ307">
            <v>0.3</v>
          </cell>
          <cell r="DK307">
            <v>5.9267145115674276E-2</v>
          </cell>
          <cell r="DL307">
            <v>31.046400000000002</v>
          </cell>
          <cell r="DM307">
            <v>938.50679999999943</v>
          </cell>
          <cell r="DN307">
            <v>0.77</v>
          </cell>
          <cell r="DO307">
            <v>0.83562133963455265</v>
          </cell>
          <cell r="DP307">
            <v>233.93265</v>
          </cell>
          <cell r="DQ307">
            <v>39471.62785885948</v>
          </cell>
          <cell r="DR307">
            <v>303.80863636363637</v>
          </cell>
          <cell r="DS307">
            <v>47236.261194719904</v>
          </cell>
          <cell r="DT307">
            <v>2876.2356</v>
          </cell>
          <cell r="DU307">
            <v>346439.96730000013</v>
          </cell>
          <cell r="DV307">
            <v>0.97275284090909087</v>
          </cell>
          <cell r="DW307">
            <v>0.95886017636319909</v>
          </cell>
          <cell r="DX307">
            <v>0.81</v>
          </cell>
          <cell r="DY307">
            <v>0.35626908479947983</v>
          </cell>
          <cell r="DZ307">
            <v>0.98899999999999999</v>
          </cell>
          <cell r="EA307">
            <v>0.98771192650357953</v>
          </cell>
          <cell r="EB307">
            <v>0.78977083070475662</v>
          </cell>
          <cell r="EC307">
            <v>0.86133154026181702</v>
          </cell>
          <cell r="ED307">
            <v>0.8</v>
          </cell>
          <cell r="EE307">
            <v>0.88522815004644917</v>
          </cell>
          <cell r="EF307">
            <v>4.998733314920592E-2</v>
          </cell>
          <cell r="EG307">
            <v>8.3298637327118938E-2</v>
          </cell>
          <cell r="EH307">
            <v>147.80254665557209</v>
          </cell>
          <cell r="EI307">
            <v>30096.126529308243</v>
          </cell>
          <cell r="EJ307">
            <v>149.4464576901639</v>
          </cell>
          <cell r="EK307">
            <v>30470.550898222016</v>
          </cell>
          <cell r="EL307">
            <v>5.0543309554303258E-2</v>
          </cell>
          <cell r="EM307">
            <v>8.4334951408341685E-2</v>
          </cell>
          <cell r="EN307">
            <v>5.0000000000000001E-4</v>
          </cell>
          <cell r="EO307">
            <v>4.5314682662233317E-4</v>
          </cell>
          <cell r="EP307">
            <v>7.4723228845081952E-2</v>
          </cell>
          <cell r="EQ307">
            <v>13.80763344496359</v>
          </cell>
          <cell r="ER307">
            <v>0.98949474737368681</v>
          </cell>
          <cell r="ES307">
            <v>0.9881597079394282</v>
          </cell>
          <cell r="ET307">
            <v>149.37173446131882</v>
          </cell>
          <cell r="EU307">
            <v>30456.743264777058</v>
          </cell>
          <cell r="EV307">
            <v>2.9129499237157713E-2</v>
          </cell>
          <cell r="EW307">
            <v>2.5949069700038865E-2</v>
          </cell>
          <cell r="EX307">
            <v>0.85</v>
          </cell>
          <cell r="EY307">
            <v>0.84637289425245232</v>
          </cell>
          <cell r="EZ307">
            <v>0.35699999999999998</v>
          </cell>
          <cell r="FA307">
            <v>0.3610547420829161</v>
          </cell>
          <cell r="FB307">
            <v>0.42</v>
          </cell>
          <cell r="FC307">
            <v>0.42659062516624302</v>
          </cell>
          <cell r="FD307">
            <v>120.54359138478164</v>
          </cell>
          <cell r="FE307">
            <v>14697.100304283884</v>
          </cell>
          <cell r="FF307">
            <v>0.63181666456380536</v>
          </cell>
          <cell r="FG307">
            <v>0.76247492596262689</v>
          </cell>
          <cell r="FH307">
            <v>0.78249271657738551</v>
          </cell>
          <cell r="FI307">
            <v>0.78693096695663556</v>
          </cell>
          <cell r="FJ307">
            <v>0.85996556941699609</v>
          </cell>
          <cell r="FK307">
            <v>0.90679902497944953</v>
          </cell>
          <cell r="FL307">
            <v>0.92405806659373235</v>
          </cell>
          <cell r="FM307">
            <v>0.94010097739624832</v>
          </cell>
          <cell r="FN307">
            <v>0.5433405777087601</v>
          </cell>
          <cell r="FO307">
            <v>0.69141151943418799</v>
          </cell>
          <cell r="FP307">
            <v>0.72306870680417623</v>
          </cell>
          <cell r="FQ307">
            <v>0.73979457117930791</v>
          </cell>
          <cell r="FR307">
            <v>3.0000000000000001E-3</v>
          </cell>
          <cell r="FS307">
            <v>1.8262905012775832E-3</v>
          </cell>
          <cell r="FT307">
            <v>0.77300000000000002</v>
          </cell>
          <cell r="FU307">
            <v>0.83744763013583023</v>
          </cell>
          <cell r="FV307">
            <v>0.79344893547906092</v>
          </cell>
          <cell r="FW307">
            <v>0.86329055606409166</v>
          </cell>
          <cell r="FX307">
            <v>231.86288999999999</v>
          </cell>
          <cell r="FY307">
            <v>34434.882183085909</v>
          </cell>
          <cell r="FZ307">
            <v>299.9519922380336</v>
          </cell>
          <cell r="GA307">
            <v>41118.848443693998</v>
          </cell>
          <cell r="GB307">
            <v>47.891526752401397</v>
          </cell>
          <cell r="GC307" t="e">
            <v>#DIV/0!</v>
          </cell>
          <cell r="GD307">
            <v>1.6197080205763457E-2</v>
          </cell>
          <cell r="GE307" t="e">
            <v>#DIV/0!</v>
          </cell>
          <cell r="GF307">
            <v>4.5369972565163744E-2</v>
          </cell>
          <cell r="GG307" t="e">
            <v>#DIV/0!</v>
          </cell>
          <cell r="GH307">
            <v>134.14993488067617</v>
          </cell>
          <cell r="GI307" t="e">
            <v>#DIV/0!</v>
          </cell>
          <cell r="GJ307">
            <v>1.6299999999999999E-2</v>
          </cell>
          <cell r="GK307" t="e">
            <v>#DIV/0!</v>
          </cell>
          <cell r="GL307">
            <v>3.7793651069999994</v>
          </cell>
          <cell r="GM307" t="e">
            <v>#DIV/0!</v>
          </cell>
          <cell r="GN307">
            <v>2.736781629206896</v>
          </cell>
          <cell r="GO307" t="e">
            <v>#DIV/0!</v>
          </cell>
          <cell r="GP307">
            <v>7.6660549837728187</v>
          </cell>
          <cell r="GQ307" t="e">
            <v>#DIV/0!</v>
          </cell>
          <cell r="GR307">
            <v>2.5926863446201361E-3</v>
          </cell>
          <cell r="GS307" t="e">
            <v>#DIV/0!</v>
          </cell>
          <cell r="GT307">
            <v>141.81598986444899</v>
          </cell>
          <cell r="GU307">
            <v>17364.805045257155</v>
          </cell>
          <cell r="GV307">
            <v>50.628308381608285</v>
          </cell>
          <cell r="GW307">
            <v>6269.6452069354427</v>
          </cell>
          <cell r="GX307">
            <v>1.7122669230792843E-2</v>
          </cell>
          <cell r="GY307">
            <v>1.7352827838281584E-2</v>
          </cell>
          <cell r="GZ307">
            <v>4.7962658909783885E-2</v>
          </cell>
          <cell r="HA307">
            <v>4.8061487125673902E-2</v>
          </cell>
          <cell r="HB307">
            <v>33.432034962819621</v>
          </cell>
          <cell r="HC307">
            <v>2783.2950223616986</v>
          </cell>
          <cell r="HD307">
            <v>1.130683000636486E-2</v>
          </cell>
          <cell r="HE307">
            <v>7.7034724856139634E-3</v>
          </cell>
          <cell r="IV307">
            <v>303</v>
          </cell>
        </row>
        <row r="308">
          <cell r="B308">
            <v>39131</v>
          </cell>
          <cell r="C308">
            <v>39</v>
          </cell>
          <cell r="D308">
            <v>39114</v>
          </cell>
          <cell r="E308">
            <v>0</v>
          </cell>
          <cell r="F308">
            <v>232</v>
          </cell>
          <cell r="G308">
            <v>0</v>
          </cell>
          <cell r="H308">
            <v>0</v>
          </cell>
          <cell r="I308">
            <v>1</v>
          </cell>
          <cell r="K308">
            <v>10.625</v>
          </cell>
          <cell r="L308">
            <v>1</v>
          </cell>
          <cell r="M308">
            <v>210.37500000000009</v>
          </cell>
          <cell r="N308">
            <v>211</v>
          </cell>
          <cell r="O308">
            <v>211</v>
          </cell>
          <cell r="Q308">
            <v>18.284722222222221</v>
          </cell>
          <cell r="R308">
            <v>2.0833333333333332E-2</v>
          </cell>
          <cell r="S308">
            <v>0.69513888888888919</v>
          </cell>
          <cell r="T308">
            <v>2.0833333333333332E-2</v>
          </cell>
          <cell r="U308">
            <v>18.979861111111109</v>
          </cell>
          <cell r="W308">
            <v>11.663194444444446</v>
          </cell>
          <cell r="Y308">
            <v>3.4722222222222071E-2</v>
          </cell>
          <cell r="AA308">
            <v>20.215972222222224</v>
          </cell>
          <cell r="AB308">
            <v>0</v>
          </cell>
          <cell r="AC308">
            <v>20.250694444444445</v>
          </cell>
          <cell r="AE308">
            <v>4.4145833333333329</v>
          </cell>
          <cell r="AG308">
            <v>39.742361111111116</v>
          </cell>
          <cell r="AI308">
            <v>0.44097222222222232</v>
          </cell>
          <cell r="AJ308">
            <v>0</v>
          </cell>
          <cell r="AK308">
            <v>44.59791666666667</v>
          </cell>
          <cell r="AL308">
            <v>0</v>
          </cell>
          <cell r="AM308">
            <v>64.848611111111111</v>
          </cell>
          <cell r="AN308">
            <v>0.97916666666666663</v>
          </cell>
          <cell r="AO308">
            <v>179.73194444444442</v>
          </cell>
          <cell r="AP308">
            <v>0.86166666666666669</v>
          </cell>
          <cell r="AQ308">
            <v>111.13833333333324</v>
          </cell>
          <cell r="AR308">
            <v>1</v>
          </cell>
          <cell r="AS308">
            <v>0.97231910752308925</v>
          </cell>
          <cell r="AT308">
            <v>1</v>
          </cell>
          <cell r="AU308">
            <v>0.75080229737908932</v>
          </cell>
          <cell r="AV308">
            <v>1</v>
          </cell>
          <cell r="AW308">
            <v>0.99723495882919011</v>
          </cell>
          <cell r="AX308">
            <v>1</v>
          </cell>
          <cell r="AY308">
            <v>0.72035636373136869</v>
          </cell>
          <cell r="AZ308">
            <v>1</v>
          </cell>
          <cell r="BA308">
            <v>0.63938581375041537</v>
          </cell>
          <cell r="BB308">
            <v>0.88</v>
          </cell>
          <cell r="BC308">
            <v>0.61835603947236195</v>
          </cell>
          <cell r="BD308">
            <v>0.88</v>
          </cell>
          <cell r="BE308">
            <v>0.5806747965414768</v>
          </cell>
          <cell r="BF308">
            <v>0.86166666666666669</v>
          </cell>
          <cell r="BG308">
            <v>0.57857344275333455</v>
          </cell>
          <cell r="BH308">
            <v>0.86166666666666669</v>
          </cell>
          <cell r="BI308">
            <v>0.52828678946325958</v>
          </cell>
          <cell r="BJ308">
            <v>140</v>
          </cell>
          <cell r="BK308">
            <v>136.54122789916485</v>
          </cell>
          <cell r="BL308">
            <v>2895.2000000000003</v>
          </cell>
          <cell r="BM308">
            <v>364199.14800000004</v>
          </cell>
          <cell r="BN308">
            <v>2895.2000000000003</v>
          </cell>
          <cell r="BO308">
            <v>1726.0623127962087</v>
          </cell>
          <cell r="BP308">
            <v>1207.2984000000001</v>
          </cell>
          <cell r="BQ308">
            <v>125694.23243999999</v>
          </cell>
          <cell r="BR308">
            <v>0.41699999999999998</v>
          </cell>
          <cell r="BS308">
            <v>0.34512500408155811</v>
          </cell>
          <cell r="BT308">
            <v>2</v>
          </cell>
          <cell r="BU308">
            <v>0.34512500408155811</v>
          </cell>
          <cell r="BV308">
            <v>9.1999999999999998E-2</v>
          </cell>
          <cell r="BW308">
            <v>0.12024983546562491</v>
          </cell>
          <cell r="BX308">
            <v>266.35840000000002</v>
          </cell>
          <cell r="BY308">
            <v>43794.887623720781</v>
          </cell>
          <cell r="BZ308">
            <v>0.20849999999999999</v>
          </cell>
          <cell r="CA308">
            <v>0.1820694361350628</v>
          </cell>
          <cell r="CB308">
            <v>603.64920000000006</v>
          </cell>
          <cell r="CC308">
            <v>66309.533517230288</v>
          </cell>
          <cell r="CD308">
            <v>2.9000000000000001E-2</v>
          </cell>
          <cell r="CE308">
            <v>2.9111811445914855E-2</v>
          </cell>
          <cell r="CF308">
            <v>0.75</v>
          </cell>
          <cell r="CG308">
            <v>0.74885611577960609</v>
          </cell>
          <cell r="CH308">
            <v>49.732462500000004</v>
          </cell>
          <cell r="CI308">
            <v>5467.2728518401673</v>
          </cell>
          <cell r="CJ308">
            <v>0.49199999999999999</v>
          </cell>
          <cell r="CK308">
            <v>0.48854906122421088</v>
          </cell>
          <cell r="CL308">
            <v>632.80271249999998</v>
          </cell>
          <cell r="CM308">
            <v>68708.122745929533</v>
          </cell>
          <cell r="CN308">
            <v>0.44424715909090906</v>
          </cell>
          <cell r="CO308">
            <v>0.38615438802454294</v>
          </cell>
          <cell r="CP308">
            <v>1286.184375</v>
          </cell>
          <cell r="CQ308">
            <v>140637.09911499996</v>
          </cell>
          <cell r="CR308">
            <v>1.2883167613636363E-2</v>
          </cell>
          <cell r="CS308">
            <v>1.1241653733183135E-2</v>
          </cell>
          <cell r="CT308">
            <v>37.299346875000005</v>
          </cell>
          <cell r="CU308">
            <v>4094.2007117363178</v>
          </cell>
          <cell r="CV308">
            <v>3.5000000000000003E-2</v>
          </cell>
          <cell r="CW308">
            <v>4.3757727297044614E-2</v>
          </cell>
          <cell r="CX308">
            <v>101.33200000000002</v>
          </cell>
          <cell r="CY308">
            <v>15936.526999999995</v>
          </cell>
          <cell r="CZ308">
            <v>0.02</v>
          </cell>
          <cell r="DA308">
            <v>2.0367533042429414E-2</v>
          </cell>
          <cell r="DB308">
            <v>7.000000000000001E-4</v>
          </cell>
          <cell r="DC308">
            <v>8.912369565841719E-4</v>
          </cell>
          <cell r="DD308">
            <v>2.0266400000000004</v>
          </cell>
          <cell r="DE308">
            <v>324.58774025406842</v>
          </cell>
          <cell r="DF308">
            <v>0.65</v>
          </cell>
          <cell r="DG308">
            <v>0.59910943942771921</v>
          </cell>
          <cell r="DH308">
            <v>65.865800000000021</v>
          </cell>
          <cell r="DI308">
            <v>9547.7237573947077</v>
          </cell>
          <cell r="DJ308">
            <v>0.3</v>
          </cell>
          <cell r="DK308">
            <v>6.0797838826489592E-2</v>
          </cell>
          <cell r="DL308">
            <v>30.399600000000007</v>
          </cell>
          <cell r="DM308">
            <v>968.90639999999939</v>
          </cell>
          <cell r="DN308">
            <v>0.77</v>
          </cell>
          <cell r="DO308">
            <v>0.83521066314855652</v>
          </cell>
          <cell r="DP308">
            <v>229.05905312500002</v>
          </cell>
          <cell r="DQ308">
            <v>39700.686911984478</v>
          </cell>
          <cell r="DR308">
            <v>297.47928977272727</v>
          </cell>
          <cell r="DS308">
            <v>47533.740484492628</v>
          </cell>
          <cell r="DT308">
            <v>2816.3140250000006</v>
          </cell>
          <cell r="DU308">
            <v>349256.28132500011</v>
          </cell>
          <cell r="DV308">
            <v>0.97275284090909098</v>
          </cell>
          <cell r="DW308">
            <v>0.95897061605701517</v>
          </cell>
          <cell r="DX308">
            <v>0.81</v>
          </cell>
          <cell r="DY308">
            <v>0.35987601730578139</v>
          </cell>
          <cell r="DZ308">
            <v>0.98899999999999999</v>
          </cell>
          <cell r="EA308">
            <v>0.98771808283374463</v>
          </cell>
          <cell r="EB308">
            <v>0.78977083070475662</v>
          </cell>
          <cell r="EC308">
            <v>0.86091574303921115</v>
          </cell>
          <cell r="ED308">
            <v>0.8</v>
          </cell>
          <cell r="EE308">
            <v>0.88478004930594523</v>
          </cell>
          <cell r="EF308">
            <v>4.998733314920592E-2</v>
          </cell>
          <cell r="EG308">
            <v>8.3033829217639521E-2</v>
          </cell>
          <cell r="EH308">
            <v>144.72332693358101</v>
          </cell>
          <cell r="EI308">
            <v>30240.849856241824</v>
          </cell>
          <cell r="EJ308">
            <v>146.33298982161881</v>
          </cell>
          <cell r="EK308">
            <v>30616.883888043634</v>
          </cell>
          <cell r="EL308">
            <v>5.0543309554303258E-2</v>
          </cell>
          <cell r="EM308">
            <v>8.406632485599233E-2</v>
          </cell>
          <cell r="EN308">
            <v>5.0000000000000001E-4</v>
          </cell>
          <cell r="EO308">
            <v>4.533707607420841E-4</v>
          </cell>
          <cell r="EP308">
            <v>7.3166494910809413E-2</v>
          </cell>
          <cell r="EQ308">
            <v>13.8807999398744</v>
          </cell>
          <cell r="ER308">
            <v>0.98949474737368681</v>
          </cell>
          <cell r="ES308">
            <v>0.9881660884450022</v>
          </cell>
          <cell r="ET308">
            <v>146.25982332670802</v>
          </cell>
          <cell r="EU308">
            <v>30603.003088103767</v>
          </cell>
          <cell r="EV308">
            <v>2.9129499237157713E-2</v>
          </cell>
          <cell r="EW308">
            <v>2.5974352514802262E-2</v>
          </cell>
          <cell r="EX308">
            <v>0.85</v>
          </cell>
          <cell r="EY308">
            <v>0.8464016690984395</v>
          </cell>
          <cell r="EZ308">
            <v>0.35699999999999998</v>
          </cell>
          <cell r="FA308">
            <v>0.36102257467808296</v>
          </cell>
          <cell r="FB308">
            <v>0.42</v>
          </cell>
          <cell r="FC308">
            <v>0.42653811760866789</v>
          </cell>
          <cell r="FD308">
            <v>118.03226656426536</v>
          </cell>
          <cell r="FE308">
            <v>14815.132570848149</v>
          </cell>
          <cell r="FF308">
            <v>0.63181666456380536</v>
          </cell>
          <cell r="FG308">
            <v>0.7617210735744977</v>
          </cell>
          <cell r="FH308">
            <v>0.78249271657738551</v>
          </cell>
          <cell r="FI308">
            <v>0.78689219968172319</v>
          </cell>
          <cell r="FJ308">
            <v>0.85996556941699609</v>
          </cell>
          <cell r="FK308">
            <v>0.9065141861554008</v>
          </cell>
          <cell r="FL308">
            <v>0.92405806659373235</v>
          </cell>
          <cell r="FM308">
            <v>0.94000334153946286</v>
          </cell>
          <cell r="FN308">
            <v>0.5433405777087601</v>
          </cell>
          <cell r="FO308">
            <v>0.690510959088804</v>
          </cell>
          <cell r="FP308">
            <v>0.72306870680417623</v>
          </cell>
          <cell r="FQ308">
            <v>0.73968129713215802</v>
          </cell>
          <cell r="FR308">
            <v>3.0000000000000001E-3</v>
          </cell>
          <cell r="FS308">
            <v>1.7798963367687826E-3</v>
          </cell>
          <cell r="FT308">
            <v>0.77300000000000002</v>
          </cell>
          <cell r="FU308">
            <v>0.8369905594853253</v>
          </cell>
          <cell r="FV308">
            <v>0.79344893547906092</v>
          </cell>
          <cell r="FW308">
            <v>0.86282655162609867</v>
          </cell>
          <cell r="FX308">
            <v>227.03241312500001</v>
          </cell>
          <cell r="FY308">
            <v>34661.914596210911</v>
          </cell>
          <cell r="FZ308">
            <v>293.70299239974128</v>
          </cell>
          <cell r="GA308">
            <v>41412.551436093738</v>
          </cell>
          <cell r="GB308">
            <v>46.89378661172637</v>
          </cell>
          <cell r="GC308" t="e">
            <v>#DIV/0!</v>
          </cell>
          <cell r="GD308">
            <v>1.6197080205763457E-2</v>
          </cell>
          <cell r="GE308" t="e">
            <v>#DIV/0!</v>
          </cell>
          <cell r="GF308">
            <v>4.5369972565163744E-2</v>
          </cell>
          <cell r="GG308" t="e">
            <v>#DIV/0!</v>
          </cell>
          <cell r="GH308">
            <v>131.35514457066208</v>
          </cell>
          <cell r="GI308" t="e">
            <v>#DIV/0!</v>
          </cell>
          <cell r="GJ308">
            <v>1.6299999999999999E-2</v>
          </cell>
          <cell r="GK308" t="e">
            <v>#DIV/0!</v>
          </cell>
          <cell r="GL308">
            <v>3.7006283339374999</v>
          </cell>
          <cell r="GM308" t="e">
            <v>#DIV/0!</v>
          </cell>
          <cell r="GN308">
            <v>2.6797653452650856</v>
          </cell>
          <cell r="GO308" t="e">
            <v>#DIV/0!</v>
          </cell>
          <cell r="GP308">
            <v>7.5063455049442176</v>
          </cell>
          <cell r="GQ308" t="e">
            <v>#DIV/0!</v>
          </cell>
          <cell r="GR308">
            <v>2.5926863446201357E-3</v>
          </cell>
          <cell r="GS308" t="e">
            <v>#DIV/0!</v>
          </cell>
          <cell r="GT308">
            <v>138.8614900756063</v>
          </cell>
          <cell r="GU308">
            <v>17503.666535332763</v>
          </cell>
          <cell r="GV308">
            <v>49.573551956991444</v>
          </cell>
          <cell r="GW308">
            <v>6319.2187588924344</v>
          </cell>
          <cell r="GX308">
            <v>1.7122669230792843E-2</v>
          </cell>
          <cell r="GY308">
            <v>1.7350998193143587E-2</v>
          </cell>
          <cell r="GZ308">
            <v>4.7962658909783878E-2</v>
          </cell>
          <cell r="HA308">
            <v>4.8060701491077516E-2</v>
          </cell>
          <cell r="HB308">
            <v>32.735534234427554</v>
          </cell>
          <cell r="HC308">
            <v>2816.0305565961262</v>
          </cell>
          <cell r="HD308">
            <v>1.1306830006364862E-2</v>
          </cell>
          <cell r="HE308">
            <v>7.7321173650744673E-3</v>
          </cell>
          <cell r="IV308">
            <v>304</v>
          </cell>
        </row>
        <row r="309">
          <cell r="B309" t="str">
            <v>from  12/2/2007  to  18/2/2007</v>
          </cell>
          <cell r="C309">
            <v>39</v>
          </cell>
          <cell r="F309">
            <v>7</v>
          </cell>
          <cell r="G309">
            <v>0</v>
          </cell>
          <cell r="H309">
            <v>0</v>
          </cell>
          <cell r="I309">
            <v>1</v>
          </cell>
          <cell r="J309">
            <v>0</v>
          </cell>
          <cell r="K309">
            <v>10.625</v>
          </cell>
          <cell r="L309">
            <v>7</v>
          </cell>
          <cell r="M309">
            <v>210.37500000000009</v>
          </cell>
          <cell r="N309">
            <v>7</v>
          </cell>
          <cell r="O309">
            <v>211</v>
          </cell>
          <cell r="P309">
            <v>0.5</v>
          </cell>
          <cell r="Q309">
            <v>18.284722222222221</v>
          </cell>
          <cell r="R309">
            <v>2.0833333333333332E-2</v>
          </cell>
          <cell r="S309">
            <v>0.69513888888888919</v>
          </cell>
          <cell r="T309">
            <v>0.52083333333333337</v>
          </cell>
          <cell r="U309">
            <v>18.979861111111109</v>
          </cell>
          <cell r="V309">
            <v>0.83333333333333337</v>
          </cell>
          <cell r="W309">
            <v>11.663194444444446</v>
          </cell>
          <cell r="X309">
            <v>0</v>
          </cell>
          <cell r="Y309">
            <v>3.4722222222222071E-2</v>
          </cell>
          <cell r="Z309">
            <v>0</v>
          </cell>
          <cell r="AA309">
            <v>20.215972222222224</v>
          </cell>
          <cell r="AB309">
            <v>0</v>
          </cell>
          <cell r="AC309">
            <v>20.250694444444445</v>
          </cell>
          <cell r="AD309">
            <v>0</v>
          </cell>
          <cell r="AE309">
            <v>4.4145833333333329</v>
          </cell>
          <cell r="AF309">
            <v>0</v>
          </cell>
          <cell r="AG309">
            <v>39.742361111111116</v>
          </cell>
          <cell r="AH309">
            <v>0</v>
          </cell>
          <cell r="AI309">
            <v>0.44097222222222232</v>
          </cell>
          <cell r="AJ309">
            <v>0</v>
          </cell>
          <cell r="AK309">
            <v>44.59791666666667</v>
          </cell>
          <cell r="AL309">
            <v>0</v>
          </cell>
          <cell r="AM309">
            <v>64.848611111111111</v>
          </cell>
          <cell r="AN309">
            <v>5.645833333333333</v>
          </cell>
          <cell r="AO309">
            <v>179.73194444444442</v>
          </cell>
          <cell r="AP309">
            <v>4.9683333333333328</v>
          </cell>
          <cell r="AQ309">
            <v>111.13833333333324</v>
          </cell>
          <cell r="AR309">
            <v>1</v>
          </cell>
          <cell r="AS309">
            <v>0.97231910752308925</v>
          </cell>
          <cell r="AT309">
            <v>1</v>
          </cell>
          <cell r="AU309">
            <v>0.75080229737908932</v>
          </cell>
          <cell r="AV309">
            <v>1</v>
          </cell>
          <cell r="AW309">
            <v>0.99723495882919011</v>
          </cell>
          <cell r="AX309">
            <v>1</v>
          </cell>
          <cell r="AY309">
            <v>0.72035636373136869</v>
          </cell>
          <cell r="AZ309">
            <v>1</v>
          </cell>
          <cell r="BA309">
            <v>0.63938581375041537</v>
          </cell>
          <cell r="BB309">
            <v>0.88</v>
          </cell>
          <cell r="BC309">
            <v>0.61835603947236195</v>
          </cell>
          <cell r="BD309">
            <v>0.76681672025723469</v>
          </cell>
          <cell r="BE309">
            <v>0.5806747965414768</v>
          </cell>
          <cell r="BF309">
            <v>0.76435897435897437</v>
          </cell>
          <cell r="BG309">
            <v>0.57857344275333455</v>
          </cell>
          <cell r="BH309">
            <v>0.70976190476190482</v>
          </cell>
          <cell r="BI309">
            <v>0.52828678946325958</v>
          </cell>
          <cell r="BJ309">
            <v>140.00000000000003</v>
          </cell>
          <cell r="BK309">
            <v>136.54122789916485</v>
          </cell>
          <cell r="BL309">
            <v>16693.600000000002</v>
          </cell>
          <cell r="BM309">
            <v>364199.14800000004</v>
          </cell>
          <cell r="BN309">
            <v>2384.8000000000002</v>
          </cell>
          <cell r="BO309">
            <v>1726.0623127962087</v>
          </cell>
          <cell r="BP309">
            <v>6961.2312000000002</v>
          </cell>
          <cell r="BQ309">
            <v>125694.23243999999</v>
          </cell>
          <cell r="BR309">
            <v>0.41699999999999998</v>
          </cell>
          <cell r="BS309">
            <v>0.34512500408155811</v>
          </cell>
          <cell r="BT309">
            <v>0.41699999999999998</v>
          </cell>
          <cell r="BU309">
            <v>0.34512500408155811</v>
          </cell>
          <cell r="BV309">
            <v>9.1999999999999985E-2</v>
          </cell>
          <cell r="BW309">
            <v>0.12024983546562491</v>
          </cell>
          <cell r="BX309">
            <v>1535.8111999999999</v>
          </cell>
          <cell r="BY309">
            <v>43794.887623720781</v>
          </cell>
          <cell r="BZ309">
            <v>0.20849999999999999</v>
          </cell>
          <cell r="CA309">
            <v>0.1820694361350628</v>
          </cell>
          <cell r="CB309">
            <v>3480.6156000000001</v>
          </cell>
          <cell r="CC309">
            <v>66309.533517230288</v>
          </cell>
          <cell r="CD309">
            <v>2.8999999999999998E-2</v>
          </cell>
          <cell r="CE309">
            <v>2.9111811445914855E-2</v>
          </cell>
          <cell r="CF309">
            <v>0.74999999999999978</v>
          </cell>
          <cell r="CG309">
            <v>0.74885611577960609</v>
          </cell>
          <cell r="CH309">
            <v>286.75526250000007</v>
          </cell>
          <cell r="CI309">
            <v>5467.2728518401673</v>
          </cell>
          <cell r="CJ309">
            <v>0.49199999999999994</v>
          </cell>
          <cell r="CK309">
            <v>0.48854906122421088</v>
          </cell>
          <cell r="CL309">
            <v>3648.7135124999995</v>
          </cell>
          <cell r="CM309">
            <v>68708.122745929533</v>
          </cell>
          <cell r="CN309">
            <v>0.44424715909090906</v>
          </cell>
          <cell r="CO309">
            <v>0.38615438802454294</v>
          </cell>
          <cell r="CP309">
            <v>7416.0843750000004</v>
          </cell>
          <cell r="CQ309">
            <v>140637.09911499996</v>
          </cell>
          <cell r="CR309">
            <v>1.2883167613636361E-2</v>
          </cell>
          <cell r="CS309">
            <v>1.1241653733183135E-2</v>
          </cell>
          <cell r="CT309">
            <v>215.066446875</v>
          </cell>
          <cell r="CU309">
            <v>4094.2007117363178</v>
          </cell>
          <cell r="CV309">
            <v>3.4999999999999996E-2</v>
          </cell>
          <cell r="CW309">
            <v>4.3757727297044614E-2</v>
          </cell>
          <cell r="CX309">
            <v>584.27600000000007</v>
          </cell>
          <cell r="CY309">
            <v>15936.526999999995</v>
          </cell>
          <cell r="CZ309">
            <v>0.02</v>
          </cell>
          <cell r="DA309">
            <v>2.0367533042429414E-2</v>
          </cell>
          <cell r="DB309">
            <v>6.9999999999999999E-4</v>
          </cell>
          <cell r="DC309">
            <v>8.912369565841719E-4</v>
          </cell>
          <cell r="DD309">
            <v>11.685520000000002</v>
          </cell>
          <cell r="DE309">
            <v>324.58774025406842</v>
          </cell>
          <cell r="DF309">
            <v>1.1700361809806212</v>
          </cell>
          <cell r="DG309">
            <v>0.59910943942771921</v>
          </cell>
          <cell r="DH309">
            <v>379.77940000000007</v>
          </cell>
          <cell r="DI309">
            <v>9547.7237573947077</v>
          </cell>
          <cell r="DJ309">
            <v>0.3</v>
          </cell>
          <cell r="DK309">
            <v>6.0797838826489592E-2</v>
          </cell>
          <cell r="DL309">
            <v>175.28280000000001</v>
          </cell>
          <cell r="DM309">
            <v>968.90639999999939</v>
          </cell>
          <cell r="DN309">
            <v>0.76999999999999991</v>
          </cell>
          <cell r="DO309">
            <v>0.83521066314855652</v>
          </cell>
          <cell r="DP309">
            <v>1320.744753125</v>
          </cell>
          <cell r="DQ309">
            <v>39700.686911984478</v>
          </cell>
          <cell r="DR309">
            <v>1715.2529261363638</v>
          </cell>
          <cell r="DS309">
            <v>47533.740484492628</v>
          </cell>
          <cell r="DT309">
            <v>16238.746824999998</v>
          </cell>
          <cell r="DU309">
            <v>349256.28132500011</v>
          </cell>
          <cell r="DV309">
            <v>0.97275284090909064</v>
          </cell>
          <cell r="DW309">
            <v>0.95897061605701517</v>
          </cell>
          <cell r="DX309">
            <v>0.80999999999999994</v>
          </cell>
          <cell r="DY309">
            <v>0.35987601730578139</v>
          </cell>
          <cell r="DZ309">
            <v>0.98899999999999977</v>
          </cell>
          <cell r="EA309">
            <v>0.98771808283374463</v>
          </cell>
          <cell r="EB309">
            <v>0.78977083070475673</v>
          </cell>
          <cell r="EC309">
            <v>0.86091574303921115</v>
          </cell>
          <cell r="ED309">
            <v>0.79999999999999993</v>
          </cell>
          <cell r="EE309">
            <v>0.88478004930594523</v>
          </cell>
          <cell r="EF309">
            <v>4.998733314920592E-2</v>
          </cell>
          <cell r="EG309">
            <v>8.3033829217639521E-2</v>
          </cell>
          <cell r="EH309">
            <v>834.46854465958404</v>
          </cell>
          <cell r="EI309">
            <v>30240.849856241824</v>
          </cell>
          <cell r="EJ309">
            <v>843.74979237571711</v>
          </cell>
          <cell r="EK309">
            <v>30616.883888043634</v>
          </cell>
          <cell r="EL309">
            <v>5.0543309554303265E-2</v>
          </cell>
          <cell r="EM309">
            <v>8.406632485599233E-2</v>
          </cell>
          <cell r="EN309">
            <v>5.0000000000000001E-4</v>
          </cell>
          <cell r="EO309">
            <v>4.533707607420841E-4</v>
          </cell>
          <cell r="EP309">
            <v>0.42187489618785856</v>
          </cell>
          <cell r="EQ309">
            <v>13.8807999398744</v>
          </cell>
          <cell r="ER309">
            <v>0.9894947473736867</v>
          </cell>
          <cell r="ES309">
            <v>0.9881660884450022</v>
          </cell>
          <cell r="ET309">
            <v>843.32791747952922</v>
          </cell>
          <cell r="EU309">
            <v>30603.003088103767</v>
          </cell>
          <cell r="EV309">
            <v>2.9129499237157699E-2</v>
          </cell>
          <cell r="EW309">
            <v>2.5974352514802262E-2</v>
          </cell>
          <cell r="EX309">
            <v>0.85</v>
          </cell>
          <cell r="EY309">
            <v>0.8464016690984395</v>
          </cell>
          <cell r="EZ309">
            <v>0.35699999999999998</v>
          </cell>
          <cell r="FA309">
            <v>0.36102257467808296</v>
          </cell>
          <cell r="FB309">
            <v>0.42</v>
          </cell>
          <cell r="FC309">
            <v>0.42653811760866789</v>
          </cell>
          <cell r="FD309">
            <v>680.56902635991298</v>
          </cell>
          <cell r="FE309">
            <v>14815.132570848149</v>
          </cell>
          <cell r="FF309">
            <v>0.63181666456380536</v>
          </cell>
          <cell r="FG309">
            <v>0.7617210735744977</v>
          </cell>
          <cell r="FH309">
            <v>0.78249271657738562</v>
          </cell>
          <cell r="FI309">
            <v>0.78689219968172319</v>
          </cell>
          <cell r="FJ309">
            <v>0.85996556941699609</v>
          </cell>
          <cell r="FK309">
            <v>0.9065141861554008</v>
          </cell>
          <cell r="FL309">
            <v>0.92405806659373235</v>
          </cell>
          <cell r="FM309">
            <v>0.94000334153946286</v>
          </cell>
          <cell r="FN309">
            <v>0.5433405777087601</v>
          </cell>
          <cell r="FO309">
            <v>0.690510959088804</v>
          </cell>
          <cell r="FP309">
            <v>0.72306870680417634</v>
          </cell>
          <cell r="FQ309">
            <v>0.73968129713215802</v>
          </cell>
          <cell r="FR309">
            <v>3.0000000000001137E-3</v>
          </cell>
          <cell r="FS309">
            <v>1.7798963367687826E-3</v>
          </cell>
          <cell r="FT309">
            <v>0.77300000000000002</v>
          </cell>
          <cell r="FU309">
            <v>0.8369905594853253</v>
          </cell>
          <cell r="FV309">
            <v>0.79344893547906115</v>
          </cell>
          <cell r="FW309">
            <v>0.86282655162609867</v>
          </cell>
          <cell r="FX309">
            <v>1309.059233125</v>
          </cell>
          <cell r="FY309">
            <v>34661.914596210911</v>
          </cell>
          <cell r="FZ309">
            <v>1693.4789561772316</v>
          </cell>
          <cell r="GA309">
            <v>41412.551436093738</v>
          </cell>
          <cell r="GB309">
            <v>270.38757812293289</v>
          </cell>
          <cell r="GC309" t="e">
            <v>#DIV/0!</v>
          </cell>
          <cell r="GD309">
            <v>1.6197080205763457E-2</v>
          </cell>
          <cell r="GE309" t="e">
            <v>#DIV/0!</v>
          </cell>
          <cell r="GF309">
            <v>4.5369972565163744E-2</v>
          </cell>
          <cell r="GG309" t="e">
            <v>#DIV/0!</v>
          </cell>
          <cell r="GH309">
            <v>757.38817401381755</v>
          </cell>
          <cell r="GI309" t="e">
            <v>#DIV/0!</v>
          </cell>
          <cell r="GJ309">
            <v>1.6300000000000002E-2</v>
          </cell>
          <cell r="GK309" t="e">
            <v>#DIV/0!</v>
          </cell>
          <cell r="GL309">
            <v>21.337665499937501</v>
          </cell>
          <cell r="GM309" t="e">
            <v>#DIV/0!</v>
          </cell>
          <cell r="GN309">
            <v>15.451412948230601</v>
          </cell>
          <cell r="GO309" t="e">
            <v>#DIV/0!</v>
          </cell>
          <cell r="GP309">
            <v>43.281268762550695</v>
          </cell>
          <cell r="GQ309" t="e">
            <v>#DIV/0!</v>
          </cell>
          <cell r="GR309">
            <v>2.5926863446201352E-3</v>
          </cell>
          <cell r="GS309" t="e">
            <v>#DIV/0!</v>
          </cell>
          <cell r="GT309">
            <v>800.66944277636821</v>
          </cell>
          <cell r="GU309">
            <v>17503.666535332763</v>
          </cell>
          <cell r="GV309">
            <v>285.83899107116343</v>
          </cell>
          <cell r="GW309">
            <v>6319.2187588924344</v>
          </cell>
          <cell r="GX309">
            <v>1.7122669230792843E-2</v>
          </cell>
          <cell r="GY309">
            <v>1.7350998193143587E-2</v>
          </cell>
          <cell r="GZ309">
            <v>4.7962658909783878E-2</v>
          </cell>
          <cell r="HA309">
            <v>4.8060701491077516E-2</v>
          </cell>
          <cell r="HB309">
            <v>188.75169739425243</v>
          </cell>
          <cell r="HC309">
            <v>2816.0305565961262</v>
          </cell>
          <cell r="HD309">
            <v>1.1306830006364859E-2</v>
          </cell>
          <cell r="HE309">
            <v>7.7321173650744673E-3</v>
          </cell>
          <cell r="IV309">
            <v>305</v>
          </cell>
        </row>
        <row r="310">
          <cell r="B310">
            <v>39132</v>
          </cell>
          <cell r="C310">
            <v>40</v>
          </cell>
          <cell r="D310">
            <v>39114</v>
          </cell>
          <cell r="E310">
            <v>0</v>
          </cell>
          <cell r="F310">
            <v>233</v>
          </cell>
          <cell r="G310">
            <v>0</v>
          </cell>
          <cell r="H310">
            <v>0</v>
          </cell>
          <cell r="I310">
            <v>1</v>
          </cell>
          <cell r="K310">
            <v>10.625</v>
          </cell>
          <cell r="L310">
            <v>1</v>
          </cell>
          <cell r="M310">
            <v>211.37500000000009</v>
          </cell>
          <cell r="N310">
            <v>212</v>
          </cell>
          <cell r="O310">
            <v>212</v>
          </cell>
          <cell r="Q310">
            <v>18.284722222222221</v>
          </cell>
          <cell r="S310">
            <v>0.69513888888888919</v>
          </cell>
          <cell r="T310">
            <v>0</v>
          </cell>
          <cell r="U310">
            <v>18.979861111111109</v>
          </cell>
          <cell r="W310">
            <v>11.663194444444446</v>
          </cell>
          <cell r="Y310">
            <v>3.4722222222222071E-2</v>
          </cell>
          <cell r="AA310">
            <v>20.215972222222224</v>
          </cell>
          <cell r="AB310">
            <v>0</v>
          </cell>
          <cell r="AC310">
            <v>20.250694444444445</v>
          </cell>
          <cell r="AE310">
            <v>4.4145833333333329</v>
          </cell>
          <cell r="AG310">
            <v>39.742361111111116</v>
          </cell>
          <cell r="AI310">
            <v>0.44097222222222232</v>
          </cell>
          <cell r="AJ310">
            <v>0</v>
          </cell>
          <cell r="AK310">
            <v>44.59791666666667</v>
          </cell>
          <cell r="AL310">
            <v>0</v>
          </cell>
          <cell r="AM310">
            <v>64.848611111111111</v>
          </cell>
          <cell r="AN310">
            <v>1</v>
          </cell>
          <cell r="AO310">
            <v>180.73194444444442</v>
          </cell>
          <cell r="AP310">
            <v>0.88</v>
          </cell>
          <cell r="AQ310">
            <v>112.01833333333323</v>
          </cell>
          <cell r="AR310">
            <v>1</v>
          </cell>
          <cell r="AS310">
            <v>0.97249159429320664</v>
          </cell>
          <cell r="AT310">
            <v>1</v>
          </cell>
          <cell r="AU310">
            <v>0.75235511244390785</v>
          </cell>
          <cell r="AV310">
            <v>1</v>
          </cell>
          <cell r="AW310">
            <v>0.9972521885128498</v>
          </cell>
          <cell r="AX310">
            <v>1</v>
          </cell>
          <cell r="AY310">
            <v>0.72209889524996429</v>
          </cell>
          <cell r="AZ310">
            <v>1</v>
          </cell>
          <cell r="BA310">
            <v>0.64138111229798578</v>
          </cell>
          <cell r="BB310">
            <v>0.88</v>
          </cell>
          <cell r="BC310">
            <v>0.61980373020203294</v>
          </cell>
          <cell r="BD310">
            <v>0.88</v>
          </cell>
          <cell r="BE310">
            <v>0.58223058015008122</v>
          </cell>
          <cell r="BF310">
            <v>0.88</v>
          </cell>
          <cell r="BG310">
            <v>0.5801345081819812</v>
          </cell>
          <cell r="BH310">
            <v>0.88</v>
          </cell>
          <cell r="BI310">
            <v>0.5299507194953671</v>
          </cell>
          <cell r="BJ310">
            <v>140</v>
          </cell>
          <cell r="BK310">
            <v>136.56839951793617</v>
          </cell>
          <cell r="BL310">
            <v>2956.8</v>
          </cell>
          <cell r="BM310">
            <v>367155.94800000003</v>
          </cell>
          <cell r="BN310">
            <v>2956.8</v>
          </cell>
          <cell r="BO310">
            <v>1731.8676792452832</v>
          </cell>
          <cell r="BP310">
            <v>1232.9856</v>
          </cell>
          <cell r="BQ310">
            <v>126927.21803999999</v>
          </cell>
          <cell r="BR310">
            <v>0.41699999999999998</v>
          </cell>
          <cell r="BS310">
            <v>0.34570383165902024</v>
          </cell>
          <cell r="BT310">
            <v>2</v>
          </cell>
          <cell r="BU310">
            <v>0.34570383165902024</v>
          </cell>
          <cell r="BV310">
            <v>9.1999999999999998E-2</v>
          </cell>
          <cell r="BW310">
            <v>0.12002233237338368</v>
          </cell>
          <cell r="BX310">
            <v>272.0256</v>
          </cell>
          <cell r="BY310">
            <v>44066.913223720781</v>
          </cell>
          <cell r="BZ310">
            <v>0.20849999999999999</v>
          </cell>
          <cell r="CA310">
            <v>0.18228228817153813</v>
          </cell>
          <cell r="CB310">
            <v>616.49279999999999</v>
          </cell>
          <cell r="CC310">
            <v>66926.02631723028</v>
          </cell>
          <cell r="CD310">
            <v>2.9000000000000001E-2</v>
          </cell>
          <cell r="CE310">
            <v>2.9110776791084481E-2</v>
          </cell>
          <cell r="CF310">
            <v>0.75</v>
          </cell>
          <cell r="CG310">
            <v>0.74886664457587515</v>
          </cell>
          <cell r="CH310">
            <v>50.790600000000005</v>
          </cell>
          <cell r="CI310">
            <v>5518.0634518401675</v>
          </cell>
          <cell r="CJ310">
            <v>0.49199999999999999</v>
          </cell>
          <cell r="CK310">
            <v>0.48858099472121996</v>
          </cell>
          <cell r="CL310">
            <v>646.26659999999993</v>
          </cell>
          <cell r="CM310">
            <v>69354.389345929536</v>
          </cell>
          <cell r="CN310">
            <v>0.44424715909090906</v>
          </cell>
          <cell r="CO310">
            <v>0.38662222384859724</v>
          </cell>
          <cell r="CP310">
            <v>1313.55</v>
          </cell>
          <cell r="CQ310">
            <v>141950.64911499995</v>
          </cell>
          <cell r="CR310">
            <v>1.2883167613636363E-2</v>
          </cell>
          <cell r="CS310">
            <v>1.1254873260929214E-2</v>
          </cell>
          <cell r="CT310">
            <v>38.092950000000002</v>
          </cell>
          <cell r="CU310">
            <v>4132.2936617363175</v>
          </cell>
          <cell r="CV310">
            <v>3.5000000000000003E-2</v>
          </cell>
          <cell r="CW310">
            <v>4.3687199097207578E-2</v>
          </cell>
          <cell r="CX310">
            <v>103.48800000000001</v>
          </cell>
          <cell r="CY310">
            <v>16040.014999999994</v>
          </cell>
          <cell r="CZ310">
            <v>0.02</v>
          </cell>
          <cell r="DA310">
            <v>2.0365161769117332E-2</v>
          </cell>
          <cell r="DB310">
            <v>7.000000000000001E-4</v>
          </cell>
          <cell r="DC310">
            <v>8.8969687685426892E-4</v>
          </cell>
          <cell r="DD310">
            <v>2.0697600000000005</v>
          </cell>
          <cell r="DE310">
            <v>326.6575002540684</v>
          </cell>
          <cell r="DF310">
            <v>0.65</v>
          </cell>
          <cell r="DG310">
            <v>0.59943777841820667</v>
          </cell>
          <cell r="DH310">
            <v>67.267200000000017</v>
          </cell>
          <cell r="DI310">
            <v>9614.9909573947079</v>
          </cell>
          <cell r="DJ310">
            <v>0.3</v>
          </cell>
          <cell r="DK310">
            <v>6.2341138708411417E-2</v>
          </cell>
          <cell r="DL310">
            <v>31.046400000000002</v>
          </cell>
          <cell r="DM310">
            <v>999.95279999999934</v>
          </cell>
          <cell r="DN310">
            <v>0.77</v>
          </cell>
          <cell r="DO310">
            <v>0.83479652063892507</v>
          </cell>
          <cell r="DP310">
            <v>233.93265</v>
          </cell>
          <cell r="DQ310">
            <v>39934.61956198448</v>
          </cell>
          <cell r="DR310">
            <v>303.80863636363637</v>
          </cell>
          <cell r="DS310">
            <v>47837.549120856267</v>
          </cell>
          <cell r="DT310">
            <v>2876.2356</v>
          </cell>
          <cell r="DU310">
            <v>352132.51692500012</v>
          </cell>
          <cell r="DV310">
            <v>0.97275284090909087</v>
          </cell>
          <cell r="DW310">
            <v>0.95908160781042306</v>
          </cell>
          <cell r="DX310">
            <v>0.81</v>
          </cell>
          <cell r="DY310">
            <v>0.36350097993890823</v>
          </cell>
          <cell r="DZ310">
            <v>0.98899999999999999</v>
          </cell>
          <cell r="EA310">
            <v>0.98772430970504843</v>
          </cell>
          <cell r="EB310">
            <v>0.78977083070475662</v>
          </cell>
          <cell r="EC310">
            <v>0.860496072934958</v>
          </cell>
          <cell r="ED310">
            <v>0.8</v>
          </cell>
          <cell r="EE310">
            <v>0.88432722895040972</v>
          </cell>
          <cell r="EF310">
            <v>4.998733314920592E-2</v>
          </cell>
          <cell r="EG310">
            <v>8.2767697400608076E-2</v>
          </cell>
          <cell r="EH310">
            <v>147.80254665557209</v>
          </cell>
          <cell r="EI310">
            <v>30388.652402897398</v>
          </cell>
          <cell r="EJ310">
            <v>149.4464576901639</v>
          </cell>
          <cell r="EK310">
            <v>30766.330345733797</v>
          </cell>
          <cell r="EL310">
            <v>5.0543309554303258E-2</v>
          </cell>
          <cell r="EM310">
            <v>8.3796355508678269E-2</v>
          </cell>
          <cell r="EN310">
            <v>5.0000000000000001E-4</v>
          </cell>
          <cell r="EO310">
            <v>4.5359726076836526E-4</v>
          </cell>
          <cell r="EP310">
            <v>7.4723228845081952E-2</v>
          </cell>
          <cell r="EQ310">
            <v>13.955523168719482</v>
          </cell>
          <cell r="ER310">
            <v>0.98949474737368681</v>
          </cell>
          <cell r="ES310">
            <v>0.98817254206329463</v>
          </cell>
          <cell r="ET310">
            <v>149.37173446131882</v>
          </cell>
          <cell r="EU310">
            <v>30752.374822565085</v>
          </cell>
          <cell r="EV310">
            <v>2.9129499237157713E-2</v>
          </cell>
          <cell r="EW310">
            <v>2.5999761711846398E-2</v>
          </cell>
          <cell r="EX310">
            <v>0.85</v>
          </cell>
          <cell r="EY310">
            <v>0.84643058873030197</v>
          </cell>
          <cell r="EZ310">
            <v>0.35699999999999998</v>
          </cell>
          <cell r="FA310">
            <v>0.36099024541709729</v>
          </cell>
          <cell r="FB310">
            <v>0.42</v>
          </cell>
          <cell r="FC310">
            <v>0.42648534944679267</v>
          </cell>
          <cell r="FD310">
            <v>120.54359138478164</v>
          </cell>
          <cell r="FE310">
            <v>14935.67616223293</v>
          </cell>
          <cell r="FF310">
            <v>0.63181666456380536</v>
          </cell>
          <cell r="FG310">
            <v>0.76096010770128109</v>
          </cell>
          <cell r="FH310">
            <v>0.78249271657738551</v>
          </cell>
          <cell r="FI310">
            <v>0.78685330040783796</v>
          </cell>
          <cell r="FJ310">
            <v>0.85996556941699609</v>
          </cell>
          <cell r="FK310">
            <v>0.90622684096893069</v>
          </cell>
          <cell r="FL310">
            <v>0.92405806659373235</v>
          </cell>
          <cell r="FM310">
            <v>0.93990484773998118</v>
          </cell>
          <cell r="FN310">
            <v>0.5433405777087601</v>
          </cell>
          <cell r="FO310">
            <v>0.68960247450550927</v>
          </cell>
          <cell r="FP310">
            <v>0.72306870680417623</v>
          </cell>
          <cell r="FQ310">
            <v>0.73956723151353065</v>
          </cell>
          <cell r="FR310">
            <v>3.0000000000000001E-3</v>
          </cell>
          <cell r="FS310">
            <v>1.733886752315783E-3</v>
          </cell>
          <cell r="FT310">
            <v>0.77300000000000002</v>
          </cell>
          <cell r="FU310">
            <v>0.83653040739124085</v>
          </cell>
          <cell r="FV310">
            <v>0.79344893547906092</v>
          </cell>
          <cell r="FW310">
            <v>0.86235902098302675</v>
          </cell>
          <cell r="FX310">
            <v>231.86288999999999</v>
          </cell>
          <cell r="FY310">
            <v>34893.777486210907</v>
          </cell>
          <cell r="FZ310">
            <v>299.9519922380336</v>
          </cell>
          <cell r="GA310">
            <v>41712.503428331773</v>
          </cell>
          <cell r="GB310">
            <v>47.891526752401397</v>
          </cell>
          <cell r="GC310" t="e">
            <v>#DIV/0!</v>
          </cell>
          <cell r="GD310">
            <v>1.6197080205763457E-2</v>
          </cell>
          <cell r="GE310" t="e">
            <v>#DIV/0!</v>
          </cell>
          <cell r="GF310">
            <v>4.5369972565163744E-2</v>
          </cell>
          <cell r="GG310" t="e">
            <v>#DIV/0!</v>
          </cell>
          <cell r="GH310">
            <v>134.14993488067617</v>
          </cell>
          <cell r="GI310" t="e">
            <v>#DIV/0!</v>
          </cell>
          <cell r="GJ310">
            <v>1.6299999999999999E-2</v>
          </cell>
          <cell r="GK310" t="e">
            <v>#DIV/0!</v>
          </cell>
          <cell r="GL310">
            <v>3.7793651069999994</v>
          </cell>
          <cell r="GM310" t="e">
            <v>#DIV/0!</v>
          </cell>
          <cell r="GN310">
            <v>2.736781629206896</v>
          </cell>
          <cell r="GO310" t="e">
            <v>#DIV/0!</v>
          </cell>
          <cell r="GP310">
            <v>7.6660549837728187</v>
          </cell>
          <cell r="GQ310" t="e">
            <v>#DIV/0!</v>
          </cell>
          <cell r="GR310">
            <v>2.5926863446201361E-3</v>
          </cell>
          <cell r="GS310" t="e">
            <v>#DIV/0!</v>
          </cell>
          <cell r="GT310">
            <v>141.81598986444899</v>
          </cell>
          <cell r="GU310">
            <v>17645.482525197211</v>
          </cell>
          <cell r="GV310">
            <v>50.628308381608285</v>
          </cell>
          <cell r="GW310">
            <v>6369.8470672740423</v>
          </cell>
          <cell r="GX310">
            <v>1.7122669230792843E-2</v>
          </cell>
          <cell r="GY310">
            <v>1.734915940208067E-2</v>
          </cell>
          <cell r="GZ310">
            <v>4.7962658909783885E-2</v>
          </cell>
          <cell r="HA310">
            <v>4.8059911929296074E-2</v>
          </cell>
          <cell r="HB310">
            <v>33.432034962819621</v>
          </cell>
          <cell r="HC310">
            <v>2849.4625915589459</v>
          </cell>
          <cell r="HD310">
            <v>1.130683000636486E-2</v>
          </cell>
          <cell r="HE310">
            <v>7.7609054329114274E-3</v>
          </cell>
          <cell r="IV310">
            <v>306</v>
          </cell>
        </row>
        <row r="311">
          <cell r="B311">
            <v>39133</v>
          </cell>
          <cell r="C311">
            <v>40</v>
          </cell>
          <cell r="D311">
            <v>39114</v>
          </cell>
          <cell r="E311">
            <v>0</v>
          </cell>
          <cell r="F311">
            <v>234</v>
          </cell>
          <cell r="G311">
            <v>0</v>
          </cell>
          <cell r="H311">
            <v>0</v>
          </cell>
          <cell r="I311">
            <v>1</v>
          </cell>
          <cell r="K311">
            <v>10.625</v>
          </cell>
          <cell r="L311">
            <v>1</v>
          </cell>
          <cell r="M311">
            <v>212.37500000000009</v>
          </cell>
          <cell r="N311">
            <v>213</v>
          </cell>
          <cell r="O311">
            <v>213</v>
          </cell>
          <cell r="Q311">
            <v>18.284722222222221</v>
          </cell>
          <cell r="S311">
            <v>0.69513888888888919</v>
          </cell>
          <cell r="T311">
            <v>0</v>
          </cell>
          <cell r="U311">
            <v>18.979861111111109</v>
          </cell>
          <cell r="W311">
            <v>11.663194444444446</v>
          </cell>
          <cell r="Y311">
            <v>3.4722222222222071E-2</v>
          </cell>
          <cell r="AA311">
            <v>20.215972222222224</v>
          </cell>
          <cell r="AB311">
            <v>0</v>
          </cell>
          <cell r="AC311">
            <v>20.250694444444445</v>
          </cell>
          <cell r="AE311">
            <v>4.4145833333333329</v>
          </cell>
          <cell r="AG311">
            <v>39.742361111111116</v>
          </cell>
          <cell r="AI311">
            <v>0.44097222222222232</v>
          </cell>
          <cell r="AJ311">
            <v>0</v>
          </cell>
          <cell r="AK311">
            <v>44.59791666666667</v>
          </cell>
          <cell r="AL311">
            <v>0</v>
          </cell>
          <cell r="AM311">
            <v>64.848611111111111</v>
          </cell>
          <cell r="AN311">
            <v>1</v>
          </cell>
          <cell r="AO311">
            <v>181.73194444444442</v>
          </cell>
          <cell r="AP311">
            <v>0.88</v>
          </cell>
          <cell r="AQ311">
            <v>112.89833333333323</v>
          </cell>
          <cell r="AR311">
            <v>1</v>
          </cell>
          <cell r="AS311">
            <v>0.97266194475622825</v>
          </cell>
          <cell r="AT311">
            <v>1</v>
          </cell>
          <cell r="AU311">
            <v>0.75388869536796932</v>
          </cell>
          <cell r="AV311">
            <v>1</v>
          </cell>
          <cell r="AW311">
            <v>0.99726920480103898</v>
          </cell>
          <cell r="AX311">
            <v>1</v>
          </cell>
          <cell r="AY311">
            <v>0.72381984492523643</v>
          </cell>
          <cell r="AZ311">
            <v>1</v>
          </cell>
          <cell r="BA311">
            <v>0.64335445214639997</v>
          </cell>
          <cell r="BB311">
            <v>0.88</v>
          </cell>
          <cell r="BC311">
            <v>0.62123548877696799</v>
          </cell>
          <cell r="BD311">
            <v>0.88</v>
          </cell>
          <cell r="BE311">
            <v>0.58377027458894193</v>
          </cell>
          <cell r="BF311">
            <v>0.88</v>
          </cell>
          <cell r="BG311">
            <v>0.58167948763819766</v>
          </cell>
          <cell r="BH311">
            <v>0.88</v>
          </cell>
          <cell r="BI311">
            <v>0.53159897979203408</v>
          </cell>
          <cell r="BJ311">
            <v>140</v>
          </cell>
          <cell r="BK311">
            <v>136.59514755163215</v>
          </cell>
          <cell r="BL311">
            <v>2956.8</v>
          </cell>
          <cell r="BM311">
            <v>370112.74800000002</v>
          </cell>
          <cell r="BN311">
            <v>2956.8</v>
          </cell>
          <cell r="BO311">
            <v>1737.6185352112677</v>
          </cell>
          <cell r="BP311">
            <v>1232.9856</v>
          </cell>
          <cell r="BQ311">
            <v>128160.20363999999</v>
          </cell>
          <cell r="BR311">
            <v>0.41699999999999998</v>
          </cell>
          <cell r="BS311">
            <v>0.34627341082561142</v>
          </cell>
          <cell r="BT311">
            <v>2</v>
          </cell>
          <cell r="BU311">
            <v>0.34627341082561142</v>
          </cell>
          <cell r="BV311">
            <v>9.1999999999999998E-2</v>
          </cell>
          <cell r="BW311">
            <v>0.11979846428775477</v>
          </cell>
          <cell r="BX311">
            <v>272.0256</v>
          </cell>
          <cell r="BY311">
            <v>44338.938823720782</v>
          </cell>
          <cell r="BZ311">
            <v>0.20849999999999999</v>
          </cell>
          <cell r="CA311">
            <v>0.18249173929353626</v>
          </cell>
          <cell r="CB311">
            <v>616.49279999999999</v>
          </cell>
          <cell r="CC311">
            <v>67542.519117230288</v>
          </cell>
          <cell r="CD311">
            <v>2.9000000000000001E-2</v>
          </cell>
          <cell r="CE311">
            <v>2.9109761109184697E-2</v>
          </cell>
          <cell r="CF311">
            <v>0.75</v>
          </cell>
          <cell r="CG311">
            <v>0.74887698131687586</v>
          </cell>
          <cell r="CH311">
            <v>50.790600000000005</v>
          </cell>
          <cell r="CI311">
            <v>5568.8540518401678</v>
          </cell>
          <cell r="CJ311">
            <v>0.49199999999999999</v>
          </cell>
          <cell r="CK311">
            <v>0.48861234263934389</v>
          </cell>
          <cell r="CL311">
            <v>646.26659999999993</v>
          </cell>
          <cell r="CM311">
            <v>70000.655945929539</v>
          </cell>
          <cell r="CN311">
            <v>0.44424715909090906</v>
          </cell>
          <cell r="CO311">
            <v>0.38708258466957729</v>
          </cell>
          <cell r="CP311">
            <v>1313.55</v>
          </cell>
          <cell r="CQ311">
            <v>143264.19911499994</v>
          </cell>
          <cell r="CR311">
            <v>1.2883167613636363E-2</v>
          </cell>
          <cell r="CS311">
            <v>1.1267881569257154E-2</v>
          </cell>
          <cell r="CT311">
            <v>38.092950000000002</v>
          </cell>
          <cell r="CU311">
            <v>4170.3866117363177</v>
          </cell>
          <cell r="CV311">
            <v>3.5000000000000003E-2</v>
          </cell>
          <cell r="CW311">
            <v>4.3617797785230547E-2</v>
          </cell>
          <cell r="CX311">
            <v>103.48800000000001</v>
          </cell>
          <cell r="CY311">
            <v>16143.502999999993</v>
          </cell>
          <cell r="CZ311">
            <v>0.02</v>
          </cell>
          <cell r="DA311">
            <v>2.0362820897922126E-2</v>
          </cell>
          <cell r="DB311">
            <v>7.000000000000001E-4</v>
          </cell>
          <cell r="DC311">
            <v>8.8818140426243401E-4</v>
          </cell>
          <cell r="DD311">
            <v>2.0697600000000005</v>
          </cell>
          <cell r="DE311">
            <v>328.72726025406837</v>
          </cell>
          <cell r="DF311">
            <v>0.65</v>
          </cell>
          <cell r="DG311">
            <v>0.5997619077714863</v>
          </cell>
          <cell r="DH311">
            <v>67.267200000000017</v>
          </cell>
          <cell r="DI311">
            <v>9682.2581573947082</v>
          </cell>
          <cell r="DJ311">
            <v>0.3</v>
          </cell>
          <cell r="DK311">
            <v>6.3864651928394953E-2</v>
          </cell>
          <cell r="DL311">
            <v>31.046400000000002</v>
          </cell>
          <cell r="DM311">
            <v>1030.9991999999993</v>
          </cell>
          <cell r="DN311">
            <v>0.77</v>
          </cell>
          <cell r="DO311">
            <v>0.83438760523866373</v>
          </cell>
          <cell r="DP311">
            <v>233.93265</v>
          </cell>
          <cell r="DQ311">
            <v>40168.552211984483</v>
          </cell>
          <cell r="DR311">
            <v>303.80863636363637</v>
          </cell>
          <cell r="DS311">
            <v>48141.357757219906</v>
          </cell>
          <cell r="DT311">
            <v>2876.2356</v>
          </cell>
          <cell r="DU311">
            <v>355008.75252500002</v>
          </cell>
          <cell r="DV311">
            <v>0.97275284090909087</v>
          </cell>
          <cell r="DW311">
            <v>0.9591908261560339</v>
          </cell>
          <cell r="DX311">
            <v>0.81</v>
          </cell>
          <cell r="DY311">
            <v>0.36706802352130502</v>
          </cell>
          <cell r="DZ311">
            <v>0.98899999999999999</v>
          </cell>
          <cell r="EA311">
            <v>0.98773047637512446</v>
          </cell>
          <cell r="EB311">
            <v>0.78977083070475662</v>
          </cell>
          <cell r="EC311">
            <v>0.86008134058195806</v>
          </cell>
          <cell r="ED311">
            <v>0.8</v>
          </cell>
          <cell r="EE311">
            <v>0.88387919763873746</v>
          </cell>
          <cell r="EF311">
            <v>4.998733314920592E-2</v>
          </cell>
          <cell r="EG311">
            <v>8.2505817793536176E-2</v>
          </cell>
          <cell r="EH311">
            <v>147.80254665557209</v>
          </cell>
          <cell r="EI311">
            <v>30536.454949552972</v>
          </cell>
          <cell r="EJ311">
            <v>149.4464576901639</v>
          </cell>
          <cell r="EK311">
            <v>30915.77680342396</v>
          </cell>
          <cell r="EL311">
            <v>5.0543309554303258E-2</v>
          </cell>
          <cell r="EM311">
            <v>8.3530699686745077E-2</v>
          </cell>
          <cell r="EN311">
            <v>5.0000000000000001E-4</v>
          </cell>
          <cell r="EO311">
            <v>4.5382157099836153E-4</v>
          </cell>
          <cell r="EP311">
            <v>7.4723228845081952E-2</v>
          </cell>
          <cell r="EQ311">
            <v>14.030246397564564</v>
          </cell>
          <cell r="ER311">
            <v>0.98949474737368681</v>
          </cell>
          <cell r="ES311">
            <v>0.98817893329105788</v>
          </cell>
          <cell r="ET311">
            <v>149.37173446131882</v>
          </cell>
          <cell r="EU311">
            <v>30901.746557026403</v>
          </cell>
          <cell r="EV311">
            <v>2.9129499237157713E-2</v>
          </cell>
          <cell r="EW311">
            <v>2.6024764924961447E-2</v>
          </cell>
          <cell r="EX311">
            <v>0.85</v>
          </cell>
          <cell r="EY311">
            <v>0.84645904721667742</v>
          </cell>
          <cell r="EZ311">
            <v>0.35699999999999998</v>
          </cell>
          <cell r="FA311">
            <v>0.36095843167072378</v>
          </cell>
          <cell r="FB311">
            <v>0.42</v>
          </cell>
          <cell r="FC311">
            <v>0.42643342623323077</v>
          </cell>
          <cell r="FD311">
            <v>120.54359138478164</v>
          </cell>
          <cell r="FE311">
            <v>15056.219753617712</v>
          </cell>
          <cell r="FF311">
            <v>0.63181666456380536</v>
          </cell>
          <cell r="FG311">
            <v>0.76020800521763077</v>
          </cell>
          <cell r="FH311">
            <v>0.78249271657738551</v>
          </cell>
          <cell r="FI311">
            <v>0.78681508298304992</v>
          </cell>
          <cell r="FJ311">
            <v>0.85996556941699609</v>
          </cell>
          <cell r="FK311">
            <v>0.90594302158839235</v>
          </cell>
          <cell r="FL311">
            <v>0.92405806659373235</v>
          </cell>
          <cell r="FM311">
            <v>0.9398075636376394</v>
          </cell>
          <cell r="FN311">
            <v>0.5433405777087601</v>
          </cell>
          <cell r="FO311">
            <v>0.68870513728254479</v>
          </cell>
          <cell r="FP311">
            <v>0.72306870680417623</v>
          </cell>
          <cell r="FQ311">
            <v>0.73945476617164718</v>
          </cell>
          <cell r="FR311">
            <v>3.0000000000000001E-3</v>
          </cell>
          <cell r="FS311">
            <v>1.6892206593285275E-3</v>
          </cell>
          <cell r="FT311">
            <v>0.77300000000000002</v>
          </cell>
          <cell r="FU311">
            <v>0.83607682589799226</v>
          </cell>
          <cell r="FV311">
            <v>0.79344893547906092</v>
          </cell>
          <cell r="FW311">
            <v>0.86189777439410986</v>
          </cell>
          <cell r="FX311">
            <v>231.86288999999999</v>
          </cell>
          <cell r="FY311">
            <v>35125.640376210904</v>
          </cell>
          <cell r="FZ311">
            <v>299.9519922380336</v>
          </cell>
          <cell r="GA311">
            <v>42012.455420569808</v>
          </cell>
          <cell r="GB311">
            <v>47.891526752401397</v>
          </cell>
          <cell r="GC311" t="e">
            <v>#DIV/0!</v>
          </cell>
          <cell r="GD311">
            <v>1.6197080205763457E-2</v>
          </cell>
          <cell r="GE311" t="e">
            <v>#DIV/0!</v>
          </cell>
          <cell r="GF311">
            <v>4.5369972565163744E-2</v>
          </cell>
          <cell r="GG311" t="e">
            <v>#DIV/0!</v>
          </cell>
          <cell r="GH311">
            <v>134.14993488067617</v>
          </cell>
          <cell r="GI311" t="e">
            <v>#DIV/0!</v>
          </cell>
          <cell r="GJ311">
            <v>1.6299999999999999E-2</v>
          </cell>
          <cell r="GK311" t="e">
            <v>#DIV/0!</v>
          </cell>
          <cell r="GL311">
            <v>3.7793651069999994</v>
          </cell>
          <cell r="GM311" t="e">
            <v>#DIV/0!</v>
          </cell>
          <cell r="GN311">
            <v>2.736781629206896</v>
          </cell>
          <cell r="GO311" t="e">
            <v>#DIV/0!</v>
          </cell>
          <cell r="GP311">
            <v>7.6660549837728187</v>
          </cell>
          <cell r="GQ311" t="e">
            <v>#DIV/0!</v>
          </cell>
          <cell r="GR311">
            <v>2.5926863446201361E-3</v>
          </cell>
          <cell r="GS311" t="e">
            <v>#DIV/0!</v>
          </cell>
          <cell r="GT311">
            <v>141.81598986444899</v>
          </cell>
          <cell r="GU311">
            <v>17787.298515061659</v>
          </cell>
          <cell r="GV311">
            <v>50.628308381608285</v>
          </cell>
          <cell r="GW311">
            <v>6420.4753756556502</v>
          </cell>
          <cell r="GX311">
            <v>1.7122669230792843E-2</v>
          </cell>
          <cell r="GY311">
            <v>1.7347349990915875E-2</v>
          </cell>
          <cell r="GZ311">
            <v>4.7962658909783885E-2</v>
          </cell>
          <cell r="HA311">
            <v>4.8059134983001607E-2</v>
          </cell>
          <cell r="HB311">
            <v>33.432034962819621</v>
          </cell>
          <cell r="HC311">
            <v>2882.8946265217655</v>
          </cell>
          <cell r="HD311">
            <v>1.130683000636486E-2</v>
          </cell>
          <cell r="HE311">
            <v>7.7892335297831067E-3</v>
          </cell>
          <cell r="IV311">
            <v>307</v>
          </cell>
        </row>
        <row r="312">
          <cell r="B312">
            <v>39134</v>
          </cell>
          <cell r="C312">
            <v>40</v>
          </cell>
          <cell r="D312">
            <v>39114</v>
          </cell>
          <cell r="E312">
            <v>0</v>
          </cell>
          <cell r="F312">
            <v>235</v>
          </cell>
          <cell r="G312">
            <v>0</v>
          </cell>
          <cell r="H312">
            <v>0</v>
          </cell>
          <cell r="I312">
            <v>1</v>
          </cell>
          <cell r="K312">
            <v>10.625</v>
          </cell>
          <cell r="L312">
            <v>1</v>
          </cell>
          <cell r="M312">
            <v>213.37500000000009</v>
          </cell>
          <cell r="N312">
            <v>214</v>
          </cell>
          <cell r="O312">
            <v>214</v>
          </cell>
          <cell r="Q312">
            <v>18.284722222222221</v>
          </cell>
          <cell r="S312">
            <v>0.69513888888888919</v>
          </cell>
          <cell r="T312">
            <v>0</v>
          </cell>
          <cell r="U312">
            <v>18.979861111111109</v>
          </cell>
          <cell r="W312">
            <v>11.663194444444446</v>
          </cell>
          <cell r="Y312">
            <v>3.4722222222222071E-2</v>
          </cell>
          <cell r="AA312">
            <v>20.215972222222224</v>
          </cell>
          <cell r="AB312">
            <v>0</v>
          </cell>
          <cell r="AC312">
            <v>20.250694444444445</v>
          </cell>
          <cell r="AE312">
            <v>4.4145833333333329</v>
          </cell>
          <cell r="AG312">
            <v>39.742361111111116</v>
          </cell>
          <cell r="AI312">
            <v>0.44097222222222232</v>
          </cell>
          <cell r="AJ312">
            <v>0</v>
          </cell>
          <cell r="AK312">
            <v>44.59791666666667</v>
          </cell>
          <cell r="AL312">
            <v>0</v>
          </cell>
          <cell r="AM312">
            <v>64.848611111111111</v>
          </cell>
          <cell r="AN312">
            <v>1</v>
          </cell>
          <cell r="AO312">
            <v>182.73194444444442</v>
          </cell>
          <cell r="AP312">
            <v>0.88</v>
          </cell>
          <cell r="AQ312">
            <v>113.77833333333322</v>
          </cell>
          <cell r="AR312">
            <v>1</v>
          </cell>
          <cell r="AS312">
            <v>0.97283019835622064</v>
          </cell>
          <cell r="AT312">
            <v>1</v>
          </cell>
          <cell r="AU312">
            <v>0.75540340124715244</v>
          </cell>
          <cell r="AV312">
            <v>1</v>
          </cell>
          <cell r="AW312">
            <v>0.99728601163382091</v>
          </cell>
          <cell r="AX312">
            <v>1</v>
          </cell>
          <cell r="AY312">
            <v>0.725519611237194</v>
          </cell>
          <cell r="AZ312">
            <v>1</v>
          </cell>
          <cell r="BA312">
            <v>0.64530619380239729</v>
          </cell>
          <cell r="BB312">
            <v>0.88</v>
          </cell>
          <cell r="BC312">
            <v>0.62265157676316951</v>
          </cell>
          <cell r="BD312">
            <v>0.88</v>
          </cell>
          <cell r="BE312">
            <v>0.58529412815392423</v>
          </cell>
          <cell r="BF312">
            <v>0.88</v>
          </cell>
          <cell r="BG312">
            <v>0.58320862848396338</v>
          </cell>
          <cell r="BH312">
            <v>0.88</v>
          </cell>
          <cell r="BI312">
            <v>0.533231790665885</v>
          </cell>
          <cell r="BJ312">
            <v>140</v>
          </cell>
          <cell r="BK312">
            <v>136.62148182870214</v>
          </cell>
          <cell r="BL312">
            <v>2956.8</v>
          </cell>
          <cell r="BM312">
            <v>373069.54800000001</v>
          </cell>
          <cell r="BN312">
            <v>2956.8</v>
          </cell>
          <cell r="BO312">
            <v>1743.3156448598131</v>
          </cell>
          <cell r="BP312">
            <v>1232.9856</v>
          </cell>
          <cell r="BQ312">
            <v>129393.18923999999</v>
          </cell>
          <cell r="BR312">
            <v>0.41699999999999998</v>
          </cell>
          <cell r="BS312">
            <v>0.34683396147894652</v>
          </cell>
          <cell r="BT312">
            <v>2</v>
          </cell>
          <cell r="BU312">
            <v>0.34683396147894652</v>
          </cell>
          <cell r="BV312">
            <v>9.1999999999999998E-2</v>
          </cell>
          <cell r="BW312">
            <v>0.11957814477991321</v>
          </cell>
          <cell r="BX312">
            <v>272.0256</v>
          </cell>
          <cell r="BY312">
            <v>44610.964423720783</v>
          </cell>
          <cell r="BZ312">
            <v>0.20849999999999999</v>
          </cell>
          <cell r="CA312">
            <v>0.18269787036392016</v>
          </cell>
          <cell r="CB312">
            <v>616.49279999999999</v>
          </cell>
          <cell r="CC312">
            <v>68159.011917230295</v>
          </cell>
          <cell r="CD312">
            <v>2.9000000000000001E-2</v>
          </cell>
          <cell r="CE312">
            <v>2.9108763883084195E-2</v>
          </cell>
          <cell r="CF312">
            <v>0.75</v>
          </cell>
          <cell r="CG312">
            <v>0.74888713121002048</v>
          </cell>
          <cell r="CH312">
            <v>50.790600000000005</v>
          </cell>
          <cell r="CI312">
            <v>5619.6446518401681</v>
          </cell>
          <cell r="CJ312">
            <v>0.49199999999999999</v>
          </cell>
          <cell r="CK312">
            <v>0.48864312093927825</v>
          </cell>
          <cell r="CL312">
            <v>646.26659999999993</v>
          </cell>
          <cell r="CM312">
            <v>70646.922545929541</v>
          </cell>
          <cell r="CN312">
            <v>0.44424715909090906</v>
          </cell>
          <cell r="CO312">
            <v>0.38753564821913561</v>
          </cell>
          <cell r="CP312">
            <v>1313.55</v>
          </cell>
          <cell r="CQ312">
            <v>144577.74911499993</v>
          </cell>
          <cell r="CR312">
            <v>1.2883167613636363E-2</v>
          </cell>
          <cell r="CS312">
            <v>1.1280683680288797E-2</v>
          </cell>
          <cell r="CT312">
            <v>38.092950000000002</v>
          </cell>
          <cell r="CU312">
            <v>4208.4795617363179</v>
          </cell>
          <cell r="CV312">
            <v>3.5000000000000003E-2</v>
          </cell>
          <cell r="CW312">
            <v>4.3549496567326346E-2</v>
          </cell>
          <cell r="CX312">
            <v>103.48800000000001</v>
          </cell>
          <cell r="CY312">
            <v>16246.990999999993</v>
          </cell>
          <cell r="CZ312">
            <v>0.02</v>
          </cell>
          <cell r="DA312">
            <v>2.0360509847889278E-2</v>
          </cell>
          <cell r="DB312">
            <v>7.000000000000001E-4</v>
          </cell>
          <cell r="DC312">
            <v>8.8668995372966845E-4</v>
          </cell>
          <cell r="DD312">
            <v>2.0697600000000005</v>
          </cell>
          <cell r="DE312">
            <v>330.79702025406834</v>
          </cell>
          <cell r="DF312">
            <v>0.65</v>
          </cell>
          <cell r="DG312">
            <v>0.60008190792957983</v>
          </cell>
          <cell r="DH312">
            <v>67.267200000000017</v>
          </cell>
          <cell r="DI312">
            <v>9749.5253573947084</v>
          </cell>
          <cell r="DJ312">
            <v>0.3</v>
          </cell>
          <cell r="DK312">
            <v>6.5368756590066412E-2</v>
          </cell>
          <cell r="DL312">
            <v>31.046400000000002</v>
          </cell>
          <cell r="DM312">
            <v>1062.0455999999992</v>
          </cell>
          <cell r="DN312">
            <v>0.77</v>
          </cell>
          <cell r="DO312">
            <v>0.83398381860725124</v>
          </cell>
          <cell r="DP312">
            <v>233.93265</v>
          </cell>
          <cell r="DQ312">
            <v>40402.484861984485</v>
          </cell>
          <cell r="DR312">
            <v>303.80863636363637</v>
          </cell>
          <cell r="DS312">
            <v>48445.166393583546</v>
          </cell>
          <cell r="DT312">
            <v>2876.2356</v>
          </cell>
          <cell r="DU312">
            <v>357884.98812500003</v>
          </cell>
          <cell r="DV312">
            <v>0.97275284090909087</v>
          </cell>
          <cell r="DW312">
            <v>0.95929831325981085</v>
          </cell>
          <cell r="DX312">
            <v>0.81</v>
          </cell>
          <cell r="DY312">
            <v>0.37057852518265266</v>
          </cell>
          <cell r="DZ312">
            <v>0.98899999999999999</v>
          </cell>
          <cell r="EA312">
            <v>0.98773658371280881</v>
          </cell>
          <cell r="EB312">
            <v>0.78977083070475662</v>
          </cell>
          <cell r="EC312">
            <v>0.85967145898248398</v>
          </cell>
          <cell r="ED312">
            <v>0.8</v>
          </cell>
          <cell r="EE312">
            <v>0.88343588033490217</v>
          </cell>
          <cell r="EF312">
            <v>4.998733314920592E-2</v>
          </cell>
          <cell r="EG312">
            <v>8.2248089292478371E-2</v>
          </cell>
          <cell r="EH312">
            <v>147.80254665557209</v>
          </cell>
          <cell r="EI312">
            <v>30684.257496208545</v>
          </cell>
          <cell r="EJ312">
            <v>149.4464576901639</v>
          </cell>
          <cell r="EK312">
            <v>31065.223261114123</v>
          </cell>
          <cell r="EL312">
            <v>5.0543309554303258E-2</v>
          </cell>
          <cell r="EM312">
            <v>8.3269254828362782E-2</v>
          </cell>
          <cell r="EN312">
            <v>5.0000000000000001E-4</v>
          </cell>
          <cell r="EO312">
            <v>4.540437230356408E-4</v>
          </cell>
          <cell r="EP312">
            <v>7.4723228845081952E-2</v>
          </cell>
          <cell r="EQ312">
            <v>14.104969626409646</v>
          </cell>
          <cell r="ER312">
            <v>0.98949474737368681</v>
          </cell>
          <cell r="ES312">
            <v>0.98818526302868304</v>
          </cell>
          <cell r="ET312">
            <v>149.37173446131882</v>
          </cell>
          <cell r="EU312">
            <v>31051.118291487721</v>
          </cell>
          <cell r="EV312">
            <v>2.9129499237157713E-2</v>
          </cell>
          <cell r="EW312">
            <v>2.6049371807146046E-2</v>
          </cell>
          <cell r="EX312">
            <v>0.85</v>
          </cell>
          <cell r="EY312">
            <v>0.84648705550029302</v>
          </cell>
          <cell r="EZ312">
            <v>0.35699999999999998</v>
          </cell>
          <cell r="FA312">
            <v>0.36092712120608594</v>
          </cell>
          <cell r="FB312">
            <v>0.42</v>
          </cell>
          <cell r="FC312">
            <v>0.42638232783461744</v>
          </cell>
          <cell r="FD312">
            <v>120.54359138478164</v>
          </cell>
          <cell r="FE312">
            <v>15176.763345002493</v>
          </cell>
          <cell r="FF312">
            <v>0.63181666456380536</v>
          </cell>
          <cell r="FG312">
            <v>0.75946461216498051</v>
          </cell>
          <cell r="FH312">
            <v>0.78249271657738551</v>
          </cell>
          <cell r="FI312">
            <v>0.78677752963534697</v>
          </cell>
          <cell r="FJ312">
            <v>0.85996556941699609</v>
          </cell>
          <cell r="FK312">
            <v>0.90566266351555169</v>
          </cell>
          <cell r="FL312">
            <v>0.92405806659373235</v>
          </cell>
          <cell r="FM312">
            <v>0.93971146707218745</v>
          </cell>
          <cell r="FN312">
            <v>0.5433405777087601</v>
          </cell>
          <cell r="FO312">
            <v>0.68781874349914174</v>
          </cell>
          <cell r="FP312">
            <v>0.72306870680417623</v>
          </cell>
          <cell r="FQ312">
            <v>0.73934386663306328</v>
          </cell>
          <cell r="FR312">
            <v>3.0000000000000001E-3</v>
          </cell>
          <cell r="FS312">
            <v>1.6458566616697201E-3</v>
          </cell>
          <cell r="FT312">
            <v>0.77300000000000002</v>
          </cell>
          <cell r="FU312">
            <v>0.83562967526892096</v>
          </cell>
          <cell r="FV312">
            <v>0.79344893547906092</v>
          </cell>
          <cell r="FW312">
            <v>0.86144268546190372</v>
          </cell>
          <cell r="FX312">
            <v>231.86288999999999</v>
          </cell>
          <cell r="FY312">
            <v>35357.503266210901</v>
          </cell>
          <cell r="FZ312">
            <v>299.9519922380336</v>
          </cell>
          <cell r="GA312">
            <v>42312.407412807843</v>
          </cell>
          <cell r="GB312">
            <v>47.891526752401397</v>
          </cell>
          <cell r="GC312" t="e">
            <v>#DIV/0!</v>
          </cell>
          <cell r="GD312">
            <v>1.6197080205763457E-2</v>
          </cell>
          <cell r="GE312" t="e">
            <v>#DIV/0!</v>
          </cell>
          <cell r="GF312">
            <v>4.5369972565163744E-2</v>
          </cell>
          <cell r="GG312" t="e">
            <v>#DIV/0!</v>
          </cell>
          <cell r="GH312">
            <v>134.14993488067617</v>
          </cell>
          <cell r="GI312" t="e">
            <v>#DIV/0!</v>
          </cell>
          <cell r="GJ312">
            <v>1.6299999999999999E-2</v>
          </cell>
          <cell r="GK312" t="e">
            <v>#DIV/0!</v>
          </cell>
          <cell r="GL312">
            <v>3.7793651069999994</v>
          </cell>
          <cell r="GM312" t="e">
            <v>#DIV/0!</v>
          </cell>
          <cell r="GN312">
            <v>2.736781629206896</v>
          </cell>
          <cell r="GO312" t="e">
            <v>#DIV/0!</v>
          </cell>
          <cell r="GP312">
            <v>7.6660549837728187</v>
          </cell>
          <cell r="GQ312" t="e">
            <v>#DIV/0!</v>
          </cell>
          <cell r="GR312">
            <v>2.5926863446201361E-3</v>
          </cell>
          <cell r="GS312" t="e">
            <v>#DIV/0!</v>
          </cell>
          <cell r="GT312">
            <v>141.81598986444899</v>
          </cell>
          <cell r="GU312">
            <v>17929.114504926107</v>
          </cell>
          <cell r="GV312">
            <v>50.628308381608285</v>
          </cell>
          <cell r="GW312">
            <v>6471.1036840372581</v>
          </cell>
          <cell r="GX312">
            <v>1.7122669230792843E-2</v>
          </cell>
          <cell r="GY312">
            <v>1.7345569261089242E-2</v>
          </cell>
          <cell r="GZ312">
            <v>4.7962658909783885E-2</v>
          </cell>
          <cell r="HA312">
            <v>4.80583703522382E-2</v>
          </cell>
          <cell r="HB312">
            <v>33.432034962819621</v>
          </cell>
          <cell r="HC312">
            <v>2916.3266614845852</v>
          </cell>
          <cell r="HD312">
            <v>1.130683000636486E-2</v>
          </cell>
          <cell r="HE312">
            <v>7.8171125923271155E-3</v>
          </cell>
          <cell r="IV312">
            <v>308</v>
          </cell>
        </row>
        <row r="313">
          <cell r="B313">
            <v>39135</v>
          </cell>
          <cell r="C313">
            <v>40</v>
          </cell>
          <cell r="D313">
            <v>39114</v>
          </cell>
          <cell r="E313">
            <v>0</v>
          </cell>
          <cell r="F313">
            <v>236</v>
          </cell>
          <cell r="G313">
            <v>0</v>
          </cell>
          <cell r="H313">
            <v>0</v>
          </cell>
          <cell r="I313">
            <v>1</v>
          </cell>
          <cell r="K313">
            <v>10.625</v>
          </cell>
          <cell r="L313">
            <v>1</v>
          </cell>
          <cell r="M313">
            <v>214.37500000000009</v>
          </cell>
          <cell r="N313">
            <v>215</v>
          </cell>
          <cell r="O313">
            <v>215</v>
          </cell>
          <cell r="Q313">
            <v>18.284722222222221</v>
          </cell>
          <cell r="S313">
            <v>0.69513888888888919</v>
          </cell>
          <cell r="T313">
            <v>0</v>
          </cell>
          <cell r="U313">
            <v>18.979861111111109</v>
          </cell>
          <cell r="W313">
            <v>11.663194444444446</v>
          </cell>
          <cell r="Y313">
            <v>3.4722222222222071E-2</v>
          </cell>
          <cell r="AA313">
            <v>20.215972222222224</v>
          </cell>
          <cell r="AB313">
            <v>0</v>
          </cell>
          <cell r="AC313">
            <v>20.250694444444445</v>
          </cell>
          <cell r="AE313">
            <v>4.4145833333333329</v>
          </cell>
          <cell r="AG313">
            <v>39.742361111111116</v>
          </cell>
          <cell r="AI313">
            <v>0.44097222222222232</v>
          </cell>
          <cell r="AJ313">
            <v>0</v>
          </cell>
          <cell r="AK313">
            <v>44.59791666666667</v>
          </cell>
          <cell r="AL313">
            <v>0</v>
          </cell>
          <cell r="AM313">
            <v>64.848611111111111</v>
          </cell>
          <cell r="AN313">
            <v>1</v>
          </cell>
          <cell r="AO313">
            <v>183.73194444444442</v>
          </cell>
          <cell r="AP313">
            <v>0.88</v>
          </cell>
          <cell r="AQ313">
            <v>114.65833333333322</v>
          </cell>
          <cell r="AR313">
            <v>1</v>
          </cell>
          <cell r="AS313">
            <v>0.97299639357214773</v>
          </cell>
          <cell r="AT313">
            <v>1</v>
          </cell>
          <cell r="AU313">
            <v>0.75689957648897899</v>
          </cell>
          <cell r="AV313">
            <v>1</v>
          </cell>
          <cell r="AW313">
            <v>0.997302612854855</v>
          </cell>
          <cell r="AX313">
            <v>1</v>
          </cell>
          <cell r="AY313">
            <v>0.72719858291598172</v>
          </cell>
          <cell r="AZ313">
            <v>1</v>
          </cell>
          <cell r="BA313">
            <v>0.64723668992418004</v>
          </cell>
          <cell r="BB313">
            <v>0.88</v>
          </cell>
          <cell r="BC313">
            <v>0.62405225003212661</v>
          </cell>
          <cell r="BD313">
            <v>0.88</v>
          </cell>
          <cell r="BE313">
            <v>0.58680238405794471</v>
          </cell>
          <cell r="BF313">
            <v>0.88</v>
          </cell>
          <cell r="BG313">
            <v>0.58472217303537855</v>
          </cell>
          <cell r="BH313">
            <v>0.88</v>
          </cell>
          <cell r="BI313">
            <v>0.53484936831875551</v>
          </cell>
          <cell r="BJ313">
            <v>140</v>
          </cell>
          <cell r="BK313">
            <v>136.64741187586321</v>
          </cell>
          <cell r="BL313">
            <v>2956.8</v>
          </cell>
          <cell r="BM313">
            <v>376026.348</v>
          </cell>
          <cell r="BN313">
            <v>2956.8</v>
          </cell>
          <cell r="BO313">
            <v>1748.9597581395349</v>
          </cell>
          <cell r="BP313">
            <v>1232.9856</v>
          </cell>
          <cell r="BQ313">
            <v>130626.17483999999</v>
          </cell>
          <cell r="BR313">
            <v>0.41699999999999998</v>
          </cell>
          <cell r="BS313">
            <v>0.34738569660017543</v>
          </cell>
          <cell r="BT313">
            <v>2</v>
          </cell>
          <cell r="BU313">
            <v>0.34738569660017543</v>
          </cell>
          <cell r="BV313">
            <v>9.1999999999999998E-2</v>
          </cell>
          <cell r="BW313">
            <v>0.11936129013948986</v>
          </cell>
          <cell r="BX313">
            <v>272.0256</v>
          </cell>
          <cell r="BY313">
            <v>44882.990023720784</v>
          </cell>
          <cell r="BZ313">
            <v>0.20849999999999999</v>
          </cell>
          <cell r="CA313">
            <v>0.18290075970216402</v>
          </cell>
          <cell r="CB313">
            <v>616.49279999999999</v>
          </cell>
          <cell r="CC313">
            <v>68775.504717230302</v>
          </cell>
          <cell r="CD313">
            <v>2.9000000000000001E-2</v>
          </cell>
          <cell r="CE313">
            <v>2.9107784614275902E-2</v>
          </cell>
          <cell r="CF313">
            <v>0.75</v>
          </cell>
          <cell r="CG313">
            <v>0.74889709927614845</v>
          </cell>
          <cell r="CH313">
            <v>50.790600000000005</v>
          </cell>
          <cell r="CI313">
            <v>5670.4352518401683</v>
          </cell>
          <cell r="CJ313">
            <v>0.49199999999999999</v>
          </cell>
          <cell r="CK313">
            <v>0.48867334500690235</v>
          </cell>
          <cell r="CL313">
            <v>646.26659999999993</v>
          </cell>
          <cell r="CM313">
            <v>71293.189145929544</v>
          </cell>
          <cell r="CN313">
            <v>0.44424715909090906</v>
          </cell>
          <cell r="CO313">
            <v>0.38798158663871052</v>
          </cell>
          <cell r="CP313">
            <v>1313.55</v>
          </cell>
          <cell r="CQ313">
            <v>145891.29911499991</v>
          </cell>
          <cell r="CR313">
            <v>1.2883167613636363E-2</v>
          </cell>
          <cell r="CS313">
            <v>1.1293284458184611E-2</v>
          </cell>
          <cell r="CT313">
            <v>38.092950000000002</v>
          </cell>
          <cell r="CU313">
            <v>4246.5725117363181</v>
          </cell>
          <cell r="CV313">
            <v>3.5000000000000003E-2</v>
          </cell>
          <cell r="CW313">
            <v>4.3482269492455865E-2</v>
          </cell>
          <cell r="CX313">
            <v>103.48800000000001</v>
          </cell>
          <cell r="CY313">
            <v>16350.478999999992</v>
          </cell>
          <cell r="CZ313">
            <v>0.02</v>
          </cell>
          <cell r="DA313">
            <v>2.0358228052772549E-2</v>
          </cell>
          <cell r="DB313">
            <v>7.000000000000001E-4</v>
          </cell>
          <cell r="DC313">
            <v>8.8522195857953102E-4</v>
          </cell>
          <cell r="DD313">
            <v>2.0697600000000005</v>
          </cell>
          <cell r="DE313">
            <v>332.86678025406832</v>
          </cell>
          <cell r="DF313">
            <v>0.65</v>
          </cell>
          <cell r="DG313">
            <v>0.60039785729792461</v>
          </cell>
          <cell r="DH313">
            <v>67.267200000000017</v>
          </cell>
          <cell r="DI313">
            <v>9816.7925573947086</v>
          </cell>
          <cell r="DJ313">
            <v>0.3</v>
          </cell>
          <cell r="DK313">
            <v>6.6853821224442403E-2</v>
          </cell>
          <cell r="DL313">
            <v>31.046400000000002</v>
          </cell>
          <cell r="DM313">
            <v>1093.0919999999992</v>
          </cell>
          <cell r="DN313">
            <v>0.77</v>
          </cell>
          <cell r="DO313">
            <v>0.83358506485563977</v>
          </cell>
          <cell r="DP313">
            <v>233.93265</v>
          </cell>
          <cell r="DQ313">
            <v>40636.417511984488</v>
          </cell>
          <cell r="DR313">
            <v>303.80863636363637</v>
          </cell>
          <cell r="DS313">
            <v>48748.975029947185</v>
          </cell>
          <cell r="DT313">
            <v>2876.2356</v>
          </cell>
          <cell r="DU313">
            <v>360761.22372500005</v>
          </cell>
          <cell r="DV313">
            <v>0.97275284090909087</v>
          </cell>
          <cell r="DW313">
            <v>0.95940410996146486</v>
          </cell>
          <cell r="DX313">
            <v>0.81</v>
          </cell>
          <cell r="DY313">
            <v>0.37403381873761371</v>
          </cell>
          <cell r="DZ313">
            <v>0.98899999999999999</v>
          </cell>
          <cell r="EA313">
            <v>0.98774263257029837</v>
          </cell>
          <cell r="EB313">
            <v>0.78977083070475662</v>
          </cell>
          <cell r="EC313">
            <v>0.85926634318176265</v>
          </cell>
          <cell r="ED313">
            <v>0.8</v>
          </cell>
          <cell r="EE313">
            <v>0.88299720354513744</v>
          </cell>
          <cell r="EF313">
            <v>4.998733314920592E-2</v>
          </cell>
          <cell r="EG313">
            <v>8.1994413973523264E-2</v>
          </cell>
          <cell r="EH313">
            <v>147.80254665557209</v>
          </cell>
          <cell r="EI313">
            <v>30832.060042864119</v>
          </cell>
          <cell r="EJ313">
            <v>149.4464576901639</v>
          </cell>
          <cell r="EK313">
            <v>31214.669718804285</v>
          </cell>
          <cell r="EL313">
            <v>5.0543309554303258E-2</v>
          </cell>
          <cell r="EM313">
            <v>8.3011921597590507E-2</v>
          </cell>
          <cell r="EN313">
            <v>5.0000000000000001E-4</v>
          </cell>
          <cell r="EO313">
            <v>4.5426374787853747E-4</v>
          </cell>
          <cell r="EP313">
            <v>7.4723228845081952E-2</v>
          </cell>
          <cell r="EQ313">
            <v>14.179692855254729</v>
          </cell>
          <cell r="ER313">
            <v>0.98949474737368681</v>
          </cell>
          <cell r="ES313">
            <v>0.98819153215931865</v>
          </cell>
          <cell r="ET313">
            <v>149.37173446131882</v>
          </cell>
          <cell r="EU313">
            <v>31200.490025949039</v>
          </cell>
          <cell r="EV313">
            <v>2.9129499237157713E-2</v>
          </cell>
          <cell r="EW313">
            <v>2.6073591707781979E-2</v>
          </cell>
          <cell r="EX313">
            <v>0.85</v>
          </cell>
          <cell r="EY313">
            <v>0.84651462418037338</v>
          </cell>
          <cell r="EZ313">
            <v>0.35699999999999998</v>
          </cell>
          <cell r="FA313">
            <v>0.3608963021743089</v>
          </cell>
          <cell r="FB313">
            <v>0.42</v>
          </cell>
          <cell r="FC313">
            <v>0.42633203475219583</v>
          </cell>
          <cell r="FD313">
            <v>120.54359138478164</v>
          </cell>
          <cell r="FE313">
            <v>15297.306936387275</v>
          </cell>
          <cell r="FF313">
            <v>0.63181666456380536</v>
          </cell>
          <cell r="FG313">
            <v>0.75872977812995279</v>
          </cell>
          <cell r="FH313">
            <v>0.78249271657738551</v>
          </cell>
          <cell r="FI313">
            <v>0.78674062320502003</v>
          </cell>
          <cell r="FJ313">
            <v>0.85996556941699609</v>
          </cell>
          <cell r="FK313">
            <v>0.90538570381581152</v>
          </cell>
          <cell r="FL313">
            <v>0.92405806659373235</v>
          </cell>
          <cell r="FM313">
            <v>0.93961653642171428</v>
          </cell>
          <cell r="FN313">
            <v>0.5433405777087601</v>
          </cell>
          <cell r="FO313">
            <v>0.68694309417820187</v>
          </cell>
          <cell r="FP313">
            <v>0.72306870680417623</v>
          </cell>
          <cell r="FQ313">
            <v>0.73923449943816189</v>
          </cell>
          <cell r="FR313">
            <v>3.0000000000000001E-3</v>
          </cell>
          <cell r="FS313">
            <v>1.6037548462008999E-3</v>
          </cell>
          <cell r="FT313">
            <v>0.77300000000000002</v>
          </cell>
          <cell r="FU313">
            <v>0.83518881970184067</v>
          </cell>
          <cell r="FV313">
            <v>0.79344893547906092</v>
          </cell>
          <cell r="FW313">
            <v>0.86099363117242322</v>
          </cell>
          <cell r="FX313">
            <v>231.86288999999999</v>
          </cell>
          <cell r="FY313">
            <v>35589.366156210897</v>
          </cell>
          <cell r="FZ313">
            <v>299.9519922380336</v>
          </cell>
          <cell r="GA313">
            <v>42612.359405045878</v>
          </cell>
          <cell r="GB313">
            <v>47.891526752401397</v>
          </cell>
          <cell r="GC313" t="e">
            <v>#DIV/0!</v>
          </cell>
          <cell r="GD313">
            <v>1.6197080205763457E-2</v>
          </cell>
          <cell r="GE313" t="e">
            <v>#DIV/0!</v>
          </cell>
          <cell r="GF313">
            <v>4.5369972565163744E-2</v>
          </cell>
          <cell r="GG313" t="e">
            <v>#DIV/0!</v>
          </cell>
          <cell r="GH313">
            <v>134.14993488067617</v>
          </cell>
          <cell r="GI313" t="e">
            <v>#DIV/0!</v>
          </cell>
          <cell r="GJ313">
            <v>1.6299999999999999E-2</v>
          </cell>
          <cell r="GK313" t="e">
            <v>#DIV/0!</v>
          </cell>
          <cell r="GL313">
            <v>3.7793651069999994</v>
          </cell>
          <cell r="GM313" t="e">
            <v>#DIV/0!</v>
          </cell>
          <cell r="GN313">
            <v>2.736781629206896</v>
          </cell>
          <cell r="GO313" t="e">
            <v>#DIV/0!</v>
          </cell>
          <cell r="GP313">
            <v>7.6660549837728187</v>
          </cell>
          <cell r="GQ313" t="e">
            <v>#DIV/0!</v>
          </cell>
          <cell r="GR313">
            <v>2.5926863446201361E-3</v>
          </cell>
          <cell r="GS313" t="e">
            <v>#DIV/0!</v>
          </cell>
          <cell r="GT313">
            <v>141.81598986444899</v>
          </cell>
          <cell r="GU313">
            <v>18070.930494790555</v>
          </cell>
          <cell r="GV313">
            <v>50.628308381608285</v>
          </cell>
          <cell r="GW313">
            <v>6521.731992418866</v>
          </cell>
          <cell r="GX313">
            <v>1.7122669230792843E-2</v>
          </cell>
          <cell r="GY313">
            <v>1.7343816536012701E-2</v>
          </cell>
          <cell r="GZ313">
            <v>4.7962658909783885E-2</v>
          </cell>
          <cell r="HA313">
            <v>4.8057617746484496E-2</v>
          </cell>
          <cell r="HB313">
            <v>33.432034962819621</v>
          </cell>
          <cell r="HC313">
            <v>2949.7586964474049</v>
          </cell>
          <cell r="HD313">
            <v>1.130683000636486E-2</v>
          </cell>
          <cell r="HE313">
            <v>7.8445532131897443E-3</v>
          </cell>
          <cell r="IV313">
            <v>309</v>
          </cell>
        </row>
        <row r="314">
          <cell r="B314">
            <v>39136</v>
          </cell>
          <cell r="C314">
            <v>40</v>
          </cell>
          <cell r="D314">
            <v>39114</v>
          </cell>
          <cell r="E314">
            <v>0</v>
          </cell>
          <cell r="F314">
            <v>237</v>
          </cell>
          <cell r="G314">
            <v>0</v>
          </cell>
          <cell r="H314">
            <v>0</v>
          </cell>
          <cell r="I314">
            <v>1</v>
          </cell>
          <cell r="K314">
            <v>10.625</v>
          </cell>
          <cell r="L314">
            <v>1</v>
          </cell>
          <cell r="M314">
            <v>215.37500000000009</v>
          </cell>
          <cell r="N314">
            <v>216</v>
          </cell>
          <cell r="O314">
            <v>216</v>
          </cell>
          <cell r="Q314">
            <v>18.284722222222221</v>
          </cell>
          <cell r="S314">
            <v>0.69513888888888919</v>
          </cell>
          <cell r="T314">
            <v>0</v>
          </cell>
          <cell r="U314">
            <v>18.979861111111109</v>
          </cell>
          <cell r="W314">
            <v>11.663194444444446</v>
          </cell>
          <cell r="Y314">
            <v>3.4722222222222071E-2</v>
          </cell>
          <cell r="AA314">
            <v>20.215972222222224</v>
          </cell>
          <cell r="AB314">
            <v>0</v>
          </cell>
          <cell r="AC314">
            <v>20.250694444444445</v>
          </cell>
          <cell r="AE314">
            <v>4.4145833333333329</v>
          </cell>
          <cell r="AG314">
            <v>39.742361111111116</v>
          </cell>
          <cell r="AI314">
            <v>0.44097222222222232</v>
          </cell>
          <cell r="AJ314">
            <v>0</v>
          </cell>
          <cell r="AK314">
            <v>44.59791666666667</v>
          </cell>
          <cell r="AL314">
            <v>0</v>
          </cell>
          <cell r="AM314">
            <v>64.848611111111111</v>
          </cell>
          <cell r="AN314">
            <v>1</v>
          </cell>
          <cell r="AO314">
            <v>184.73194444444442</v>
          </cell>
          <cell r="AP314">
            <v>0.88</v>
          </cell>
          <cell r="AQ314">
            <v>115.53833333333321</v>
          </cell>
          <cell r="AR314">
            <v>1</v>
          </cell>
          <cell r="AS314">
            <v>0.97316056794720784</v>
          </cell>
          <cell r="AT314">
            <v>1</v>
          </cell>
          <cell r="AU314">
            <v>0.75837755907672688</v>
          </cell>
          <cell r="AV314">
            <v>1</v>
          </cell>
          <cell r="AW314">
            <v>0.99731901221432695</v>
          </cell>
          <cell r="AX314">
            <v>1</v>
          </cell>
          <cell r="AY314">
            <v>0.72885713923826168</v>
          </cell>
          <cell r="AZ314">
            <v>1</v>
          </cell>
          <cell r="BA314">
            <v>0.64914628553384413</v>
          </cell>
          <cell r="BB314">
            <v>0.88</v>
          </cell>
          <cell r="BC314">
            <v>0.6254377589149438</v>
          </cell>
          <cell r="BD314">
            <v>0.88</v>
          </cell>
          <cell r="BE314">
            <v>0.58829528056037761</v>
          </cell>
          <cell r="BF314">
            <v>0.88</v>
          </cell>
          <cell r="BG314">
            <v>0.58622035869067279</v>
          </cell>
          <cell r="BH314">
            <v>0.88</v>
          </cell>
          <cell r="BI314">
            <v>0.53645192493712457</v>
          </cell>
          <cell r="BJ314">
            <v>140</v>
          </cell>
          <cell r="BK314">
            <v>136.67294692959061</v>
          </cell>
          <cell r="BL314">
            <v>2956.8</v>
          </cell>
          <cell r="BM314">
            <v>378983.14799999999</v>
          </cell>
          <cell r="BN314">
            <v>2956.8</v>
          </cell>
          <cell r="BO314">
            <v>1754.551611111111</v>
          </cell>
          <cell r="BP314">
            <v>1232.9856</v>
          </cell>
          <cell r="BQ314">
            <v>131859.16044000001</v>
          </cell>
          <cell r="BR314">
            <v>0.41699999999999998</v>
          </cell>
          <cell r="BS314">
            <v>0.34792882252379204</v>
          </cell>
          <cell r="BT314">
            <v>2</v>
          </cell>
          <cell r="BU314">
            <v>0.34792882252379204</v>
          </cell>
          <cell r="BV314">
            <v>9.1999999999999998E-2</v>
          </cell>
          <cell r="BW314">
            <v>0.11914781926852533</v>
          </cell>
          <cell r="BX314">
            <v>272.0256</v>
          </cell>
          <cell r="BY314">
            <v>45155.015623720785</v>
          </cell>
          <cell r="BZ314">
            <v>0.20849999999999999</v>
          </cell>
          <cell r="CA314">
            <v>0.18310048318356972</v>
          </cell>
          <cell r="CB314">
            <v>616.49279999999999</v>
          </cell>
          <cell r="CC314">
            <v>69391.997517230309</v>
          </cell>
          <cell r="CD314">
            <v>2.9000000000000001E-2</v>
          </cell>
          <cell r="CE314">
            <v>2.9106822822046009E-2</v>
          </cell>
          <cell r="CF314">
            <v>0.75</v>
          </cell>
          <cell r="CG314">
            <v>0.74890689035780733</v>
          </cell>
          <cell r="CH314">
            <v>50.790600000000005</v>
          </cell>
          <cell r="CI314">
            <v>5721.2258518401686</v>
          </cell>
          <cell r="CJ314">
            <v>0.49199999999999999</v>
          </cell>
          <cell r="CK314">
            <v>0.48870302967892548</v>
          </cell>
          <cell r="CL314">
            <v>646.26659999999993</v>
          </cell>
          <cell r="CM314">
            <v>71939.455745929547</v>
          </cell>
          <cell r="CN314">
            <v>0.44424715909090906</v>
          </cell>
          <cell r="CO314">
            <v>0.38842056669759867</v>
          </cell>
          <cell r="CP314">
            <v>1313.55</v>
          </cell>
          <cell r="CQ314">
            <v>147204.8491149999</v>
          </cell>
          <cell r="CR314">
            <v>1.2883167613636363E-2</v>
          </cell>
          <cell r="CS314">
            <v>1.1305688615305709E-2</v>
          </cell>
          <cell r="CT314">
            <v>38.092950000000002</v>
          </cell>
          <cell r="CU314">
            <v>4284.6654617363183</v>
          </cell>
          <cell r="CV314">
            <v>3.5000000000000003E-2</v>
          </cell>
          <cell r="CW314">
            <v>4.3416091419452754E-2</v>
          </cell>
          <cell r="CX314">
            <v>103.48800000000001</v>
          </cell>
          <cell r="CY314">
            <v>16453.966999999993</v>
          </cell>
          <cell r="CZ314">
            <v>0.02</v>
          </cell>
          <cell r="DA314">
            <v>2.035597496057142E-2</v>
          </cell>
          <cell r="DB314">
            <v>7.000000000000001E-4</v>
          </cell>
          <cell r="DC314">
            <v>8.8377686982025994E-4</v>
          </cell>
          <cell r="DD314">
            <v>2.0697600000000005</v>
          </cell>
          <cell r="DE314">
            <v>334.93654025406829</v>
          </cell>
          <cell r="DF314">
            <v>0.65</v>
          </cell>
          <cell r="DG314">
            <v>0.60070983230941888</v>
          </cell>
          <cell r="DH314">
            <v>67.267200000000017</v>
          </cell>
          <cell r="DI314">
            <v>9884.0597573947089</v>
          </cell>
          <cell r="DJ314">
            <v>0.3</v>
          </cell>
          <cell r="DK314">
            <v>6.8320205090966799E-2</v>
          </cell>
          <cell r="DL314">
            <v>31.046400000000002</v>
          </cell>
          <cell r="DM314">
            <v>1124.1383999999991</v>
          </cell>
          <cell r="DN314">
            <v>0.77</v>
          </cell>
          <cell r="DO314">
            <v>0.83319125047033804</v>
          </cell>
          <cell r="DP314">
            <v>233.93265</v>
          </cell>
          <cell r="DQ314">
            <v>40870.35016198449</v>
          </cell>
          <cell r="DR314">
            <v>303.80863636363637</v>
          </cell>
          <cell r="DS314">
            <v>49052.783666310825</v>
          </cell>
          <cell r="DT314">
            <v>2876.2356</v>
          </cell>
          <cell r="DU314">
            <v>363637.45932500006</v>
          </cell>
          <cell r="DV314">
            <v>0.97275284090909087</v>
          </cell>
          <cell r="DW314">
            <v>0.95950825582619326</v>
          </cell>
          <cell r="DX314">
            <v>0.81</v>
          </cell>
          <cell r="DY314">
            <v>0.37743519637553608</v>
          </cell>
          <cell r="DZ314">
            <v>0.98899999999999999</v>
          </cell>
          <cell r="EA314">
            <v>0.98774862378354755</v>
          </cell>
          <cell r="EB314">
            <v>0.78977083070475662</v>
          </cell>
          <cell r="EC314">
            <v>0.85886591020793168</v>
          </cell>
          <cell r="ED314">
            <v>0.8</v>
          </cell>
          <cell r="EE314">
            <v>0.88256309527919852</v>
          </cell>
          <cell r="EF314">
            <v>4.998733314920592E-2</v>
          </cell>
          <cell r="EG314">
            <v>8.1744696968741454E-2</v>
          </cell>
          <cell r="EH314">
            <v>147.80254665557209</v>
          </cell>
          <cell r="EI314">
            <v>30979.862589519693</v>
          </cell>
          <cell r="EJ314">
            <v>149.4464576901639</v>
          </cell>
          <cell r="EK314">
            <v>31364.116176494448</v>
          </cell>
          <cell r="EL314">
            <v>5.0543309554303258E-2</v>
          </cell>
          <cell r="EM314">
            <v>8.2758603758535595E-2</v>
          </cell>
          <cell r="EN314">
            <v>5.0000000000000001E-4</v>
          </cell>
          <cell r="EO314">
            <v>4.5448167593457178E-4</v>
          </cell>
          <cell r="EP314">
            <v>7.4723228845081952E-2</v>
          </cell>
          <cell r="EQ314">
            <v>14.254416084099811</v>
          </cell>
          <cell r="ER314">
            <v>0.98949474737368681</v>
          </cell>
          <cell r="ES314">
            <v>0.98819774154928142</v>
          </cell>
          <cell r="ET314">
            <v>149.37173446131882</v>
          </cell>
          <cell r="EU314">
            <v>31349.861760410357</v>
          </cell>
          <cell r="EV314">
            <v>2.9129499237157713E-2</v>
          </cell>
          <cell r="EW314">
            <v>2.6097433684478172E-2</v>
          </cell>
          <cell r="EX314">
            <v>0.85</v>
          </cell>
          <cell r="EY314">
            <v>0.84654176352601385</v>
          </cell>
          <cell r="EZ314">
            <v>0.35699999999999998</v>
          </cell>
          <cell r="FA314">
            <v>0.3608659630955694</v>
          </cell>
          <cell r="FB314">
            <v>0.42</v>
          </cell>
          <cell r="FC314">
            <v>0.42628252809700884</v>
          </cell>
          <cell r="FD314">
            <v>120.54359138478164</v>
          </cell>
          <cell r="FE314">
            <v>15417.850527772056</v>
          </cell>
          <cell r="FF314">
            <v>0.63181666456380536</v>
          </cell>
          <cell r="FG314">
            <v>0.75800335614289838</v>
          </cell>
          <cell r="FH314">
            <v>0.78249271657738551</v>
          </cell>
          <cell r="FI314">
            <v>0.78670434711851978</v>
          </cell>
          <cell r="FJ314">
            <v>0.85996556941699609</v>
          </cell>
          <cell r="FK314">
            <v>0.90511208107111185</v>
          </cell>
          <cell r="FL314">
            <v>0.92405806659373235</v>
          </cell>
          <cell r="FM314">
            <v>0.93952275058638335</v>
          </cell>
          <cell r="FN314">
            <v>0.5433405777087601</v>
          </cell>
          <cell r="FO314">
            <v>0.68607799513738588</v>
          </cell>
          <cell r="FP314">
            <v>0.72306870680417623</v>
          </cell>
          <cell r="FQ314">
            <v>0.73912663210305662</v>
          </cell>
          <cell r="FR314">
            <v>3.0000000000000001E-3</v>
          </cell>
          <cell r="FS314">
            <v>1.5628767211923744E-3</v>
          </cell>
          <cell r="FT314">
            <v>0.77300000000000002</v>
          </cell>
          <cell r="FU314">
            <v>0.83475412719153042</v>
          </cell>
          <cell r="FV314">
            <v>0.79344893547906092</v>
          </cell>
          <cell r="FW314">
            <v>0.86055049178208087</v>
          </cell>
          <cell r="FX314">
            <v>231.86288999999999</v>
          </cell>
          <cell r="FY314">
            <v>35821.229046210894</v>
          </cell>
          <cell r="FZ314">
            <v>299.9519922380336</v>
          </cell>
          <cell r="GA314">
            <v>42912.311397283913</v>
          </cell>
          <cell r="GB314">
            <v>47.891526752401397</v>
          </cell>
          <cell r="GC314" t="e">
            <v>#DIV/0!</v>
          </cell>
          <cell r="GD314">
            <v>1.6197080205763457E-2</v>
          </cell>
          <cell r="GE314" t="e">
            <v>#DIV/0!</v>
          </cell>
          <cell r="GF314">
            <v>4.5369972565163744E-2</v>
          </cell>
          <cell r="GG314" t="e">
            <v>#DIV/0!</v>
          </cell>
          <cell r="GH314">
            <v>134.14993488067617</v>
          </cell>
          <cell r="GI314" t="e">
            <v>#DIV/0!</v>
          </cell>
          <cell r="GJ314">
            <v>1.6299999999999999E-2</v>
          </cell>
          <cell r="GK314" t="e">
            <v>#DIV/0!</v>
          </cell>
          <cell r="GL314">
            <v>3.7793651069999994</v>
          </cell>
          <cell r="GM314" t="e">
            <v>#DIV/0!</v>
          </cell>
          <cell r="GN314">
            <v>2.736781629206896</v>
          </cell>
          <cell r="GO314" t="e">
            <v>#DIV/0!</v>
          </cell>
          <cell r="GP314">
            <v>7.6660549837728187</v>
          </cell>
          <cell r="GQ314" t="e">
            <v>#DIV/0!</v>
          </cell>
          <cell r="GR314">
            <v>2.5926863446201361E-3</v>
          </cell>
          <cell r="GS314" t="e">
            <v>#DIV/0!</v>
          </cell>
          <cell r="GT314">
            <v>141.81598986444899</v>
          </cell>
          <cell r="GU314">
            <v>18212.746484655003</v>
          </cell>
          <cell r="GV314">
            <v>50.628308381608285</v>
          </cell>
          <cell r="GW314">
            <v>6572.3603008004739</v>
          </cell>
          <cell r="GX314">
            <v>1.7122669230792843E-2</v>
          </cell>
          <cell r="GY314">
            <v>1.7342091160212944E-2</v>
          </cell>
          <cell r="GZ314">
            <v>4.7962658909783885E-2</v>
          </cell>
          <cell r="HA314">
            <v>4.8056876884285643E-2</v>
          </cell>
          <cell r="HB314">
            <v>33.432034962819621</v>
          </cell>
          <cell r="HC314">
            <v>2983.1907314102245</v>
          </cell>
          <cell r="HD314">
            <v>1.130683000636486E-2</v>
          </cell>
          <cell r="HE314">
            <v>7.8715656544449432E-3</v>
          </cell>
          <cell r="IV314">
            <v>310</v>
          </cell>
        </row>
        <row r="315">
          <cell r="B315">
            <v>39137</v>
          </cell>
          <cell r="C315">
            <v>40</v>
          </cell>
          <cell r="D315">
            <v>39114</v>
          </cell>
          <cell r="E315">
            <v>0</v>
          </cell>
          <cell r="F315">
            <v>238</v>
          </cell>
          <cell r="G315">
            <v>0</v>
          </cell>
          <cell r="H315">
            <v>0</v>
          </cell>
          <cell r="I315">
            <v>1</v>
          </cell>
          <cell r="K315">
            <v>10.625</v>
          </cell>
          <cell r="L315">
            <v>1</v>
          </cell>
          <cell r="M315">
            <v>216.37500000000009</v>
          </cell>
          <cell r="N315">
            <v>217</v>
          </cell>
          <cell r="O315">
            <v>217</v>
          </cell>
          <cell r="Q315">
            <v>18.284722222222221</v>
          </cell>
          <cell r="S315">
            <v>0.69513888888888919</v>
          </cell>
          <cell r="T315">
            <v>0</v>
          </cell>
          <cell r="U315">
            <v>18.979861111111109</v>
          </cell>
          <cell r="W315">
            <v>11.663194444444446</v>
          </cell>
          <cell r="Y315">
            <v>3.4722222222222071E-2</v>
          </cell>
          <cell r="AA315">
            <v>20.215972222222224</v>
          </cell>
          <cell r="AB315">
            <v>0</v>
          </cell>
          <cell r="AC315">
            <v>20.250694444444445</v>
          </cell>
          <cell r="AE315">
            <v>4.4145833333333329</v>
          </cell>
          <cell r="AG315">
            <v>39.742361111111116</v>
          </cell>
          <cell r="AI315">
            <v>0.44097222222222232</v>
          </cell>
          <cell r="AJ315">
            <v>0</v>
          </cell>
          <cell r="AK315">
            <v>44.59791666666667</v>
          </cell>
          <cell r="AL315">
            <v>0</v>
          </cell>
          <cell r="AM315">
            <v>64.848611111111111</v>
          </cell>
          <cell r="AN315">
            <v>1</v>
          </cell>
          <cell r="AO315">
            <v>185.73194444444442</v>
          </cell>
          <cell r="AP315">
            <v>0.88</v>
          </cell>
          <cell r="AQ315">
            <v>116.41833333333321</v>
          </cell>
          <cell r="AR315">
            <v>1</v>
          </cell>
          <cell r="AS315">
            <v>0.973322758117108</v>
          </cell>
          <cell r="AT315">
            <v>1</v>
          </cell>
          <cell r="AU315">
            <v>0.7598376788239688</v>
          </cell>
          <cell r="AV315">
            <v>1</v>
          </cell>
          <cell r="AW315">
            <v>0.99733521337177333</v>
          </cell>
          <cell r="AX315">
            <v>1</v>
          </cell>
          <cell r="AY315">
            <v>0.73049565031285013</v>
          </cell>
          <cell r="AZ315">
            <v>1</v>
          </cell>
          <cell r="BA315">
            <v>0.65103531822294669</v>
          </cell>
          <cell r="BB315">
            <v>0.88</v>
          </cell>
          <cell r="BC315">
            <v>0.62680834835149157</v>
          </cell>
          <cell r="BD315">
            <v>0.88</v>
          </cell>
          <cell r="BE315">
            <v>0.58977305109252742</v>
          </cell>
          <cell r="BF315">
            <v>0.88</v>
          </cell>
          <cell r="BG315">
            <v>0.58770341805433768</v>
          </cell>
          <cell r="BH315">
            <v>0.88</v>
          </cell>
          <cell r="BI315">
            <v>0.53803966878490217</v>
          </cell>
          <cell r="BJ315">
            <v>140</v>
          </cell>
          <cell r="BK315">
            <v>136.69809594708752</v>
          </cell>
          <cell r="BL315">
            <v>2956.8</v>
          </cell>
          <cell r="BM315">
            <v>381939.94799999997</v>
          </cell>
          <cell r="BN315">
            <v>2956.8</v>
          </cell>
          <cell r="BO315">
            <v>1760.091926267281</v>
          </cell>
          <cell r="BP315">
            <v>1232.9856</v>
          </cell>
          <cell r="BQ315">
            <v>133092.14604000002</v>
          </cell>
          <cell r="BR315">
            <v>0.41699999999999998</v>
          </cell>
          <cell r="BS315">
            <v>0.34846353919491035</v>
          </cell>
          <cell r="BT315">
            <v>2</v>
          </cell>
          <cell r="BU315">
            <v>0.34846353919491035</v>
          </cell>
          <cell r="BV315">
            <v>9.1999999999999998E-2</v>
          </cell>
          <cell r="BW315">
            <v>0.11893765358034973</v>
          </cell>
          <cell r="BX315">
            <v>272.0256</v>
          </cell>
          <cell r="BY315">
            <v>45427.041223720786</v>
          </cell>
          <cell r="BZ315">
            <v>0.20849999999999999</v>
          </cell>
          <cell r="CA315">
            <v>0.18329711433387513</v>
          </cell>
          <cell r="CB315">
            <v>616.49279999999999</v>
          </cell>
          <cell r="CC315">
            <v>70008.490317230317</v>
          </cell>
          <cell r="CD315">
            <v>2.9000000000000001E-2</v>
          </cell>
          <cell r="CE315">
            <v>2.9105878042687126E-2</v>
          </cell>
          <cell r="CF315">
            <v>0.75</v>
          </cell>
          <cell r="CG315">
            <v>0.74891650912709817</v>
          </cell>
          <cell r="CH315">
            <v>50.790600000000005</v>
          </cell>
          <cell r="CI315">
            <v>5772.0164518401689</v>
          </cell>
          <cell r="CJ315">
            <v>0.49199999999999999</v>
          </cell>
          <cell r="CK315">
            <v>0.48873218926717221</v>
          </cell>
          <cell r="CL315">
            <v>646.26659999999993</v>
          </cell>
          <cell r="CM315">
            <v>72585.722345929549</v>
          </cell>
          <cell r="CN315">
            <v>0.44424715909090906</v>
          </cell>
          <cell r="CO315">
            <v>0.38885275000089781</v>
          </cell>
          <cell r="CP315">
            <v>1313.55</v>
          </cell>
          <cell r="CQ315">
            <v>148518.39911499989</v>
          </cell>
          <cell r="CR315">
            <v>1.2883167613636363E-2</v>
          </cell>
          <cell r="CS315">
            <v>1.1317900718089637E-2</v>
          </cell>
          <cell r="CT315">
            <v>38.092950000000002</v>
          </cell>
          <cell r="CU315">
            <v>4322.7584117363185</v>
          </cell>
          <cell r="CV315">
            <v>3.5000000000000003E-2</v>
          </cell>
          <cell r="CW315">
            <v>4.3350937985675159E-2</v>
          </cell>
          <cell r="CX315">
            <v>103.48800000000001</v>
          </cell>
          <cell r="CY315">
            <v>16557.454999999994</v>
          </cell>
          <cell r="CZ315">
            <v>0.02</v>
          </cell>
          <cell r="DA315">
            <v>2.0353750033085906E-2</v>
          </cell>
          <cell r="DB315">
            <v>7.000000000000001E-4</v>
          </cell>
          <cell r="DC315">
            <v>8.8235415546024083E-4</v>
          </cell>
          <cell r="DD315">
            <v>2.0697600000000005</v>
          </cell>
          <cell r="DE315">
            <v>337.00630025406826</v>
          </cell>
          <cell r="DF315">
            <v>0.65</v>
          </cell>
          <cell r="DG315">
            <v>0.60101790748606665</v>
          </cell>
          <cell r="DH315">
            <v>67.267200000000017</v>
          </cell>
          <cell r="DI315">
            <v>9951.3269573947091</v>
          </cell>
          <cell r="DJ315">
            <v>0.3</v>
          </cell>
          <cell r="DK315">
            <v>6.9768258467258371E-2</v>
          </cell>
          <cell r="DL315">
            <v>31.046400000000002</v>
          </cell>
          <cell r="DM315">
            <v>1155.1847999999991</v>
          </cell>
          <cell r="DN315">
            <v>0.77</v>
          </cell>
          <cell r="DO315">
            <v>0.83280228424029978</v>
          </cell>
          <cell r="DP315">
            <v>233.93265</v>
          </cell>
          <cell r="DQ315">
            <v>41104.282811984493</v>
          </cell>
          <cell r="DR315">
            <v>303.80863636363637</v>
          </cell>
          <cell r="DS315">
            <v>49356.592302674464</v>
          </cell>
          <cell r="DT315">
            <v>2876.2356</v>
          </cell>
          <cell r="DU315">
            <v>366513.69492500008</v>
          </cell>
          <cell r="DV315">
            <v>0.97275284090909087</v>
          </cell>
          <cell r="DW315">
            <v>0.95961078919401255</v>
          </cell>
          <cell r="DX315">
            <v>0.81</v>
          </cell>
          <cell r="DY315">
            <v>0.38078391027167147</v>
          </cell>
          <cell r="DZ315">
            <v>0.98899999999999999</v>
          </cell>
          <cell r="EA315">
            <v>0.98775455817265356</v>
          </cell>
          <cell r="EB315">
            <v>0.78977083070475662</v>
          </cell>
          <cell r="EC315">
            <v>0.85847007901412076</v>
          </cell>
          <cell r="ED315">
            <v>0.8</v>
          </cell>
          <cell r="EE315">
            <v>0.88213348501275579</v>
          </cell>
          <cell r="EF315">
            <v>4.998733314920592E-2</v>
          </cell>
          <cell r="EG315">
            <v>8.1498846347895684E-2</v>
          </cell>
          <cell r="EH315">
            <v>147.80254665557209</v>
          </cell>
          <cell r="EI315">
            <v>31127.665136175267</v>
          </cell>
          <cell r="EJ315">
            <v>149.4464576901639</v>
          </cell>
          <cell r="EK315">
            <v>31513.562634184611</v>
          </cell>
          <cell r="EL315">
            <v>5.0543309554303258E-2</v>
          </cell>
          <cell r="EM315">
            <v>8.2509208055357997E-2</v>
          </cell>
          <cell r="EN315">
            <v>5.0000000000000001E-4</v>
          </cell>
          <cell r="EO315">
            <v>4.5469753703445873E-4</v>
          </cell>
          <cell r="EP315">
            <v>7.4723228845081952E-2</v>
          </cell>
          <cell r="EQ315">
            <v>14.329139312944893</v>
          </cell>
          <cell r="ER315">
            <v>0.98949474737368681</v>
          </cell>
          <cell r="ES315">
            <v>0.9882038920484556</v>
          </cell>
          <cell r="ET315">
            <v>149.37173446131882</v>
          </cell>
          <cell r="EU315">
            <v>31499.233494871674</v>
          </cell>
          <cell r="EV315">
            <v>2.9129499237157713E-2</v>
          </cell>
          <cell r="EW315">
            <v>2.6120906514364411E-2</v>
          </cell>
          <cell r="EX315">
            <v>0.85</v>
          </cell>
          <cell r="EY315">
            <v>0.84656848348893454</v>
          </cell>
          <cell r="EZ315">
            <v>0.35699999999999998</v>
          </cell>
          <cell r="FA315">
            <v>0.36083609284483809</v>
          </cell>
          <cell r="FB315">
            <v>0.42</v>
          </cell>
          <cell r="FC315">
            <v>0.42623378956624547</v>
          </cell>
          <cell r="FD315">
            <v>120.54359138478164</v>
          </cell>
          <cell r="FE315">
            <v>15538.394119156837</v>
          </cell>
          <cell r="FF315">
            <v>0.63181666456380536</v>
          </cell>
          <cell r="FG315">
            <v>0.75728520257990217</v>
          </cell>
          <cell r="FH315">
            <v>0.78249271657738551</v>
          </cell>
          <cell r="FI315">
            <v>0.78666868536363854</v>
          </cell>
          <cell r="FJ315">
            <v>0.85996556941699609</v>
          </cell>
          <cell r="FK315">
            <v>0.90484173533452439</v>
          </cell>
          <cell r="FL315">
            <v>0.92405806659373235</v>
          </cell>
          <cell r="FM315">
            <v>0.93943008897275515</v>
          </cell>
          <cell r="FN315">
            <v>0.5433405777087601</v>
          </cell>
          <cell r="FO315">
            <v>0.68522325684555552</v>
          </cell>
          <cell r="FP315">
            <v>0.72306870680417623</v>
          </cell>
          <cell r="FQ315">
            <v>0.73902023308324327</v>
          </cell>
          <cell r="FR315">
            <v>3.0000000000000001E-3</v>
          </cell>
          <cell r="FS315">
            <v>1.5231851576534838E-3</v>
          </cell>
          <cell r="FT315">
            <v>0.77300000000000002</v>
          </cell>
          <cell r="FU315">
            <v>0.83432546939795327</v>
          </cell>
          <cell r="FV315">
            <v>0.79344893547906092</v>
          </cell>
          <cell r="FW315">
            <v>0.86011315070915462</v>
          </cell>
          <cell r="FX315">
            <v>231.86288999999999</v>
          </cell>
          <cell r="FY315">
            <v>36053.091936210891</v>
          </cell>
          <cell r="FZ315">
            <v>299.9519922380336</v>
          </cell>
          <cell r="GA315">
            <v>43212.263389521948</v>
          </cell>
          <cell r="GB315">
            <v>47.891526752401397</v>
          </cell>
          <cell r="GC315" t="e">
            <v>#DIV/0!</v>
          </cell>
          <cell r="GD315">
            <v>1.6197080205763457E-2</v>
          </cell>
          <cell r="GE315" t="e">
            <v>#DIV/0!</v>
          </cell>
          <cell r="GF315">
            <v>4.5369972565163744E-2</v>
          </cell>
          <cell r="GG315" t="e">
            <v>#DIV/0!</v>
          </cell>
          <cell r="GH315">
            <v>134.14993488067617</v>
          </cell>
          <cell r="GI315" t="e">
            <v>#DIV/0!</v>
          </cell>
          <cell r="GJ315">
            <v>1.6299999999999999E-2</v>
          </cell>
          <cell r="GK315" t="e">
            <v>#DIV/0!</v>
          </cell>
          <cell r="GL315">
            <v>3.7793651069999994</v>
          </cell>
          <cell r="GM315" t="e">
            <v>#DIV/0!</v>
          </cell>
          <cell r="GN315">
            <v>2.736781629206896</v>
          </cell>
          <cell r="GO315" t="e">
            <v>#DIV/0!</v>
          </cell>
          <cell r="GP315">
            <v>7.6660549837728187</v>
          </cell>
          <cell r="GQ315" t="e">
            <v>#DIV/0!</v>
          </cell>
          <cell r="GR315">
            <v>2.5926863446201361E-3</v>
          </cell>
          <cell r="GS315" t="e">
            <v>#DIV/0!</v>
          </cell>
          <cell r="GT315">
            <v>141.81598986444899</v>
          </cell>
          <cell r="GU315">
            <v>18354.562474519451</v>
          </cell>
          <cell r="GV315">
            <v>50.628308381608285</v>
          </cell>
          <cell r="GW315">
            <v>6622.9886091820817</v>
          </cell>
          <cell r="GX315">
            <v>1.7122669230792843E-2</v>
          </cell>
          <cell r="GY315">
            <v>1.7340392498514143E-2</v>
          </cell>
          <cell r="GZ315">
            <v>4.7962658909783885E-2</v>
          </cell>
          <cell r="HA315">
            <v>4.8056147492902344E-2</v>
          </cell>
          <cell r="HB315">
            <v>33.432034962819621</v>
          </cell>
          <cell r="HC315">
            <v>3016.6227663730442</v>
          </cell>
          <cell r="HD315">
            <v>1.130683000636486E-2</v>
          </cell>
          <cell r="HE315">
            <v>7.8981598603900006E-3</v>
          </cell>
          <cell r="IV315">
            <v>311</v>
          </cell>
        </row>
        <row r="316">
          <cell r="B316">
            <v>39138</v>
          </cell>
          <cell r="C316">
            <v>40</v>
          </cell>
          <cell r="D316">
            <v>39114</v>
          </cell>
          <cell r="E316">
            <v>0</v>
          </cell>
          <cell r="F316">
            <v>239</v>
          </cell>
          <cell r="G316">
            <v>0</v>
          </cell>
          <cell r="H316">
            <v>0</v>
          </cell>
          <cell r="I316">
            <v>1</v>
          </cell>
          <cell r="K316">
            <v>10.625</v>
          </cell>
          <cell r="L316">
            <v>1</v>
          </cell>
          <cell r="M316">
            <v>217.37500000000009</v>
          </cell>
          <cell r="N316">
            <v>218</v>
          </cell>
          <cell r="O316">
            <v>218</v>
          </cell>
          <cell r="Q316">
            <v>18.284722222222221</v>
          </cell>
          <cell r="S316">
            <v>0.69513888888888919</v>
          </cell>
          <cell r="T316">
            <v>0</v>
          </cell>
          <cell r="U316">
            <v>18.979861111111109</v>
          </cell>
          <cell r="W316">
            <v>11.663194444444446</v>
          </cell>
          <cell r="Y316">
            <v>3.4722222222222071E-2</v>
          </cell>
          <cell r="AA316">
            <v>20.215972222222224</v>
          </cell>
          <cell r="AB316">
            <v>0</v>
          </cell>
          <cell r="AC316">
            <v>20.250694444444445</v>
          </cell>
          <cell r="AE316">
            <v>4.4145833333333329</v>
          </cell>
          <cell r="AG316">
            <v>39.742361111111116</v>
          </cell>
          <cell r="AI316">
            <v>0.44097222222222232</v>
          </cell>
          <cell r="AJ316">
            <v>0</v>
          </cell>
          <cell r="AK316">
            <v>44.59791666666667</v>
          </cell>
          <cell r="AL316">
            <v>0</v>
          </cell>
          <cell r="AM316">
            <v>64.848611111111111</v>
          </cell>
          <cell r="AN316">
            <v>1</v>
          </cell>
          <cell r="AO316">
            <v>186.73194444444442</v>
          </cell>
          <cell r="AP316">
            <v>0.88</v>
          </cell>
          <cell r="AQ316">
            <v>117.2983333333332</v>
          </cell>
          <cell r="AR316">
            <v>1</v>
          </cell>
          <cell r="AS316">
            <v>0.97348299983731901</v>
          </cell>
          <cell r="AT316">
            <v>1</v>
          </cell>
          <cell r="AU316">
            <v>0.76128025761993556</v>
          </cell>
          <cell r="AV316">
            <v>1</v>
          </cell>
          <cell r="AW316">
            <v>0.99735121989880404</v>
          </cell>
          <cell r="AX316">
            <v>1</v>
          </cell>
          <cell r="AY316">
            <v>0.73211447735605861</v>
          </cell>
          <cell r="AZ316">
            <v>1</v>
          </cell>
          <cell r="BA316">
            <v>0.65290411835146933</v>
          </cell>
          <cell r="BB316">
            <v>0.88</v>
          </cell>
          <cell r="BC316">
            <v>0.62816425803476406</v>
          </cell>
          <cell r="BD316">
            <v>0.88</v>
          </cell>
          <cell r="BE316">
            <v>0.59123592437930694</v>
          </cell>
          <cell r="BF316">
            <v>0.88</v>
          </cell>
          <cell r="BG316">
            <v>0.58917157905751794</v>
          </cell>
          <cell r="BH316">
            <v>0.88</v>
          </cell>
          <cell r="BI316">
            <v>0.53961280429365477</v>
          </cell>
          <cell r="BJ316">
            <v>140</v>
          </cell>
          <cell r="BK316">
            <v>136.72286761676082</v>
          </cell>
          <cell r="BL316">
            <v>2956.8</v>
          </cell>
          <cell r="BM316">
            <v>384896.74799999996</v>
          </cell>
          <cell r="BN316">
            <v>2956.8</v>
          </cell>
          <cell r="BO316">
            <v>1765.5814128440365</v>
          </cell>
          <cell r="BP316">
            <v>1232.9856</v>
          </cell>
          <cell r="BQ316">
            <v>134325.13164000004</v>
          </cell>
          <cell r="BR316">
            <v>0.41699999999999998</v>
          </cell>
          <cell r="BS316">
            <v>0.34899004041468296</v>
          </cell>
          <cell r="BT316">
            <v>2</v>
          </cell>
          <cell r="BU316">
            <v>0.34899004041468296</v>
          </cell>
          <cell r="BV316">
            <v>9.1999999999999998E-2</v>
          </cell>
          <cell r="BW316">
            <v>0.1187307169031233</v>
          </cell>
          <cell r="BX316">
            <v>272.0256</v>
          </cell>
          <cell r="BY316">
            <v>45699.066823720786</v>
          </cell>
          <cell r="BZ316">
            <v>0.20849999999999999</v>
          </cell>
          <cell r="CA316">
            <v>0.18349072441950154</v>
          </cell>
          <cell r="CB316">
            <v>616.49279999999999</v>
          </cell>
          <cell r="CC316">
            <v>70624.983117230324</v>
          </cell>
          <cell r="CD316">
            <v>2.9000000000000001E-2</v>
          </cell>
          <cell r="CE316">
            <v>2.9104949828752832E-2</v>
          </cell>
          <cell r="CF316">
            <v>0.75</v>
          </cell>
          <cell r="CG316">
            <v>0.74892596009310808</v>
          </cell>
          <cell r="CH316">
            <v>50.790600000000005</v>
          </cell>
          <cell r="CI316">
            <v>5822.8070518401692</v>
          </cell>
          <cell r="CJ316">
            <v>0.49199999999999999</v>
          </cell>
          <cell r="CK316">
            <v>0.48876083758159028</v>
          </cell>
          <cell r="CL316">
            <v>646.26659999999993</v>
          </cell>
          <cell r="CM316">
            <v>73231.988945929552</v>
          </cell>
          <cell r="CN316">
            <v>0.44424715909090906</v>
          </cell>
          <cell r="CO316">
            <v>0.38927829318786528</v>
          </cell>
          <cell r="CP316">
            <v>1313.55</v>
          </cell>
          <cell r="CQ316">
            <v>149831.94911499988</v>
          </cell>
          <cell r="CR316">
            <v>1.2883167613636363E-2</v>
          </cell>
          <cell r="CS316">
            <v>1.1329925192655355E-2</v>
          </cell>
          <cell r="CT316">
            <v>38.092950000000002</v>
          </cell>
          <cell r="CU316">
            <v>4360.8513617363187</v>
          </cell>
          <cell r="CV316">
            <v>3.5000000000000003E-2</v>
          </cell>
          <cell r="CW316">
            <v>4.3286785577102346E-2</v>
          </cell>
          <cell r="CX316">
            <v>103.48800000000001</v>
          </cell>
          <cell r="CY316">
            <v>16660.942999999996</v>
          </cell>
          <cell r="CZ316">
            <v>0.02</v>
          </cell>
          <cell r="DA316">
            <v>2.0351552745487955E-2</v>
          </cell>
          <cell r="DB316">
            <v>7.000000000000001E-4</v>
          </cell>
          <cell r="DC316">
            <v>8.8095329985502576E-4</v>
          </cell>
          <cell r="DD316">
            <v>2.0697600000000005</v>
          </cell>
          <cell r="DE316">
            <v>339.07606025406824</v>
          </cell>
          <cell r="DF316">
            <v>0.65</v>
          </cell>
          <cell r="DG316">
            <v>0.60132215549832391</v>
          </cell>
          <cell r="DH316">
            <v>67.267200000000017</v>
          </cell>
          <cell r="DI316">
            <v>10018.594157394709</v>
          </cell>
          <cell r="DJ316">
            <v>0.3</v>
          </cell>
          <cell r="DK316">
            <v>7.1198322928059915E-2</v>
          </cell>
          <cell r="DL316">
            <v>31.046400000000002</v>
          </cell>
          <cell r="DM316">
            <v>1186.231199999999</v>
          </cell>
          <cell r="DN316">
            <v>0.77</v>
          </cell>
          <cell r="DO316">
            <v>0.83241807718649474</v>
          </cell>
          <cell r="DP316">
            <v>233.93265</v>
          </cell>
          <cell r="DQ316">
            <v>41338.215461984495</v>
          </cell>
          <cell r="DR316">
            <v>303.80863636363637</v>
          </cell>
          <cell r="DS316">
            <v>49660.400939038103</v>
          </cell>
          <cell r="DT316">
            <v>2876.2356</v>
          </cell>
          <cell r="DU316">
            <v>369389.93052500009</v>
          </cell>
          <cell r="DV316">
            <v>0.97275284090909087</v>
          </cell>
          <cell r="DW316">
            <v>0.95971174722681762</v>
          </cell>
          <cell r="DX316">
            <v>0.81</v>
          </cell>
          <cell r="DY316">
            <v>0.38408117412412868</v>
          </cell>
          <cell r="DZ316">
            <v>0.98899999999999999</v>
          </cell>
          <cell r="EA316">
            <v>0.98776043654223056</v>
          </cell>
          <cell r="EB316">
            <v>0.78977083070475662</v>
          </cell>
          <cell r="EC316">
            <v>0.85807877042256808</v>
          </cell>
          <cell r="ED316">
            <v>0.8</v>
          </cell>
          <cell r="EE316">
            <v>0.88170830365088038</v>
          </cell>
          <cell r="EF316">
            <v>4.998733314920592E-2</v>
          </cell>
          <cell r="EG316">
            <v>8.1256773005603161E-2</v>
          </cell>
          <cell r="EH316">
            <v>147.80254665557209</v>
          </cell>
          <cell r="EI316">
            <v>31275.46768283084</v>
          </cell>
          <cell r="EJ316">
            <v>149.4464576901639</v>
          </cell>
          <cell r="EK316">
            <v>31663.009091874774</v>
          </cell>
          <cell r="EL316">
            <v>5.0543309554303258E-2</v>
          </cell>
          <cell r="EM316">
            <v>8.2263644097805622E-2</v>
          </cell>
          <cell r="EN316">
            <v>5.0000000000000001E-4</v>
          </cell>
          <cell r="EO316">
            <v>4.5491136044572064E-4</v>
          </cell>
          <cell r="EP316">
            <v>7.4723228845081952E-2</v>
          </cell>
          <cell r="EQ316">
            <v>14.403862541789975</v>
          </cell>
          <cell r="ER316">
            <v>0.98949474737368681</v>
          </cell>
          <cell r="ES316">
            <v>0.98820998449068098</v>
          </cell>
          <cell r="ET316">
            <v>149.37173446131882</v>
          </cell>
          <cell r="EU316">
            <v>31648.605229332992</v>
          </cell>
          <cell r="EV316">
            <v>2.9129499237157713E-2</v>
          </cell>
          <cell r="EW316">
            <v>2.6144018704864783E-2</v>
          </cell>
          <cell r="EX316">
            <v>0.85</v>
          </cell>
          <cell r="EY316">
            <v>0.84659479371564683</v>
          </cell>
          <cell r="EZ316">
            <v>0.35699999999999998</v>
          </cell>
          <cell r="FA316">
            <v>0.36080668063827831</v>
          </cell>
          <cell r="FB316">
            <v>0.42</v>
          </cell>
          <cell r="FC316">
            <v>0.42618580142068013</v>
          </cell>
          <cell r="FD316">
            <v>120.54359138478164</v>
          </cell>
          <cell r="FE316">
            <v>15658.937710541619</v>
          </cell>
          <cell r="FF316">
            <v>0.63181666456380536</v>
          </cell>
          <cell r="FG316">
            <v>0.75657517706811572</v>
          </cell>
          <cell r="FH316">
            <v>0.78249271657738551</v>
          </cell>
          <cell r="FI316">
            <v>0.78663362246594559</v>
          </cell>
          <cell r="FJ316">
            <v>0.85996556941699609</v>
          </cell>
          <cell r="FK316">
            <v>0.90457460808646695</v>
          </cell>
          <cell r="FL316">
            <v>0.92405806659373235</v>
          </cell>
          <cell r="FM316">
            <v>0.93933853147867263</v>
          </cell>
          <cell r="FN316">
            <v>0.5433405777087601</v>
          </cell>
          <cell r="FO316">
            <v>0.68437869428434006</v>
          </cell>
          <cell r="FP316">
            <v>0.72306870680417623</v>
          </cell>
          <cell r="FQ316">
            <v>0.73891527173890992</v>
          </cell>
          <cell r="FR316">
            <v>3.0000000000000001E-3</v>
          </cell>
          <cell r="FS316">
            <v>1.4846443334324277E-3</v>
          </cell>
          <cell r="FT316">
            <v>0.77300000000000002</v>
          </cell>
          <cell r="FU316">
            <v>0.83390272151992717</v>
          </cell>
          <cell r="FV316">
            <v>0.79344893547906092</v>
          </cell>
          <cell r="FW316">
            <v>0.85968149442957453</v>
          </cell>
          <cell r="FX316">
            <v>231.86288999999999</v>
          </cell>
          <cell r="FY316">
            <v>36284.954826210887</v>
          </cell>
          <cell r="FZ316">
            <v>299.9519922380336</v>
          </cell>
          <cell r="GA316">
            <v>43512.215381759983</v>
          </cell>
          <cell r="GB316">
            <v>47.891526752401397</v>
          </cell>
          <cell r="GC316" t="e">
            <v>#DIV/0!</v>
          </cell>
          <cell r="GD316">
            <v>1.6197080205763457E-2</v>
          </cell>
          <cell r="GE316" t="e">
            <v>#DIV/0!</v>
          </cell>
          <cell r="GF316">
            <v>4.5369972565163744E-2</v>
          </cell>
          <cell r="GG316" t="e">
            <v>#DIV/0!</v>
          </cell>
          <cell r="GH316">
            <v>134.14993488067617</v>
          </cell>
          <cell r="GI316" t="e">
            <v>#DIV/0!</v>
          </cell>
          <cell r="GJ316">
            <v>1.6299999999999999E-2</v>
          </cell>
          <cell r="GK316" t="e">
            <v>#DIV/0!</v>
          </cell>
          <cell r="GL316">
            <v>3.7793651069999994</v>
          </cell>
          <cell r="GM316" t="e">
            <v>#DIV/0!</v>
          </cell>
          <cell r="GN316">
            <v>2.736781629206896</v>
          </cell>
          <cell r="GO316" t="e">
            <v>#DIV/0!</v>
          </cell>
          <cell r="GP316">
            <v>7.6660549837728187</v>
          </cell>
          <cell r="GQ316" t="e">
            <v>#DIV/0!</v>
          </cell>
          <cell r="GR316">
            <v>2.5926863446201361E-3</v>
          </cell>
          <cell r="GS316" t="e">
            <v>#DIV/0!</v>
          </cell>
          <cell r="GT316">
            <v>141.81598986444899</v>
          </cell>
          <cell r="GU316">
            <v>18496.378464383899</v>
          </cell>
          <cell r="GV316">
            <v>50.628308381608285</v>
          </cell>
          <cell r="GW316">
            <v>6673.6169175636896</v>
          </cell>
          <cell r="GX316">
            <v>1.7122669230792843E-2</v>
          </cell>
          <cell r="GY316">
            <v>1.73387199352583E-2</v>
          </cell>
          <cell r="GZ316">
            <v>4.7962658909783885E-2</v>
          </cell>
          <cell r="HA316">
            <v>4.8055429307976127E-2</v>
          </cell>
          <cell r="HB316">
            <v>33.432034962819621</v>
          </cell>
          <cell r="HC316">
            <v>3050.0548013358639</v>
          </cell>
          <cell r="HD316">
            <v>1.130683000636486E-2</v>
          </cell>
          <cell r="HE316">
            <v>7.9243454697514471E-3</v>
          </cell>
          <cell r="IV316">
            <v>312</v>
          </cell>
        </row>
        <row r="317">
          <cell r="B317" t="str">
            <v>from  19/2/2007  to  25/2/2007</v>
          </cell>
          <cell r="C317">
            <v>40</v>
          </cell>
          <cell r="F317">
            <v>7</v>
          </cell>
          <cell r="G317">
            <v>0</v>
          </cell>
          <cell r="H317">
            <v>0</v>
          </cell>
          <cell r="I317">
            <v>1</v>
          </cell>
          <cell r="J317">
            <v>0</v>
          </cell>
          <cell r="K317">
            <v>10.625</v>
          </cell>
          <cell r="L317">
            <v>7</v>
          </cell>
          <cell r="M317">
            <v>217.37500000000009</v>
          </cell>
          <cell r="N317">
            <v>7</v>
          </cell>
          <cell r="O317">
            <v>218</v>
          </cell>
          <cell r="P317">
            <v>0</v>
          </cell>
          <cell r="Q317">
            <v>18.284722222222221</v>
          </cell>
          <cell r="R317">
            <v>0</v>
          </cell>
          <cell r="S317">
            <v>0.69513888888888919</v>
          </cell>
          <cell r="T317">
            <v>0</v>
          </cell>
          <cell r="U317">
            <v>18.979861111111109</v>
          </cell>
          <cell r="V317">
            <v>0</v>
          </cell>
          <cell r="W317">
            <v>11.663194444444446</v>
          </cell>
          <cell r="X317">
            <v>0</v>
          </cell>
          <cell r="Y317">
            <v>3.4722222222222071E-2</v>
          </cell>
          <cell r="Z317">
            <v>0</v>
          </cell>
          <cell r="AA317">
            <v>20.215972222222224</v>
          </cell>
          <cell r="AB317">
            <v>0</v>
          </cell>
          <cell r="AC317">
            <v>20.250694444444445</v>
          </cell>
          <cell r="AD317">
            <v>0</v>
          </cell>
          <cell r="AE317">
            <v>4.4145833333333329</v>
          </cell>
          <cell r="AF317">
            <v>0</v>
          </cell>
          <cell r="AG317">
            <v>39.742361111111116</v>
          </cell>
          <cell r="AH317">
            <v>0</v>
          </cell>
          <cell r="AI317">
            <v>0.44097222222222232</v>
          </cell>
          <cell r="AJ317">
            <v>0</v>
          </cell>
          <cell r="AK317">
            <v>44.59791666666667</v>
          </cell>
          <cell r="AL317">
            <v>0</v>
          </cell>
          <cell r="AM317">
            <v>64.848611111111111</v>
          </cell>
          <cell r="AN317">
            <v>7</v>
          </cell>
          <cell r="AO317">
            <v>186.73194444444442</v>
          </cell>
          <cell r="AP317">
            <v>6.16</v>
          </cell>
          <cell r="AQ317">
            <v>117.2983333333332</v>
          </cell>
          <cell r="AR317">
            <v>1</v>
          </cell>
          <cell r="AS317">
            <v>0.97348299983731901</v>
          </cell>
          <cell r="AT317">
            <v>1</v>
          </cell>
          <cell r="AU317">
            <v>0.76128025761993556</v>
          </cell>
          <cell r="AV317">
            <v>1</v>
          </cell>
          <cell r="AW317">
            <v>0.99735121989880404</v>
          </cell>
          <cell r="AX317">
            <v>1</v>
          </cell>
          <cell r="AY317">
            <v>0.73211447735605861</v>
          </cell>
          <cell r="AZ317">
            <v>1</v>
          </cell>
          <cell r="BA317">
            <v>0.65290411835146933</v>
          </cell>
          <cell r="BB317">
            <v>0.88</v>
          </cell>
          <cell r="BC317">
            <v>0.62816425803476406</v>
          </cell>
          <cell r="BD317">
            <v>0.88</v>
          </cell>
          <cell r="BE317">
            <v>0.59123592437930694</v>
          </cell>
          <cell r="BF317">
            <v>0.88</v>
          </cell>
          <cell r="BG317">
            <v>0.58917157905751794</v>
          </cell>
          <cell r="BH317">
            <v>0.88</v>
          </cell>
          <cell r="BI317">
            <v>0.53961280429365477</v>
          </cell>
          <cell r="BJ317">
            <v>139.99999999999997</v>
          </cell>
          <cell r="BK317">
            <v>136.72286761676082</v>
          </cell>
          <cell r="BL317">
            <v>20697.599999999999</v>
          </cell>
          <cell r="BM317">
            <v>384896.74799999996</v>
          </cell>
          <cell r="BN317">
            <v>2956.7999999999997</v>
          </cell>
          <cell r="BO317">
            <v>1765.5814128440365</v>
          </cell>
          <cell r="BP317">
            <v>8630.8991999999998</v>
          </cell>
          <cell r="BQ317">
            <v>134325.13164000004</v>
          </cell>
          <cell r="BR317">
            <v>0.41700000000000004</v>
          </cell>
          <cell r="BS317">
            <v>0.34899004041468296</v>
          </cell>
          <cell r="BT317">
            <v>0.41700000000000004</v>
          </cell>
          <cell r="BU317">
            <v>0.34899004041468296</v>
          </cell>
          <cell r="BV317">
            <v>9.1999999999999998E-2</v>
          </cell>
          <cell r="BW317">
            <v>0.1187307169031233</v>
          </cell>
          <cell r="BX317">
            <v>1904.1791999999998</v>
          </cell>
          <cell r="BY317">
            <v>45699.066823720786</v>
          </cell>
          <cell r="BZ317">
            <v>0.20850000000000002</v>
          </cell>
          <cell r="CA317">
            <v>0.18349072441950154</v>
          </cell>
          <cell r="CB317">
            <v>4315.4495999999999</v>
          </cell>
          <cell r="CC317">
            <v>70624.983117230324</v>
          </cell>
          <cell r="CD317">
            <v>2.9000000000000005E-2</v>
          </cell>
          <cell r="CE317">
            <v>2.9104949828752832E-2</v>
          </cell>
          <cell r="CF317">
            <v>0.75000000000000011</v>
          </cell>
          <cell r="CG317">
            <v>0.74892596009310808</v>
          </cell>
          <cell r="CH317">
            <v>355.5342</v>
          </cell>
          <cell r="CI317">
            <v>5822.8070518401692</v>
          </cell>
          <cell r="CJ317">
            <v>0.49199999999999994</v>
          </cell>
          <cell r="CK317">
            <v>0.48876083758159028</v>
          </cell>
          <cell r="CL317">
            <v>4523.8661999999995</v>
          </cell>
          <cell r="CM317">
            <v>73231.988945929552</v>
          </cell>
          <cell r="CN317">
            <v>0.44424715909090912</v>
          </cell>
          <cell r="CO317">
            <v>0.38927829318786528</v>
          </cell>
          <cell r="CP317">
            <v>9194.85</v>
          </cell>
          <cell r="CQ317">
            <v>149831.94911499988</v>
          </cell>
          <cell r="CR317">
            <v>1.2883167613636367E-2</v>
          </cell>
          <cell r="CS317">
            <v>1.1329925192655355E-2</v>
          </cell>
          <cell r="CT317">
            <v>266.65065000000004</v>
          </cell>
          <cell r="CU317">
            <v>4360.8513617363187</v>
          </cell>
          <cell r="CV317">
            <v>3.500000000000001E-2</v>
          </cell>
          <cell r="CW317">
            <v>4.3286785577102346E-2</v>
          </cell>
          <cell r="CX317">
            <v>724.41600000000017</v>
          </cell>
          <cell r="CY317">
            <v>16660.942999999996</v>
          </cell>
          <cell r="CZ317">
            <v>0.02</v>
          </cell>
          <cell r="DA317">
            <v>2.0351552745487955E-2</v>
          </cell>
          <cell r="DB317">
            <v>7.0000000000000021E-4</v>
          </cell>
          <cell r="DC317">
            <v>8.8095329985502576E-4</v>
          </cell>
          <cell r="DD317">
            <v>14.488320000000003</v>
          </cell>
          <cell r="DE317">
            <v>339.07606025406824</v>
          </cell>
          <cell r="DF317">
            <v>1.3886866552807617</v>
          </cell>
          <cell r="DG317">
            <v>0.60132215549832391</v>
          </cell>
          <cell r="DH317">
            <v>470.87040000000007</v>
          </cell>
          <cell r="DI317">
            <v>10018.594157394709</v>
          </cell>
          <cell r="DJ317">
            <v>0.29999999999999993</v>
          </cell>
          <cell r="DK317">
            <v>7.1198322928059915E-2</v>
          </cell>
          <cell r="DL317">
            <v>217.32480000000001</v>
          </cell>
          <cell r="DM317">
            <v>1186.231199999999</v>
          </cell>
          <cell r="DN317">
            <v>0.76999999999999991</v>
          </cell>
          <cell r="DO317">
            <v>0.83241807718649474</v>
          </cell>
          <cell r="DP317">
            <v>1637.52855</v>
          </cell>
          <cell r="DQ317">
            <v>41338.215461984495</v>
          </cell>
          <cell r="DR317">
            <v>2126.6604545454547</v>
          </cell>
          <cell r="DS317">
            <v>49660.400939038103</v>
          </cell>
          <cell r="DT317">
            <v>20133.6492</v>
          </cell>
          <cell r="DU317">
            <v>369389.93052500009</v>
          </cell>
          <cell r="DV317">
            <v>0.97275284090909098</v>
          </cell>
          <cell r="DW317">
            <v>0.95971174722681762</v>
          </cell>
          <cell r="DX317">
            <v>0.81</v>
          </cell>
          <cell r="DY317">
            <v>0.38408117412412868</v>
          </cell>
          <cell r="DZ317">
            <v>0.98899999999999999</v>
          </cell>
          <cell r="EA317">
            <v>0.98776043654223056</v>
          </cell>
          <cell r="EB317">
            <v>0.78977083070475673</v>
          </cell>
          <cell r="EC317">
            <v>0.85807877042256808</v>
          </cell>
          <cell r="ED317">
            <v>0.79999999999999993</v>
          </cell>
          <cell r="EE317">
            <v>0.88170830365088038</v>
          </cell>
          <cell r="EF317">
            <v>4.9987333149205934E-2</v>
          </cell>
          <cell r="EG317">
            <v>8.1256773005603161E-2</v>
          </cell>
          <cell r="EH317">
            <v>1034.6178265890046</v>
          </cell>
          <cell r="EI317">
            <v>31275.46768283084</v>
          </cell>
          <cell r="EJ317">
            <v>1046.1252038311472</v>
          </cell>
          <cell r="EK317">
            <v>31663.009091874774</v>
          </cell>
          <cell r="EL317">
            <v>5.0543309554303265E-2</v>
          </cell>
          <cell r="EM317">
            <v>8.2263644097805622E-2</v>
          </cell>
          <cell r="EN317">
            <v>5.0000000000000012E-4</v>
          </cell>
          <cell r="EO317">
            <v>4.5491136044572064E-4</v>
          </cell>
          <cell r="EP317">
            <v>0.52306260191557374</v>
          </cell>
          <cell r="EQ317">
            <v>14.403862541789975</v>
          </cell>
          <cell r="ER317">
            <v>0.9894947473736867</v>
          </cell>
          <cell r="ES317">
            <v>0.98820998449068098</v>
          </cell>
          <cell r="ET317">
            <v>1045.6021412292318</v>
          </cell>
          <cell r="EU317">
            <v>31648.605229332992</v>
          </cell>
          <cell r="EV317">
            <v>2.9129499237157699E-2</v>
          </cell>
          <cell r="EW317">
            <v>2.6144018704864783E-2</v>
          </cell>
          <cell r="EX317">
            <v>0.85</v>
          </cell>
          <cell r="EY317">
            <v>0.84659479371564683</v>
          </cell>
          <cell r="EZ317">
            <v>0.35699999999999998</v>
          </cell>
          <cell r="FA317">
            <v>0.36080668063827831</v>
          </cell>
          <cell r="FB317">
            <v>0.42</v>
          </cell>
          <cell r="FC317">
            <v>0.42618580142068013</v>
          </cell>
          <cell r="FD317">
            <v>843.80513969347146</v>
          </cell>
          <cell r="FE317">
            <v>15658.937710541619</v>
          </cell>
          <cell r="FF317">
            <v>0.63181666456380536</v>
          </cell>
          <cell r="FG317">
            <v>0.75657517706811572</v>
          </cell>
          <cell r="FH317">
            <v>0.78249271657738562</v>
          </cell>
          <cell r="FI317">
            <v>0.78663362246594559</v>
          </cell>
          <cell r="FJ317">
            <v>0.85996556941699609</v>
          </cell>
          <cell r="FK317">
            <v>0.90457460808646695</v>
          </cell>
          <cell r="FL317">
            <v>0.92405806659373235</v>
          </cell>
          <cell r="FM317">
            <v>0.93933853147867263</v>
          </cell>
          <cell r="FN317">
            <v>0.5433405777087601</v>
          </cell>
          <cell r="FO317">
            <v>0.68437869428434006</v>
          </cell>
          <cell r="FP317">
            <v>0.72306870680417634</v>
          </cell>
          <cell r="FQ317">
            <v>0.73891527173890992</v>
          </cell>
          <cell r="FR317">
            <v>3.0000000000000027E-3</v>
          </cell>
          <cell r="FS317">
            <v>1.4846443334324277E-3</v>
          </cell>
          <cell r="FT317">
            <v>0.77299999999999991</v>
          </cell>
          <cell r="FU317">
            <v>0.83390272151992717</v>
          </cell>
          <cell r="FV317">
            <v>0.79344893547906092</v>
          </cell>
          <cell r="FW317">
            <v>0.85968149442957453</v>
          </cell>
          <cell r="FX317">
            <v>1623.0402299999996</v>
          </cell>
          <cell r="FY317">
            <v>36284.954826210887</v>
          </cell>
          <cell r="FZ317">
            <v>2099.6639456662351</v>
          </cell>
          <cell r="GA317">
            <v>43512.215381759983</v>
          </cell>
          <cell r="GB317">
            <v>335.24068726680974</v>
          </cell>
          <cell r="GC317" t="e">
            <v>#DIV/0!</v>
          </cell>
          <cell r="GD317">
            <v>1.6197080205763457E-2</v>
          </cell>
          <cell r="GE317" t="e">
            <v>#DIV/0!</v>
          </cell>
          <cell r="GF317">
            <v>4.5369972565163744E-2</v>
          </cell>
          <cell r="GG317" t="e">
            <v>#DIV/0!</v>
          </cell>
          <cell r="GH317">
            <v>939.04954416473311</v>
          </cell>
          <cell r="GI317" t="e">
            <v>#DIV/0!</v>
          </cell>
          <cell r="GJ317">
            <v>1.6300000000000002E-2</v>
          </cell>
          <cell r="GK317" t="e">
            <v>#DIV/0!</v>
          </cell>
          <cell r="GL317">
            <v>26.455555748999998</v>
          </cell>
          <cell r="GM317" t="e">
            <v>#DIV/0!</v>
          </cell>
          <cell r="GN317">
            <v>19.15747140444827</v>
          </cell>
          <cell r="GO317" t="e">
            <v>#DIV/0!</v>
          </cell>
          <cell r="GP317">
            <v>53.662384886409725</v>
          </cell>
          <cell r="GQ317" t="e">
            <v>#DIV/0!</v>
          </cell>
          <cell r="GR317">
            <v>2.5926863446201361E-3</v>
          </cell>
          <cell r="GS317" t="e">
            <v>#DIV/0!</v>
          </cell>
          <cell r="GT317">
            <v>992.71192905114287</v>
          </cell>
          <cell r="GU317">
            <v>18496.378464383899</v>
          </cell>
          <cell r="GV317">
            <v>354.39815867125799</v>
          </cell>
          <cell r="GW317">
            <v>6673.6169175636896</v>
          </cell>
          <cell r="GX317">
            <v>1.7122669230792847E-2</v>
          </cell>
          <cell r="GY317">
            <v>1.73387199352583E-2</v>
          </cell>
          <cell r="GZ317">
            <v>4.7962658909783885E-2</v>
          </cell>
          <cell r="HA317">
            <v>4.8055429307976127E-2</v>
          </cell>
          <cell r="HB317">
            <v>234.02424473973733</v>
          </cell>
          <cell r="HC317">
            <v>3050.0548013358639</v>
          </cell>
          <cell r="HD317">
            <v>1.130683000636486E-2</v>
          </cell>
          <cell r="HE317">
            <v>7.9243454697514471E-3</v>
          </cell>
          <cell r="IV317">
            <v>313</v>
          </cell>
        </row>
        <row r="318">
          <cell r="B318">
            <v>39139</v>
          </cell>
          <cell r="C318">
            <v>41</v>
          </cell>
          <cell r="D318">
            <v>39142</v>
          </cell>
          <cell r="E318">
            <v>0</v>
          </cell>
          <cell r="F318">
            <v>240</v>
          </cell>
          <cell r="G318">
            <v>0</v>
          </cell>
          <cell r="H318">
            <v>0</v>
          </cell>
          <cell r="I318">
            <v>1</v>
          </cell>
          <cell r="K318">
            <v>10.625</v>
          </cell>
          <cell r="L318">
            <v>1</v>
          </cell>
          <cell r="M318">
            <v>218.37500000000009</v>
          </cell>
          <cell r="N318">
            <v>219</v>
          </cell>
          <cell r="O318">
            <v>219</v>
          </cell>
          <cell r="Q318">
            <v>18.284722222222221</v>
          </cell>
          <cell r="S318">
            <v>0.69513888888888919</v>
          </cell>
          <cell r="T318">
            <v>0</v>
          </cell>
          <cell r="U318">
            <v>18.979861111111109</v>
          </cell>
          <cell r="W318">
            <v>11.663194444444446</v>
          </cell>
          <cell r="Y318">
            <v>3.4722222222222071E-2</v>
          </cell>
          <cell r="AA318">
            <v>20.215972222222224</v>
          </cell>
          <cell r="AB318">
            <v>0</v>
          </cell>
          <cell r="AC318">
            <v>20.250694444444445</v>
          </cell>
          <cell r="AE318">
            <v>4.4145833333333329</v>
          </cell>
          <cell r="AG318">
            <v>39.742361111111116</v>
          </cell>
          <cell r="AI318">
            <v>0.44097222222222232</v>
          </cell>
          <cell r="AJ318">
            <v>0</v>
          </cell>
          <cell r="AK318">
            <v>44.59791666666667</v>
          </cell>
          <cell r="AL318">
            <v>0</v>
          </cell>
          <cell r="AM318">
            <v>64.848611111111111</v>
          </cell>
          <cell r="AN318">
            <v>1</v>
          </cell>
          <cell r="AO318">
            <v>187.73194444444442</v>
          </cell>
          <cell r="AP318">
            <v>0.88</v>
          </cell>
          <cell r="AQ318">
            <v>118.1783333333332</v>
          </cell>
          <cell r="AR318">
            <v>1</v>
          </cell>
          <cell r="AS318">
            <v>0.97364132800935432</v>
          </cell>
          <cell r="AT318">
            <v>1</v>
          </cell>
          <cell r="AU318">
            <v>0.76270560966609036</v>
          </cell>
          <cell r="AV318">
            <v>1</v>
          </cell>
          <cell r="AW318">
            <v>0.99736703528172721</v>
          </cell>
          <cell r="AX318">
            <v>1</v>
          </cell>
          <cell r="AY318">
            <v>0.73371397295717178</v>
          </cell>
          <cell r="AZ318">
            <v>1</v>
          </cell>
          <cell r="BA318">
            <v>0.65475300924042112</v>
          </cell>
          <cell r="BB318">
            <v>0.88</v>
          </cell>
          <cell r="BC318">
            <v>0.62950572255062187</v>
          </cell>
          <cell r="BD318">
            <v>0.88</v>
          </cell>
          <cell r="BE318">
            <v>0.59268412455725406</v>
          </cell>
          <cell r="BF318">
            <v>0.88</v>
          </cell>
          <cell r="BG318">
            <v>0.59062506507479196</v>
          </cell>
          <cell r="BH318">
            <v>0.88</v>
          </cell>
          <cell r="BI318">
            <v>0.54117153215035241</v>
          </cell>
          <cell r="BJ318">
            <v>140</v>
          </cell>
          <cell r="BK318">
            <v>136.74727036822895</v>
          </cell>
          <cell r="BL318">
            <v>2956.8</v>
          </cell>
          <cell r="BM318">
            <v>387853.54799999995</v>
          </cell>
          <cell r="BN318">
            <v>2956.8</v>
          </cell>
          <cell r="BO318">
            <v>1771.0207671232874</v>
          </cell>
          <cell r="BP318">
            <v>1232.9856</v>
          </cell>
          <cell r="BQ318">
            <v>135558.11724000005</v>
          </cell>
          <cell r="BR318">
            <v>0.41699999999999998</v>
          </cell>
          <cell r="BS318">
            <v>0.34950851407449307</v>
          </cell>
          <cell r="BT318">
            <v>2</v>
          </cell>
          <cell r="BU318">
            <v>0.34950851407449307</v>
          </cell>
          <cell r="BV318">
            <v>9.1999999999999998E-2</v>
          </cell>
          <cell r="BW318">
            <v>0.11852693538778919</v>
          </cell>
          <cell r="BX318">
            <v>272.0256</v>
          </cell>
          <cell r="BY318">
            <v>45971.092423720787</v>
          </cell>
          <cell r="BZ318">
            <v>0.20849999999999999</v>
          </cell>
          <cell r="CA318">
            <v>0.18368138253367311</v>
          </cell>
          <cell r="CB318">
            <v>616.49279999999999</v>
          </cell>
          <cell r="CC318">
            <v>71241.475917230331</v>
          </cell>
          <cell r="CD318">
            <v>2.9000000000000001E-2</v>
          </cell>
          <cell r="CE318">
            <v>2.9104037748351068E-2</v>
          </cell>
          <cell r="CF318">
            <v>0.75</v>
          </cell>
          <cell r="CG318">
            <v>0.74893524760895924</v>
          </cell>
          <cell r="CH318">
            <v>50.790600000000005</v>
          </cell>
          <cell r="CI318">
            <v>5873.5976518401694</v>
          </cell>
          <cell r="CJ318">
            <v>0.49199999999999999</v>
          </cell>
          <cell r="CK318">
            <v>0.48878898795205861</v>
          </cell>
          <cell r="CL318">
            <v>646.26659999999993</v>
          </cell>
          <cell r="CM318">
            <v>73878.255545929555</v>
          </cell>
          <cell r="CN318">
            <v>0.44424715909090906</v>
          </cell>
          <cell r="CO318">
            <v>0.38969734812120344</v>
          </cell>
          <cell r="CP318">
            <v>1313.55</v>
          </cell>
          <cell r="CQ318">
            <v>151145.49911499987</v>
          </cell>
          <cell r="CR318">
            <v>1.2883167613636363E-2</v>
          </cell>
          <cell r="CS318">
            <v>1.1341766330151812E-2</v>
          </cell>
          <cell r="CT318">
            <v>38.092950000000002</v>
          </cell>
          <cell r="CU318">
            <v>4398.9443117363189</v>
          </cell>
          <cell r="CV318">
            <v>3.5000000000000003E-2</v>
          </cell>
          <cell r="CW318">
            <v>4.3223611299799167E-2</v>
          </cell>
          <cell r="CX318">
            <v>103.48800000000001</v>
          </cell>
          <cell r="CY318">
            <v>16764.430999999997</v>
          </cell>
          <cell r="CZ318">
            <v>0.02</v>
          </cell>
          <cell r="DA318">
            <v>2.0349382585908717E-2</v>
          </cell>
          <cell r="DB318">
            <v>7.000000000000001E-4</v>
          </cell>
          <cell r="DC318">
            <v>8.7957380308422047E-4</v>
          </cell>
          <cell r="DD318">
            <v>2.0697600000000005</v>
          </cell>
          <cell r="DE318">
            <v>341.14582025406821</v>
          </cell>
          <cell r="DF318">
            <v>0.65</v>
          </cell>
          <cell r="DG318">
            <v>0.60162264722224756</v>
          </cell>
          <cell r="DH318">
            <v>67.267200000000017</v>
          </cell>
          <cell r="DI318">
            <v>10085.86135739471</v>
          </cell>
          <cell r="DJ318">
            <v>0.3</v>
          </cell>
          <cell r="DK318">
            <v>7.2610731613855506E-2</v>
          </cell>
          <cell r="DL318">
            <v>31.046400000000002</v>
          </cell>
          <cell r="DM318">
            <v>1217.277599999999</v>
          </cell>
          <cell r="DN318">
            <v>0.77</v>
          </cell>
          <cell r="DO318">
            <v>0.83203854249404952</v>
          </cell>
          <cell r="DP318">
            <v>233.93265</v>
          </cell>
          <cell r="DQ318">
            <v>41572.148111984498</v>
          </cell>
          <cell r="DR318">
            <v>303.80863636363637</v>
          </cell>
          <cell r="DS318">
            <v>49964.209575401743</v>
          </cell>
          <cell r="DT318">
            <v>2876.2356</v>
          </cell>
          <cell r="DU318">
            <v>372266.16612500011</v>
          </cell>
          <cell r="DV318">
            <v>0.97275284090909087</v>
          </cell>
          <cell r="DW318">
            <v>0.95981116595328952</v>
          </cell>
          <cell r="DX318">
            <v>0.81</v>
          </cell>
          <cell r="DY318">
            <v>0.38732816462052549</v>
          </cell>
          <cell r="DZ318">
            <v>0.98899999999999999</v>
          </cell>
          <cell r="EA318">
            <v>0.98776625968177278</v>
          </cell>
          <cell r="EB318">
            <v>0.78977083070475662</v>
          </cell>
          <cell r="EC318">
            <v>0.85769190707069098</v>
          </cell>
          <cell r="ED318">
            <v>0.8</v>
          </cell>
          <cell r="EE318">
            <v>0.88128748349258601</v>
          </cell>
          <cell r="EF318">
            <v>4.998733314920592E-2</v>
          </cell>
          <cell r="EG318">
            <v>8.1018390553659239E-2</v>
          </cell>
          <cell r="EH318">
            <v>147.80254665557209</v>
          </cell>
          <cell r="EI318">
            <v>31423.270229486414</v>
          </cell>
          <cell r="EJ318">
            <v>149.4464576901639</v>
          </cell>
          <cell r="EK318">
            <v>31812.455549564937</v>
          </cell>
          <cell r="EL318">
            <v>5.0543309554303258E-2</v>
          </cell>
          <cell r="EM318">
            <v>8.2021824251985287E-2</v>
          </cell>
          <cell r="EN318">
            <v>5.0000000000000001E-4</v>
          </cell>
          <cell r="EO318">
            <v>4.5512317488591552E-4</v>
          </cell>
          <cell r="EP318">
            <v>7.4723228845081952E-2</v>
          </cell>
          <cell r="EQ318">
            <v>14.478585770635057</v>
          </cell>
          <cell r="ER318">
            <v>0.98949474737368681</v>
          </cell>
          <cell r="ES318">
            <v>0.98821601969412887</v>
          </cell>
          <cell r="ET318">
            <v>149.37173446131882</v>
          </cell>
          <cell r="EU318">
            <v>31797.97696379431</v>
          </cell>
          <cell r="EV318">
            <v>2.9129499237157713E-2</v>
          </cell>
          <cell r="EW318">
            <v>2.6166778503978139E-2</v>
          </cell>
          <cell r="EX318">
            <v>0.85</v>
          </cell>
          <cell r="EY318">
            <v>0.84662070355906505</v>
          </cell>
          <cell r="EZ318">
            <v>0.35699999999999998</v>
          </cell>
          <cell r="FA318">
            <v>0.36077771602026548</v>
          </cell>
          <cell r="FB318">
            <v>0.42</v>
          </cell>
          <cell r="FC318">
            <v>0.42613854646314542</v>
          </cell>
          <cell r="FD318">
            <v>120.54359138478164</v>
          </cell>
          <cell r="FE318">
            <v>15779.4813019264</v>
          </cell>
          <cell r="FF318">
            <v>0.63181666456380536</v>
          </cell>
          <cell r="FG318">
            <v>0.75587314239428616</v>
          </cell>
          <cell r="FH318">
            <v>0.78249271657738551</v>
          </cell>
          <cell r="FI318">
            <v>0.7865991434663977</v>
          </cell>
          <cell r="FJ318">
            <v>0.85996556941699609</v>
          </cell>
          <cell r="FK318">
            <v>0.90431064219247348</v>
          </cell>
          <cell r="FL318">
            <v>0.92405806659373235</v>
          </cell>
          <cell r="FM318">
            <v>0.93924805847868442</v>
          </cell>
          <cell r="FN318">
            <v>0.5433405777087601</v>
          </cell>
          <cell r="FO318">
            <v>0.68354412681461985</v>
          </cell>
          <cell r="FP318">
            <v>0.72306870680417623</v>
          </cell>
          <cell r="FQ318">
            <v>0.73881171830181014</v>
          </cell>
          <cell r="FR318">
            <v>3.0000000000000001E-3</v>
          </cell>
          <cell r="FS318">
            <v>1.4472196799343306E-3</v>
          </cell>
          <cell r="FT318">
            <v>0.77300000000000002</v>
          </cell>
          <cell r="FU318">
            <v>0.83348576217398385</v>
          </cell>
          <cell r="FV318">
            <v>0.79344893547906092</v>
          </cell>
          <cell r="FW318">
            <v>0.85925541237682879</v>
          </cell>
          <cell r="FX318">
            <v>231.86288999999999</v>
          </cell>
          <cell r="FY318">
            <v>36516.817716210884</v>
          </cell>
          <cell r="FZ318">
            <v>299.9519922380336</v>
          </cell>
          <cell r="GA318">
            <v>43812.167373998018</v>
          </cell>
          <cell r="GB318">
            <v>47.891526752401397</v>
          </cell>
          <cell r="GC318" t="e">
            <v>#DIV/0!</v>
          </cell>
          <cell r="GD318">
            <v>1.6197080205763457E-2</v>
          </cell>
          <cell r="GE318" t="e">
            <v>#DIV/0!</v>
          </cell>
          <cell r="GF318">
            <v>4.5369972565163744E-2</v>
          </cell>
          <cell r="GG318" t="e">
            <v>#DIV/0!</v>
          </cell>
          <cell r="GH318">
            <v>134.14993488067617</v>
          </cell>
          <cell r="GI318" t="e">
            <v>#DIV/0!</v>
          </cell>
          <cell r="GJ318">
            <v>1.6299999999999999E-2</v>
          </cell>
          <cell r="GK318" t="e">
            <v>#DIV/0!</v>
          </cell>
          <cell r="GL318">
            <v>3.7793651069999994</v>
          </cell>
          <cell r="GM318" t="e">
            <v>#DIV/0!</v>
          </cell>
          <cell r="GN318">
            <v>2.736781629206896</v>
          </cell>
          <cell r="GO318" t="e">
            <v>#DIV/0!</v>
          </cell>
          <cell r="GP318">
            <v>7.6660549837728187</v>
          </cell>
          <cell r="GQ318" t="e">
            <v>#DIV/0!</v>
          </cell>
          <cell r="GR318">
            <v>2.5926863446201361E-3</v>
          </cell>
          <cell r="GS318" t="e">
            <v>#DIV/0!</v>
          </cell>
          <cell r="GT318">
            <v>141.81598986444899</v>
          </cell>
          <cell r="GU318">
            <v>18638.194454248347</v>
          </cell>
          <cell r="GV318">
            <v>50.628308381608285</v>
          </cell>
          <cell r="GW318">
            <v>6724.2452259452975</v>
          </cell>
          <cell r="GX318">
            <v>1.7122669230792843E-2</v>
          </cell>
          <cell r="GY318">
            <v>1.7337072873561281E-2</v>
          </cell>
          <cell r="GZ318">
            <v>4.7962658909783885E-2</v>
          </cell>
          <cell r="HA318">
            <v>4.8054722073209835E-2</v>
          </cell>
          <cell r="HB318">
            <v>33.432034962819621</v>
          </cell>
          <cell r="HC318">
            <v>3083.4868362986836</v>
          </cell>
          <cell r="HD318">
            <v>1.130683000636486E-2</v>
          </cell>
          <cell r="HE318">
            <v>7.9501318273326304E-3</v>
          </cell>
          <cell r="IV318">
            <v>314</v>
          </cell>
        </row>
        <row r="319">
          <cell r="B319">
            <v>39140</v>
          </cell>
          <cell r="C319">
            <v>41</v>
          </cell>
          <cell r="D319">
            <v>39142</v>
          </cell>
          <cell r="E319">
            <v>0</v>
          </cell>
          <cell r="F319">
            <v>241</v>
          </cell>
          <cell r="G319">
            <v>0</v>
          </cell>
          <cell r="H319">
            <v>0</v>
          </cell>
          <cell r="I319">
            <v>1</v>
          </cell>
          <cell r="K319">
            <v>10.625</v>
          </cell>
          <cell r="L319">
            <v>1</v>
          </cell>
          <cell r="M319">
            <v>219.37500000000009</v>
          </cell>
          <cell r="N319">
            <v>220</v>
          </cell>
          <cell r="O319">
            <v>220</v>
          </cell>
          <cell r="Q319">
            <v>18.284722222222221</v>
          </cell>
          <cell r="S319">
            <v>0.69513888888888919</v>
          </cell>
          <cell r="T319">
            <v>0</v>
          </cell>
          <cell r="U319">
            <v>18.979861111111109</v>
          </cell>
          <cell r="W319">
            <v>11.663194444444446</v>
          </cell>
          <cell r="Y319">
            <v>3.4722222222222071E-2</v>
          </cell>
          <cell r="AA319">
            <v>20.215972222222224</v>
          </cell>
          <cell r="AB319">
            <v>0</v>
          </cell>
          <cell r="AC319">
            <v>20.250694444444445</v>
          </cell>
          <cell r="AE319">
            <v>4.4145833333333329</v>
          </cell>
          <cell r="AG319">
            <v>39.742361111111116</v>
          </cell>
          <cell r="AI319">
            <v>0.44097222222222232</v>
          </cell>
          <cell r="AJ319">
            <v>0</v>
          </cell>
          <cell r="AK319">
            <v>44.59791666666667</v>
          </cell>
          <cell r="AL319">
            <v>0</v>
          </cell>
          <cell r="AM319">
            <v>64.848611111111111</v>
          </cell>
          <cell r="AN319">
            <v>1</v>
          </cell>
          <cell r="AO319">
            <v>188.73194444444442</v>
          </cell>
          <cell r="AP319">
            <v>0.88</v>
          </cell>
          <cell r="AQ319">
            <v>119.0583333333332</v>
          </cell>
          <cell r="AR319">
            <v>1</v>
          </cell>
          <cell r="AS319">
            <v>0.97379777670611223</v>
          </cell>
          <cell r="AT319">
            <v>1</v>
          </cell>
          <cell r="AU319">
            <v>0.76411404170427799</v>
          </cell>
          <cell r="AV319">
            <v>1</v>
          </cell>
          <cell r="AW319">
            <v>0.99738266292408073</v>
          </cell>
          <cell r="AX319">
            <v>1</v>
          </cell>
          <cell r="AY319">
            <v>0.73529448133447095</v>
          </cell>
          <cell r="AZ319">
            <v>1</v>
          </cell>
          <cell r="BA319">
            <v>0.65658230735831979</v>
          </cell>
          <cell r="BB319">
            <v>0.88</v>
          </cell>
          <cell r="BC319">
            <v>0.63083297151309481</v>
          </cell>
          <cell r="BD319">
            <v>0.88</v>
          </cell>
          <cell r="BE319">
            <v>0.59411787128901516</v>
          </cell>
          <cell r="BF319">
            <v>0.88</v>
          </cell>
          <cell r="BG319">
            <v>0.59206409503746871</v>
          </cell>
          <cell r="BH319">
            <v>0.88</v>
          </cell>
          <cell r="BI319">
            <v>0.54271604938271545</v>
          </cell>
          <cell r="BJ319">
            <v>140</v>
          </cell>
          <cell r="BK319">
            <v>136.77131238188576</v>
          </cell>
          <cell r="BL319">
            <v>2956.8</v>
          </cell>
          <cell r="BM319">
            <v>390810.34799999994</v>
          </cell>
          <cell r="BN319">
            <v>2956.8</v>
          </cell>
          <cell r="BO319">
            <v>1776.4106727272724</v>
          </cell>
          <cell r="BP319">
            <v>1232.9856</v>
          </cell>
          <cell r="BQ319">
            <v>136791.10284000007</v>
          </cell>
          <cell r="BR319">
            <v>0.41699999999999998</v>
          </cell>
          <cell r="BS319">
            <v>0.3500191423795157</v>
          </cell>
          <cell r="BT319">
            <v>2</v>
          </cell>
          <cell r="BU319">
            <v>0.3500191423795157</v>
          </cell>
          <cell r="BV319">
            <v>9.1999999999999998E-2</v>
          </cell>
          <cell r="BW319">
            <v>0.11832623742020464</v>
          </cell>
          <cell r="BX319">
            <v>272.0256</v>
          </cell>
          <cell r="BY319">
            <v>46243.118023720788</v>
          </cell>
          <cell r="BZ319">
            <v>0.20849999999999999</v>
          </cell>
          <cell r="CA319">
            <v>0.18386915567862688</v>
          </cell>
          <cell r="CB319">
            <v>616.49279999999999</v>
          </cell>
          <cell r="CC319">
            <v>71857.968717230338</v>
          </cell>
          <cell r="CD319">
            <v>2.9000000000000001E-2</v>
          </cell>
          <cell r="CE319">
            <v>2.9103141384474084E-2</v>
          </cell>
          <cell r="CF319">
            <v>0.75</v>
          </cell>
          <cell r="CG319">
            <v>0.74894437587849416</v>
          </cell>
          <cell r="CH319">
            <v>50.790600000000005</v>
          </cell>
          <cell r="CI319">
            <v>5924.3882518401697</v>
          </cell>
          <cell r="CJ319">
            <v>0.49199999999999999</v>
          </cell>
          <cell r="CK319">
            <v>0.48881665324906831</v>
          </cell>
          <cell r="CL319">
            <v>646.26659999999993</v>
          </cell>
          <cell r="CM319">
            <v>74524.522145929557</v>
          </cell>
          <cell r="CN319">
            <v>0.44424715909090906</v>
          </cell>
          <cell r="CO319">
            <v>0.39011006206775228</v>
          </cell>
          <cell r="CP319">
            <v>1313.55</v>
          </cell>
          <cell r="CQ319">
            <v>152459.04911499986</v>
          </cell>
          <cell r="CR319">
            <v>1.2883167613636363E-2</v>
          </cell>
          <cell r="CS319">
            <v>1.1353428291863756E-2</v>
          </cell>
          <cell r="CT319">
            <v>38.092950000000002</v>
          </cell>
          <cell r="CU319">
            <v>4437.0372617363191</v>
          </cell>
          <cell r="CV319">
            <v>3.5000000000000003E-2</v>
          </cell>
          <cell r="CW319">
            <v>4.3161392952675862E-2</v>
          </cell>
          <cell r="CX319">
            <v>103.48800000000001</v>
          </cell>
          <cell r="CY319">
            <v>16867.918999999998</v>
          </cell>
          <cell r="CZ319">
            <v>0.02</v>
          </cell>
          <cell r="DA319">
            <v>2.0347239055041006E-2</v>
          </cell>
          <cell r="DB319">
            <v>7.000000000000001E-4</v>
          </cell>
          <cell r="DC319">
            <v>8.7821518035665789E-4</v>
          </cell>
          <cell r="DD319">
            <v>2.0697600000000005</v>
          </cell>
          <cell r="DE319">
            <v>343.21558025406819</v>
          </cell>
          <cell r="DF319">
            <v>0.65</v>
          </cell>
          <cell r="DG319">
            <v>0.60191945179454032</v>
          </cell>
          <cell r="DH319">
            <v>67.267200000000017</v>
          </cell>
          <cell r="DI319">
            <v>10153.12855739471</v>
          </cell>
          <cell r="DJ319">
            <v>0.3</v>
          </cell>
          <cell r="DK319">
            <v>7.40058094895997E-2</v>
          </cell>
          <cell r="DL319">
            <v>31.046400000000002</v>
          </cell>
          <cell r="DM319">
            <v>1248.3239999999989</v>
          </cell>
          <cell r="DN319">
            <v>0.77</v>
          </cell>
          <cell r="DO319">
            <v>0.83166359544684931</v>
          </cell>
          <cell r="DP319">
            <v>233.93265</v>
          </cell>
          <cell r="DQ319">
            <v>41806.0807619845</v>
          </cell>
          <cell r="DR319">
            <v>303.80863636363637</v>
          </cell>
          <cell r="DS319">
            <v>50268.018211765382</v>
          </cell>
          <cell r="DT319">
            <v>2876.2356</v>
          </cell>
          <cell r="DU319">
            <v>375142.40172500024</v>
          </cell>
          <cell r="DV319">
            <v>0.97275284090909087</v>
          </cell>
          <cell r="DW319">
            <v>0.95990908031176359</v>
          </cell>
          <cell r="DX319">
            <v>0.81</v>
          </cell>
          <cell r="DY319">
            <v>0.39052602283806181</v>
          </cell>
          <cell r="DZ319">
            <v>0.98899999999999999</v>
          </cell>
          <cell r="EA319">
            <v>0.98777202836600908</v>
          </cell>
          <cell r="EB319">
            <v>0.78977083070475662</v>
          </cell>
          <cell r="EC319">
            <v>0.85730941335902799</v>
          </cell>
          <cell r="ED319">
            <v>0.8</v>
          </cell>
          <cell r="EE319">
            <v>0.88087095819639449</v>
          </cell>
          <cell r="EF319">
            <v>4.998733314920592E-2</v>
          </cell>
          <cell r="EG319">
            <v>8.0783615218249019E-2</v>
          </cell>
          <cell r="EH319">
            <v>147.80254665557209</v>
          </cell>
          <cell r="EI319">
            <v>31571.072776141988</v>
          </cell>
          <cell r="EJ319">
            <v>149.4464576901639</v>
          </cell>
          <cell r="EK319">
            <v>31961.902007255099</v>
          </cell>
          <cell r="EL319">
            <v>5.0543309554303258E-2</v>
          </cell>
          <cell r="EM319">
            <v>8.1783663536092205E-2</v>
          </cell>
          <cell r="EN319">
            <v>5.0000000000000001E-4</v>
          </cell>
          <cell r="EO319">
            <v>4.5533300853549494E-4</v>
          </cell>
          <cell r="EP319">
            <v>7.4723228845081952E-2</v>
          </cell>
          <cell r="EQ319">
            <v>14.553308999480139</v>
          </cell>
          <cell r="ER319">
            <v>0.98949474737368681</v>
          </cell>
          <cell r="ES319">
            <v>0.98822199846166936</v>
          </cell>
          <cell r="ET319">
            <v>149.37173446131882</v>
          </cell>
          <cell r="EU319">
            <v>31947.348698255628</v>
          </cell>
          <cell r="EV319">
            <v>2.9129499237157713E-2</v>
          </cell>
          <cell r="EW319">
            <v>2.6189193910091862E-2</v>
          </cell>
          <cell r="EX319">
            <v>0.85</v>
          </cell>
          <cell r="EY319">
            <v>0.84664622208959217</v>
          </cell>
          <cell r="EZ319">
            <v>0.35699999999999998</v>
          </cell>
          <cell r="FA319">
            <v>0.360749188850995</v>
          </cell>
          <cell r="FB319">
            <v>0.42</v>
          </cell>
          <cell r="FC319">
            <v>0.42609200801798475</v>
          </cell>
          <cell r="FD319">
            <v>120.54359138478164</v>
          </cell>
          <cell r="FE319">
            <v>15900.024893311182</v>
          </cell>
          <cell r="FF319">
            <v>0.63181666456380536</v>
          </cell>
          <cell r="FG319">
            <v>0.75517896441635579</v>
          </cell>
          <cell r="FH319">
            <v>0.78249271657738551</v>
          </cell>
          <cell r="FI319">
            <v>0.78656523390006006</v>
          </cell>
          <cell r="FJ319">
            <v>0.85996556941699609</v>
          </cell>
          <cell r="FK319">
            <v>0.9040497818624541</v>
          </cell>
          <cell r="FL319">
            <v>0.92405806659373235</v>
          </cell>
          <cell r="FM319">
            <v>0.93915865080998551</v>
          </cell>
          <cell r="FN319">
            <v>0.5433405777087601</v>
          </cell>
          <cell r="FO319">
            <v>0.68271937804772043</v>
          </cell>
          <cell r="FP319">
            <v>0.72306870680417623</v>
          </cell>
          <cell r="FQ319">
            <v>0.73870954384362109</v>
          </cell>
          <cell r="FR319">
            <v>3.0000000000000001E-3</v>
          </cell>
          <cell r="FS319">
            <v>1.4108778313211001E-3</v>
          </cell>
          <cell r="FT319">
            <v>0.77300000000000002</v>
          </cell>
          <cell r="FU319">
            <v>0.83307447327817041</v>
          </cell>
          <cell r="FV319">
            <v>0.79344893547906092</v>
          </cell>
          <cell r="FW319">
            <v>0.85883479684579478</v>
          </cell>
          <cell r="FX319">
            <v>231.86288999999999</v>
          </cell>
          <cell r="FY319">
            <v>36748.680606210881</v>
          </cell>
          <cell r="FZ319">
            <v>299.9519922380336</v>
          </cell>
          <cell r="GA319">
            <v>44112.119366236053</v>
          </cell>
          <cell r="GB319">
            <v>47.891526752401397</v>
          </cell>
          <cell r="GC319" t="e">
            <v>#DIV/0!</v>
          </cell>
          <cell r="GD319">
            <v>1.6197080205763457E-2</v>
          </cell>
          <cell r="GE319" t="e">
            <v>#DIV/0!</v>
          </cell>
          <cell r="GF319">
            <v>4.5369972565163744E-2</v>
          </cell>
          <cell r="GG319" t="e">
            <v>#DIV/0!</v>
          </cell>
          <cell r="GH319">
            <v>134.14993488067617</v>
          </cell>
          <cell r="GI319" t="e">
            <v>#DIV/0!</v>
          </cell>
          <cell r="GJ319">
            <v>1.6299999999999999E-2</v>
          </cell>
          <cell r="GK319" t="e">
            <v>#DIV/0!</v>
          </cell>
          <cell r="GL319">
            <v>3.7793651069999994</v>
          </cell>
          <cell r="GM319" t="e">
            <v>#DIV/0!</v>
          </cell>
          <cell r="GN319">
            <v>2.736781629206896</v>
          </cell>
          <cell r="GO319" t="e">
            <v>#DIV/0!</v>
          </cell>
          <cell r="GP319">
            <v>7.6660549837728187</v>
          </cell>
          <cell r="GQ319" t="e">
            <v>#DIV/0!</v>
          </cell>
          <cell r="GR319">
            <v>2.5926863446201361E-3</v>
          </cell>
          <cell r="GS319" t="e">
            <v>#DIV/0!</v>
          </cell>
          <cell r="GT319">
            <v>141.81598986444899</v>
          </cell>
          <cell r="GU319">
            <v>18780.010444112795</v>
          </cell>
          <cell r="GV319">
            <v>50.628308381608285</v>
          </cell>
          <cell r="GW319">
            <v>6774.8735343269054</v>
          </cell>
          <cell r="GX319">
            <v>1.7122669230792843E-2</v>
          </cell>
          <cell r="GY319">
            <v>1.7335450734602624E-2</v>
          </cell>
          <cell r="GZ319">
            <v>4.7962658909783885E-2</v>
          </cell>
          <cell r="HA319">
            <v>4.8054025540062717E-2</v>
          </cell>
          <cell r="HB319">
            <v>33.432034962819621</v>
          </cell>
          <cell r="HC319">
            <v>3116.9188712615032</v>
          </cell>
          <cell r="HD319">
            <v>1.130683000636486E-2</v>
          </cell>
          <cell r="HE319">
            <v>7.9755279951325749E-3</v>
          </cell>
          <cell r="IV319">
            <v>315</v>
          </cell>
        </row>
        <row r="320">
          <cell r="B320">
            <v>39141</v>
          </cell>
          <cell r="C320">
            <v>41</v>
          </cell>
          <cell r="D320">
            <v>39142</v>
          </cell>
          <cell r="E320">
            <v>0</v>
          </cell>
          <cell r="F320">
            <v>242</v>
          </cell>
          <cell r="G320">
            <v>0</v>
          </cell>
          <cell r="H320">
            <v>0</v>
          </cell>
          <cell r="I320">
            <v>1</v>
          </cell>
          <cell r="K320">
            <v>10.625</v>
          </cell>
          <cell r="L320">
            <v>1</v>
          </cell>
          <cell r="M320">
            <v>220.37500000000009</v>
          </cell>
          <cell r="N320">
            <v>221</v>
          </cell>
          <cell r="O320">
            <v>221</v>
          </cell>
          <cell r="Q320">
            <v>18.284722222222221</v>
          </cell>
          <cell r="S320">
            <v>0.69513888888888919</v>
          </cell>
          <cell r="T320">
            <v>0</v>
          </cell>
          <cell r="U320">
            <v>18.979861111111109</v>
          </cell>
          <cell r="W320">
            <v>11.663194444444446</v>
          </cell>
          <cell r="Y320">
            <v>3.4722222222222071E-2</v>
          </cell>
          <cell r="AA320">
            <v>20.215972222222224</v>
          </cell>
          <cell r="AB320">
            <v>0</v>
          </cell>
          <cell r="AC320">
            <v>20.250694444444445</v>
          </cell>
          <cell r="AE320">
            <v>4.4145833333333329</v>
          </cell>
          <cell r="AG320">
            <v>39.742361111111116</v>
          </cell>
          <cell r="AI320">
            <v>0.44097222222222232</v>
          </cell>
          <cell r="AJ320">
            <v>0</v>
          </cell>
          <cell r="AK320">
            <v>44.59791666666667</v>
          </cell>
          <cell r="AL320">
            <v>0</v>
          </cell>
          <cell r="AM320">
            <v>64.848611111111111</v>
          </cell>
          <cell r="AN320">
            <v>1</v>
          </cell>
          <cell r="AO320">
            <v>189.73194444444442</v>
          </cell>
          <cell r="AP320">
            <v>0.88</v>
          </cell>
          <cell r="AQ320">
            <v>119.93833333333319</v>
          </cell>
          <cell r="AR320">
            <v>1</v>
          </cell>
          <cell r="AS320">
            <v>0.97395237919632216</v>
          </cell>
          <cell r="AT320">
            <v>1</v>
          </cell>
          <cell r="AU320">
            <v>0.76550585323679687</v>
          </cell>
          <cell r="AV320">
            <v>1</v>
          </cell>
          <cell r="AW320">
            <v>0.99739810614907409</v>
          </cell>
          <cell r="AX320">
            <v>1</v>
          </cell>
          <cell r="AY320">
            <v>0.73685633858219324</v>
          </cell>
          <cell r="AZ320">
            <v>1</v>
          </cell>
          <cell r="BA320">
            <v>0.65839232250177515</v>
          </cell>
          <cell r="BB320">
            <v>0.88</v>
          </cell>
          <cell r="BC320">
            <v>0.63214622969540291</v>
          </cell>
          <cell r="BD320">
            <v>0.88</v>
          </cell>
          <cell r="BE320">
            <v>0.59553737987441702</v>
          </cell>
          <cell r="BF320">
            <v>0.88</v>
          </cell>
          <cell r="BG320">
            <v>0.59348888354352014</v>
          </cell>
          <cell r="BH320">
            <v>0.88</v>
          </cell>
          <cell r="BI320">
            <v>0.54424654944223794</v>
          </cell>
          <cell r="BJ320">
            <v>140</v>
          </cell>
          <cell r="BK320">
            <v>136.79500159804357</v>
          </cell>
          <cell r="BL320">
            <v>2956.8</v>
          </cell>
          <cell r="BM320">
            <v>393767.14799999993</v>
          </cell>
          <cell r="BN320">
            <v>2956.8</v>
          </cell>
          <cell r="BO320">
            <v>1781.751800904977</v>
          </cell>
          <cell r="BP320">
            <v>1232.9856</v>
          </cell>
          <cell r="BQ320">
            <v>138024.08844000008</v>
          </cell>
          <cell r="BR320">
            <v>0.41699999999999998</v>
          </cell>
          <cell r="BS320">
            <v>0.35052210206220685</v>
          </cell>
          <cell r="BT320">
            <v>2</v>
          </cell>
          <cell r="BU320">
            <v>0.35052210206220685</v>
          </cell>
          <cell r="BV320">
            <v>9.1999999999999998E-2</v>
          </cell>
          <cell r="BW320">
            <v>0.11812855353723109</v>
          </cell>
          <cell r="BX320">
            <v>272.0256</v>
          </cell>
          <cell r="BY320">
            <v>46515.143623720789</v>
          </cell>
          <cell r="BZ320">
            <v>0.20849999999999999</v>
          </cell>
          <cell r="CA320">
            <v>0.1840541088441191</v>
          </cell>
          <cell r="CB320">
            <v>616.49279999999999</v>
          </cell>
          <cell r="CC320">
            <v>72474.461517230346</v>
          </cell>
          <cell r="CD320">
            <v>2.9000000000000001E-2</v>
          </cell>
          <cell r="CE320">
            <v>2.9102260334362716E-2</v>
          </cell>
          <cell r="CF320">
            <v>0.75</v>
          </cell>
          <cell r="CG320">
            <v>0.74895334896262022</v>
          </cell>
          <cell r="CH320">
            <v>50.790600000000005</v>
          </cell>
          <cell r="CI320">
            <v>5975.17885184017</v>
          </cell>
          <cell r="CJ320">
            <v>0.49199999999999999</v>
          </cell>
          <cell r="CK320">
            <v>0.48884384590334323</v>
          </cell>
          <cell r="CL320">
            <v>646.26659999999993</v>
          </cell>
          <cell r="CM320">
            <v>75170.78874592956</v>
          </cell>
          <cell r="CN320">
            <v>0.44424715909090906</v>
          </cell>
          <cell r="CO320">
            <v>0.39051657787104138</v>
          </cell>
          <cell r="CP320">
            <v>1313.55</v>
          </cell>
          <cell r="CQ320">
            <v>153772.59911499984</v>
          </cell>
          <cell r="CR320">
            <v>1.2883167613636363E-2</v>
          </cell>
          <cell r="CS320">
            <v>1.1364915114087477E-2</v>
          </cell>
          <cell r="CT320">
            <v>38.092950000000002</v>
          </cell>
          <cell r="CU320">
            <v>4475.1302117363193</v>
          </cell>
          <cell r="CV320">
            <v>3.5000000000000003E-2</v>
          </cell>
          <cell r="CW320">
            <v>4.3100109001475165E-2</v>
          </cell>
          <cell r="CX320">
            <v>103.48800000000001</v>
          </cell>
          <cell r="CY320">
            <v>16971.406999999999</v>
          </cell>
          <cell r="CZ320">
            <v>0.02</v>
          </cell>
          <cell r="DA320">
            <v>2.0345121665756302E-2</v>
          </cell>
          <cell r="DB320">
            <v>7.000000000000001E-4</v>
          </cell>
          <cell r="DC320">
            <v>8.7687696144237055E-4</v>
          </cell>
          <cell r="DD320">
            <v>2.0697600000000005</v>
          </cell>
          <cell r="DE320">
            <v>345.28534025406816</v>
          </cell>
          <cell r="DF320">
            <v>0.65</v>
          </cell>
          <cell r="DG320">
            <v>0.60221263666558178</v>
          </cell>
          <cell r="DH320">
            <v>67.267200000000017</v>
          </cell>
          <cell r="DI320">
            <v>10220.39575739471</v>
          </cell>
          <cell r="DJ320">
            <v>0.3</v>
          </cell>
          <cell r="DK320">
            <v>7.5383873593980688E-2</v>
          </cell>
          <cell r="DL320">
            <v>31.046400000000002</v>
          </cell>
          <cell r="DM320">
            <v>1279.3703999999989</v>
          </cell>
          <cell r="DN320">
            <v>0.77</v>
          </cell>
          <cell r="DO320">
            <v>0.83129315336449694</v>
          </cell>
          <cell r="DP320">
            <v>233.93265</v>
          </cell>
          <cell r="DQ320">
            <v>42040.013411984502</v>
          </cell>
          <cell r="DR320">
            <v>303.80863636363637</v>
          </cell>
          <cell r="DS320">
            <v>50571.826848129022</v>
          </cell>
          <cell r="DT320">
            <v>2876.2356</v>
          </cell>
          <cell r="DU320">
            <v>378018.63732500013</v>
          </cell>
          <cell r="DV320">
            <v>0.97275284090909087</v>
          </cell>
          <cell r="DW320">
            <v>0.96000552419116536</v>
          </cell>
          <cell r="DX320">
            <v>0.81</v>
          </cell>
          <cell r="DY320">
            <v>0.39367585558051404</v>
          </cell>
          <cell r="DZ320">
            <v>0.98899999999999999</v>
          </cell>
          <cell r="EA320">
            <v>0.9877777433552456</v>
          </cell>
          <cell r="EB320">
            <v>0.78977083070475662</v>
          </cell>
          <cell r="EC320">
            <v>0.85693121540097694</v>
          </cell>
          <cell r="ED320">
            <v>0.8</v>
          </cell>
          <cell r="EE320">
            <v>0.88045866274689244</v>
          </cell>
          <cell r="EF320">
            <v>4.998733314920592E-2</v>
          </cell>
          <cell r="EG320">
            <v>8.0552365741790033E-2</v>
          </cell>
          <cell r="EH320">
            <v>147.80254665557209</v>
          </cell>
          <cell r="EI320">
            <v>31718.875322797561</v>
          </cell>
          <cell r="EJ320">
            <v>149.4464576901639</v>
          </cell>
          <cell r="EK320">
            <v>32111.348464945262</v>
          </cell>
          <cell r="EL320">
            <v>5.0543309554303258E-2</v>
          </cell>
          <cell r="EM320">
            <v>8.1549079520837189E-2</v>
          </cell>
          <cell r="EN320">
            <v>5.0000000000000001E-4</v>
          </cell>
          <cell r="EO320">
            <v>4.5554088905030217E-4</v>
          </cell>
          <cell r="EP320">
            <v>7.4723228845081952E-2</v>
          </cell>
          <cell r="EQ320">
            <v>14.628032228325221</v>
          </cell>
          <cell r="ER320">
            <v>0.98949474737368681</v>
          </cell>
          <cell r="ES320">
            <v>0.98822792158122674</v>
          </cell>
          <cell r="ET320">
            <v>149.37173446131882</v>
          </cell>
          <cell r="EU320">
            <v>32096.720432716946</v>
          </cell>
          <cell r="EV320">
            <v>2.9129499237157713E-2</v>
          </cell>
          <cell r="EW320">
            <v>2.6211272681353578E-2</v>
          </cell>
          <cell r="EX320">
            <v>0.85</v>
          </cell>
          <cell r="EY320">
            <v>0.84667135810570615</v>
          </cell>
          <cell r="EZ320">
            <v>0.35699999999999998</v>
          </cell>
          <cell r="FA320">
            <v>0.3607210892946468</v>
          </cell>
          <cell r="FB320">
            <v>0.42</v>
          </cell>
          <cell r="FC320">
            <v>0.42604616991143229</v>
          </cell>
          <cell r="FD320">
            <v>120.54359138478164</v>
          </cell>
          <cell r="FE320">
            <v>16020.568484695963</v>
          </cell>
          <cell r="FF320">
            <v>0.63181666456380536</v>
          </cell>
          <cell r="FG320">
            <v>0.75449251197801337</v>
          </cell>
          <cell r="FH320">
            <v>0.78249271657738551</v>
          </cell>
          <cell r="FI320">
            <v>0.78653187977587113</v>
          </cell>
          <cell r="FJ320">
            <v>0.85996556941699609</v>
          </cell>
          <cell r="FK320">
            <v>0.90379197261138511</v>
          </cell>
          <cell r="FL320">
            <v>0.92405806659373235</v>
          </cell>
          <cell r="FM320">
            <v>0.93907028975885309</v>
          </cell>
          <cell r="FN320">
            <v>0.5433405777087601</v>
          </cell>
          <cell r="FO320">
            <v>0.68190427572112777</v>
          </cell>
          <cell r="FP320">
            <v>0.72306870680417623</v>
          </cell>
          <cell r="FQ320">
            <v>0.73860872024570268</v>
          </cell>
          <cell r="FR320">
            <v>3.0000000000000001E-3</v>
          </cell>
          <cell r="FS320">
            <v>1.3755865760636254E-3</v>
          </cell>
          <cell r="FT320">
            <v>0.77300000000000002</v>
          </cell>
          <cell r="FU320">
            <v>0.83266873994056056</v>
          </cell>
          <cell r="FV320">
            <v>0.79344893547906092</v>
          </cell>
          <cell r="FW320">
            <v>0.85841954290032418</v>
          </cell>
          <cell r="FX320">
            <v>231.86288999999999</v>
          </cell>
          <cell r="FY320">
            <v>36980.543496210877</v>
          </cell>
          <cell r="FZ320">
            <v>299.9519922380336</v>
          </cell>
          <cell r="GA320">
            <v>44412.071358474088</v>
          </cell>
          <cell r="GB320">
            <v>47.891526752401397</v>
          </cell>
          <cell r="GC320" t="e">
            <v>#DIV/0!</v>
          </cell>
          <cell r="GD320">
            <v>1.6197080205763457E-2</v>
          </cell>
          <cell r="GE320" t="e">
            <v>#DIV/0!</v>
          </cell>
          <cell r="GF320">
            <v>4.5369972565163744E-2</v>
          </cell>
          <cell r="GG320" t="e">
            <v>#DIV/0!</v>
          </cell>
          <cell r="GH320">
            <v>134.14993488067617</v>
          </cell>
          <cell r="GI320" t="e">
            <v>#DIV/0!</v>
          </cell>
          <cell r="GJ320">
            <v>1.6299999999999999E-2</v>
          </cell>
          <cell r="GK320" t="e">
            <v>#DIV/0!</v>
          </cell>
          <cell r="GL320">
            <v>3.7793651069999994</v>
          </cell>
          <cell r="GM320" t="e">
            <v>#DIV/0!</v>
          </cell>
          <cell r="GN320">
            <v>2.736781629206896</v>
          </cell>
          <cell r="GO320" t="e">
            <v>#DIV/0!</v>
          </cell>
          <cell r="GP320">
            <v>7.6660549837728187</v>
          </cell>
          <cell r="GQ320" t="e">
            <v>#DIV/0!</v>
          </cell>
          <cell r="GR320">
            <v>2.5926863446201361E-3</v>
          </cell>
          <cell r="GS320" t="e">
            <v>#DIV/0!</v>
          </cell>
          <cell r="GT320">
            <v>141.81598986444899</v>
          </cell>
          <cell r="GU320">
            <v>18921.826433977243</v>
          </cell>
          <cell r="GV320">
            <v>50.628308381608285</v>
          </cell>
          <cell r="GW320">
            <v>6825.5018427085133</v>
          </cell>
          <cell r="GX320">
            <v>1.7122669230792843E-2</v>
          </cell>
          <cell r="GY320">
            <v>1.7333852956947324E-2</v>
          </cell>
          <cell r="GZ320">
            <v>4.7962658909783885E-2</v>
          </cell>
          <cell r="HA320">
            <v>4.8053339467459197E-2</v>
          </cell>
          <cell r="HB320">
            <v>33.432034962819621</v>
          </cell>
          <cell r="HC320">
            <v>3150.3509062243229</v>
          </cell>
          <cell r="HD320">
            <v>1.130683000636486E-2</v>
          </cell>
          <cell r="HE320">
            <v>8.0005427629638703E-3</v>
          </cell>
          <cell r="IV320">
            <v>316</v>
          </cell>
        </row>
        <row r="321">
          <cell r="B321">
            <v>39142</v>
          </cell>
          <cell r="C321">
            <v>41</v>
          </cell>
          <cell r="D321">
            <v>39142</v>
          </cell>
          <cell r="E321">
            <v>0</v>
          </cell>
          <cell r="F321">
            <v>243</v>
          </cell>
          <cell r="G321">
            <v>0</v>
          </cell>
          <cell r="H321">
            <v>0</v>
          </cell>
          <cell r="I321">
            <v>1</v>
          </cell>
          <cell r="K321">
            <v>10.625</v>
          </cell>
          <cell r="L321">
            <v>1</v>
          </cell>
          <cell r="M321">
            <v>221.37500000000009</v>
          </cell>
          <cell r="N321">
            <v>222</v>
          </cell>
          <cell r="O321">
            <v>222</v>
          </cell>
          <cell r="Q321">
            <v>18.284722222222221</v>
          </cell>
          <cell r="S321">
            <v>0.69513888888888919</v>
          </cell>
          <cell r="T321">
            <v>0</v>
          </cell>
          <cell r="U321">
            <v>18.979861111111109</v>
          </cell>
          <cell r="W321">
            <v>11.663194444444446</v>
          </cell>
          <cell r="Y321">
            <v>3.4722222222222071E-2</v>
          </cell>
          <cell r="AA321">
            <v>20.215972222222224</v>
          </cell>
          <cell r="AB321">
            <v>0</v>
          </cell>
          <cell r="AC321">
            <v>20.250694444444445</v>
          </cell>
          <cell r="AE321">
            <v>4.4145833333333329</v>
          </cell>
          <cell r="AG321">
            <v>39.742361111111116</v>
          </cell>
          <cell r="AI321">
            <v>0.44097222222222232</v>
          </cell>
          <cell r="AJ321">
            <v>0</v>
          </cell>
          <cell r="AK321">
            <v>44.59791666666667</v>
          </cell>
          <cell r="AL321">
            <v>0</v>
          </cell>
          <cell r="AM321">
            <v>64.848611111111111</v>
          </cell>
          <cell r="AN321">
            <v>1</v>
          </cell>
          <cell r="AO321">
            <v>190.73194444444442</v>
          </cell>
          <cell r="AP321">
            <v>0.88</v>
          </cell>
          <cell r="AQ321">
            <v>120.81833333333319</v>
          </cell>
          <cell r="AR321">
            <v>1</v>
          </cell>
          <cell r="AS321">
            <v>0.97410516796812952</v>
          </cell>
          <cell r="AT321">
            <v>1</v>
          </cell>
          <cell r="AU321">
            <v>0.76688133673872572</v>
          </cell>
          <cell r="AV321">
            <v>1</v>
          </cell>
          <cell r="AW321">
            <v>0.99741336820194459</v>
          </cell>
          <cell r="AX321">
            <v>1</v>
          </cell>
          <cell r="AY321">
            <v>0.73839987290879983</v>
          </cell>
          <cell r="AZ321">
            <v>1</v>
          </cell>
          <cell r="BA321">
            <v>0.66018335797039185</v>
          </cell>
          <cell r="BB321">
            <v>0.88</v>
          </cell>
          <cell r="BC321">
            <v>0.63344571715685849</v>
          </cell>
          <cell r="BD321">
            <v>0.88</v>
          </cell>
          <cell r="BE321">
            <v>0.59694286135824726</v>
          </cell>
          <cell r="BF321">
            <v>0.88</v>
          </cell>
          <cell r="BG321">
            <v>0.59489964096426673</v>
          </cell>
          <cell r="BH321">
            <v>0.88</v>
          </cell>
          <cell r="BI321">
            <v>0.54576322228496077</v>
          </cell>
          <cell r="BJ321">
            <v>140</v>
          </cell>
          <cell r="BK321">
            <v>136.81834572567644</v>
          </cell>
          <cell r="BL321">
            <v>2956.8</v>
          </cell>
          <cell r="BM321">
            <v>396723.94799999992</v>
          </cell>
          <cell r="BN321">
            <v>2956.8</v>
          </cell>
          <cell r="BO321">
            <v>1787.0448108108105</v>
          </cell>
          <cell r="BP321">
            <v>1232.9856</v>
          </cell>
          <cell r="BQ321">
            <v>139257.07404000009</v>
          </cell>
          <cell r="BR321">
            <v>0.41699999999999998</v>
          </cell>
          <cell r="BS321">
            <v>0.35101756458624506</v>
          </cell>
          <cell r="BT321">
            <v>2</v>
          </cell>
          <cell r="BU321">
            <v>0.35101756458624506</v>
          </cell>
          <cell r="BV321">
            <v>9.1999999999999998E-2</v>
          </cell>
          <cell r="BW321">
            <v>0.11793381634657658</v>
          </cell>
          <cell r="BX321">
            <v>272.0256</v>
          </cell>
          <cell r="BY321">
            <v>46787.16922372079</v>
          </cell>
          <cell r="BZ321">
            <v>0.20849999999999999</v>
          </cell>
          <cell r="CA321">
            <v>0.18423630508242061</v>
          </cell>
          <cell r="CB321">
            <v>616.49279999999999</v>
          </cell>
          <cell r="CC321">
            <v>73090.954317230353</v>
          </cell>
          <cell r="CD321">
            <v>2.9000000000000001E-2</v>
          </cell>
          <cell r="CE321">
            <v>2.9101394208902977E-2</v>
          </cell>
          <cell r="CF321">
            <v>0.75</v>
          </cell>
          <cell r="CG321">
            <v>0.74896217078533345</v>
          </cell>
          <cell r="CH321">
            <v>50.790600000000005</v>
          </cell>
          <cell r="CI321">
            <v>6025.9694518401702</v>
          </cell>
          <cell r="CJ321">
            <v>0.49199999999999999</v>
          </cell>
          <cell r="CK321">
            <v>0.48887057792446398</v>
          </cell>
          <cell r="CL321">
            <v>646.26659999999993</v>
          </cell>
          <cell r="CM321">
            <v>75817.055345929562</v>
          </cell>
          <cell r="CN321">
            <v>0.44424715909090906</v>
          </cell>
          <cell r="CO321">
            <v>0.39091703411612516</v>
          </cell>
          <cell r="CP321">
            <v>1313.55</v>
          </cell>
          <cell r="CQ321">
            <v>155086.14911499983</v>
          </cell>
          <cell r="CR321">
            <v>1.2883167613636363E-2</v>
          </cell>
          <cell r="CS321">
            <v>1.1376230712788532E-2</v>
          </cell>
          <cell r="CT321">
            <v>38.092950000000002</v>
          </cell>
          <cell r="CU321">
            <v>4513.2231617363195</v>
          </cell>
          <cell r="CV321">
            <v>3.5000000000000003E-2</v>
          </cell>
          <cell r="CW321">
            <v>4.3039738553922652E-2</v>
          </cell>
          <cell r="CX321">
            <v>103.48800000000001</v>
          </cell>
          <cell r="CY321">
            <v>17074.895</v>
          </cell>
          <cell r="CZ321">
            <v>0.02</v>
          </cell>
          <cell r="DA321">
            <v>2.0343029942735701E-2</v>
          </cell>
          <cell r="DB321">
            <v>7.000000000000001E-4</v>
          </cell>
          <cell r="DC321">
            <v>8.7555869012996459E-4</v>
          </cell>
          <cell r="DD321">
            <v>2.0697600000000005</v>
          </cell>
          <cell r="DE321">
            <v>347.35510025406813</v>
          </cell>
          <cell r="DF321">
            <v>0.65</v>
          </cell>
          <cell r="DG321">
            <v>0.60250226765053083</v>
          </cell>
          <cell r="DH321">
            <v>67.267200000000017</v>
          </cell>
          <cell r="DI321">
            <v>10287.66295739471</v>
          </cell>
          <cell r="DJ321">
            <v>0.3</v>
          </cell>
          <cell r="DK321">
            <v>7.6745233279618921E-2</v>
          </cell>
          <cell r="DL321">
            <v>31.046400000000002</v>
          </cell>
          <cell r="DM321">
            <v>1310.4167999999988</v>
          </cell>
          <cell r="DN321">
            <v>0.77</v>
          </cell>
          <cell r="DO321">
            <v>0.83092713554152997</v>
          </cell>
          <cell r="DP321">
            <v>233.93265</v>
          </cell>
          <cell r="DQ321">
            <v>42273.946061984505</v>
          </cell>
          <cell r="DR321">
            <v>303.80863636363637</v>
          </cell>
          <cell r="DS321">
            <v>50875.635484492661</v>
          </cell>
          <cell r="DT321">
            <v>2876.2356</v>
          </cell>
          <cell r="DU321">
            <v>380894.87292500015</v>
          </cell>
          <cell r="DV321">
            <v>0.97275284090909087</v>
          </cell>
          <cell r="DW321">
            <v>0.96010053047011978</v>
          </cell>
          <cell r="DX321">
            <v>0.81</v>
          </cell>
          <cell r="DY321">
            <v>0.39677873665544106</v>
          </cell>
          <cell r="DZ321">
            <v>0.98899999999999999</v>
          </cell>
          <cell r="EA321">
            <v>0.9877834053957002</v>
          </cell>
          <cell r="EB321">
            <v>0.78977083070475662</v>
          </cell>
          <cell r="EC321">
            <v>0.85655724097425712</v>
          </cell>
          <cell r="ED321">
            <v>0.8</v>
          </cell>
          <cell r="EE321">
            <v>0.88005053342224704</v>
          </cell>
          <cell r="EF321">
            <v>4.998733314920592E-2</v>
          </cell>
          <cell r="EG321">
            <v>8.0324563289164333E-2</v>
          </cell>
          <cell r="EH321">
            <v>147.80254665557209</v>
          </cell>
          <cell r="EI321">
            <v>31866.677869453135</v>
          </cell>
          <cell r="EJ321">
            <v>149.4464576901639</v>
          </cell>
          <cell r="EK321">
            <v>32260.794922635425</v>
          </cell>
          <cell r="EL321">
            <v>5.0543309554303258E-2</v>
          </cell>
          <cell r="EM321">
            <v>8.1317992234326703E-2</v>
          </cell>
          <cell r="EN321">
            <v>5.0000000000000001E-4</v>
          </cell>
          <cell r="EO321">
            <v>4.5574684357372361E-4</v>
          </cell>
          <cell r="EP321">
            <v>7.4723228845081952E-2</v>
          </cell>
          <cell r="EQ321">
            <v>14.702755457170303</v>
          </cell>
          <cell r="ER321">
            <v>0.98949474737368681</v>
          </cell>
          <cell r="ES321">
            <v>0.98823378982612609</v>
          </cell>
          <cell r="ET321">
            <v>149.37173446131882</v>
          </cell>
          <cell r="EU321">
            <v>32246.092167178263</v>
          </cell>
          <cell r="EV321">
            <v>2.9129499237157713E-2</v>
          </cell>
          <cell r="EW321">
            <v>2.6233022344623713E-2</v>
          </cell>
          <cell r="EX321">
            <v>0.85</v>
          </cell>
          <cell r="EY321">
            <v>0.84669612014407469</v>
          </cell>
          <cell r="EZ321">
            <v>0.35699999999999998</v>
          </cell>
          <cell r="FA321">
            <v>0.36069340780807874</v>
          </cell>
          <cell r="FB321">
            <v>0.42</v>
          </cell>
          <cell r="FC321">
            <v>0.42600101645287181</v>
          </cell>
          <cell r="FD321">
            <v>120.54359138478164</v>
          </cell>
          <cell r="FE321">
            <v>16141.112076080744</v>
          </cell>
          <cell r="FF321">
            <v>0.63181666456380536</v>
          </cell>
          <cell r="FG321">
            <v>0.75381365682608314</v>
          </cell>
          <cell r="FH321">
            <v>0.78249271657738551</v>
          </cell>
          <cell r="FI321">
            <v>0.78649906755739707</v>
          </cell>
          <cell r="FJ321">
            <v>0.85996556941699609</v>
          </cell>
          <cell r="FK321">
            <v>0.9035371612213694</v>
          </cell>
          <cell r="FL321">
            <v>0.92405806659373235</v>
          </cell>
          <cell r="FM321">
            <v>0.93898295704755674</v>
          </cell>
          <cell r="FN321">
            <v>0.5433405777087601</v>
          </cell>
          <cell r="FO321">
            <v>0.68109865157853866</v>
          </cell>
          <cell r="FP321">
            <v>0.72306870680417623</v>
          </cell>
          <cell r="FQ321">
            <v>0.73850922017019083</v>
          </cell>
          <cell r="FR321">
            <v>3.0000000000000001E-3</v>
          </cell>
          <cell r="FS321">
            <v>1.3413148107217499E-3</v>
          </cell>
          <cell r="FT321">
            <v>0.77300000000000002</v>
          </cell>
          <cell r="FU321">
            <v>0.83226845035225172</v>
          </cell>
          <cell r="FV321">
            <v>0.79344893547906092</v>
          </cell>
          <cell r="FW321">
            <v>0.85800954828440013</v>
          </cell>
          <cell r="FX321">
            <v>231.86288999999999</v>
          </cell>
          <cell r="FY321">
            <v>37212.406386210874</v>
          </cell>
          <cell r="FZ321">
            <v>299.9519922380336</v>
          </cell>
          <cell r="GA321">
            <v>44712.023350712123</v>
          </cell>
          <cell r="GB321">
            <v>47.891526752401397</v>
          </cell>
          <cell r="GC321" t="e">
            <v>#DIV/0!</v>
          </cell>
          <cell r="GD321">
            <v>1.6197080205763457E-2</v>
          </cell>
          <cell r="GE321" t="e">
            <v>#DIV/0!</v>
          </cell>
          <cell r="GF321">
            <v>4.5369972565163744E-2</v>
          </cell>
          <cell r="GG321" t="e">
            <v>#DIV/0!</v>
          </cell>
          <cell r="GH321">
            <v>134.14993488067617</v>
          </cell>
          <cell r="GI321" t="e">
            <v>#DIV/0!</v>
          </cell>
          <cell r="GJ321">
            <v>1.6299999999999999E-2</v>
          </cell>
          <cell r="GK321" t="e">
            <v>#DIV/0!</v>
          </cell>
          <cell r="GL321">
            <v>3.7793651069999994</v>
          </cell>
          <cell r="GM321" t="e">
            <v>#DIV/0!</v>
          </cell>
          <cell r="GN321">
            <v>2.736781629206896</v>
          </cell>
          <cell r="GO321" t="e">
            <v>#DIV/0!</v>
          </cell>
          <cell r="GP321">
            <v>7.6660549837728187</v>
          </cell>
          <cell r="GQ321" t="e">
            <v>#DIV/0!</v>
          </cell>
          <cell r="GR321">
            <v>2.5926863446201361E-3</v>
          </cell>
          <cell r="GS321" t="e">
            <v>#DIV/0!</v>
          </cell>
          <cell r="GT321">
            <v>141.81598986444899</v>
          </cell>
          <cell r="GU321">
            <v>19063.642423841691</v>
          </cell>
          <cell r="GV321">
            <v>50.628308381608285</v>
          </cell>
          <cell r="GW321">
            <v>6876.1301510901212</v>
          </cell>
          <cell r="GX321">
            <v>1.7122669230792843E-2</v>
          </cell>
          <cell r="GY321">
            <v>1.7332278995897982E-2</v>
          </cell>
          <cell r="GZ321">
            <v>4.7962658909783885E-2</v>
          </cell>
          <cell r="HA321">
            <v>4.8052663621510679E-2</v>
          </cell>
          <cell r="HB321">
            <v>33.432034962819621</v>
          </cell>
          <cell r="HC321">
            <v>3183.7829411871426</v>
          </cell>
          <cell r="HD321">
            <v>1.130683000636486E-2</v>
          </cell>
          <cell r="HE321">
            <v>8.0251846585957624E-3</v>
          </cell>
          <cell r="IV321">
            <v>317</v>
          </cell>
        </row>
        <row r="322">
          <cell r="B322">
            <v>39143</v>
          </cell>
          <cell r="C322">
            <v>41</v>
          </cell>
          <cell r="D322">
            <v>39142</v>
          </cell>
          <cell r="E322">
            <v>0</v>
          </cell>
          <cell r="F322">
            <v>244</v>
          </cell>
          <cell r="G322">
            <v>0</v>
          </cell>
          <cell r="H322">
            <v>0</v>
          </cell>
          <cell r="I322">
            <v>1</v>
          </cell>
          <cell r="K322">
            <v>10.625</v>
          </cell>
          <cell r="L322">
            <v>1</v>
          </cell>
          <cell r="M322">
            <v>222.37500000000009</v>
          </cell>
          <cell r="N322">
            <v>223</v>
          </cell>
          <cell r="O322">
            <v>223</v>
          </cell>
          <cell r="P322">
            <v>0.5</v>
          </cell>
          <cell r="Q322">
            <v>18.784722222222221</v>
          </cell>
          <cell r="S322">
            <v>0.69513888888888919</v>
          </cell>
          <cell r="T322">
            <v>0.5</v>
          </cell>
          <cell r="U322">
            <v>19.479861111111109</v>
          </cell>
          <cell r="W322">
            <v>11.663194444444446</v>
          </cell>
          <cell r="Y322">
            <v>3.4722222222222071E-2</v>
          </cell>
          <cell r="AA322">
            <v>20.215972222222224</v>
          </cell>
          <cell r="AB322">
            <v>0</v>
          </cell>
          <cell r="AC322">
            <v>20.250694444444445</v>
          </cell>
          <cell r="AE322">
            <v>4.4145833333333329</v>
          </cell>
          <cell r="AG322">
            <v>39.742361111111116</v>
          </cell>
          <cell r="AI322">
            <v>0.44097222222222232</v>
          </cell>
          <cell r="AJ322">
            <v>0</v>
          </cell>
          <cell r="AK322">
            <v>44.59791666666667</v>
          </cell>
          <cell r="AL322">
            <v>0</v>
          </cell>
          <cell r="AM322">
            <v>64.848611111111111</v>
          </cell>
          <cell r="AN322">
            <v>0.5</v>
          </cell>
          <cell r="AO322">
            <v>191.23194444444442</v>
          </cell>
          <cell r="AP322">
            <v>0.44</v>
          </cell>
          <cell r="AQ322">
            <v>121.25833333333318</v>
          </cell>
          <cell r="AR322">
            <v>1</v>
          </cell>
          <cell r="AS322">
            <v>0.97418089215435422</v>
          </cell>
          <cell r="AT322">
            <v>1</v>
          </cell>
          <cell r="AU322">
            <v>0.76756304500574701</v>
          </cell>
          <cell r="AV322">
            <v>1</v>
          </cell>
          <cell r="AW322">
            <v>0.99742093228221085</v>
          </cell>
          <cell r="AX322">
            <v>1</v>
          </cell>
          <cell r="AY322">
            <v>0.73916486944231219</v>
          </cell>
          <cell r="AZ322">
            <v>1</v>
          </cell>
          <cell r="BA322">
            <v>0.6610718513730417</v>
          </cell>
          <cell r="BB322">
            <v>0.88</v>
          </cell>
          <cell r="BC322">
            <v>0.63409036437717359</v>
          </cell>
          <cell r="BD322">
            <v>0.88</v>
          </cell>
          <cell r="BE322">
            <v>0.59764040675088659</v>
          </cell>
          <cell r="BF322">
            <v>0.88</v>
          </cell>
          <cell r="BG322">
            <v>0.5955998226285083</v>
          </cell>
          <cell r="BH322">
            <v>0.44</v>
          </cell>
          <cell r="BI322">
            <v>0.54528761476484844</v>
          </cell>
          <cell r="BJ322">
            <v>140</v>
          </cell>
          <cell r="BK322">
            <v>136.82989072915964</v>
          </cell>
          <cell r="BL322">
            <v>1478.4</v>
          </cell>
          <cell r="BM322">
            <v>398202.34799999994</v>
          </cell>
          <cell r="BN322">
            <v>1478.4</v>
          </cell>
          <cell r="BO322">
            <v>1785.6607533632284</v>
          </cell>
          <cell r="BP322">
            <v>616.49279999999999</v>
          </cell>
          <cell r="BQ322">
            <v>139873.5668400001</v>
          </cell>
          <cell r="BR322">
            <v>0.41699999999999998</v>
          </cell>
          <cell r="BS322">
            <v>0.35126253660362677</v>
          </cell>
          <cell r="BT322">
            <v>2</v>
          </cell>
          <cell r="BU322">
            <v>0.35126253660362677</v>
          </cell>
          <cell r="BV322">
            <v>9.1999999999999998E-2</v>
          </cell>
          <cell r="BW322">
            <v>0.11783753224810416</v>
          </cell>
          <cell r="BX322">
            <v>136.0128</v>
          </cell>
          <cell r="BY322">
            <v>46923.182023720787</v>
          </cell>
          <cell r="BZ322">
            <v>0.20849999999999999</v>
          </cell>
          <cell r="CA322">
            <v>0.18432638854563049</v>
          </cell>
          <cell r="CB322">
            <v>308.24639999999999</v>
          </cell>
          <cell r="CC322">
            <v>73399.200717230357</v>
          </cell>
          <cell r="CD322">
            <v>2.9000000000000001E-2</v>
          </cell>
          <cell r="CE322">
            <v>2.9100966624908835E-2</v>
          </cell>
          <cell r="CF322">
            <v>0.75</v>
          </cell>
          <cell r="CG322">
            <v>0.74896652616388615</v>
          </cell>
          <cell r="CH322">
            <v>25.395300000000002</v>
          </cell>
          <cell r="CI322">
            <v>6051.3647518401704</v>
          </cell>
          <cell r="CJ322">
            <v>0.49199999999999999</v>
          </cell>
          <cell r="CK322">
            <v>0.48888377483979956</v>
          </cell>
          <cell r="CL322">
            <v>323.13329999999996</v>
          </cell>
          <cell r="CM322">
            <v>76140.188645929564</v>
          </cell>
          <cell r="CN322">
            <v>0.44424715909090906</v>
          </cell>
          <cell r="CO322">
            <v>0.39111503208665122</v>
          </cell>
          <cell r="CP322">
            <v>656.77499999999998</v>
          </cell>
          <cell r="CQ322">
            <v>155742.92411499983</v>
          </cell>
          <cell r="CR322">
            <v>1.2883167613636363E-2</v>
          </cell>
          <cell r="CS322">
            <v>1.1381825495253786E-2</v>
          </cell>
          <cell r="CT322">
            <v>19.046475000000001</v>
          </cell>
          <cell r="CU322">
            <v>4532.2696367363196</v>
          </cell>
          <cell r="CV322">
            <v>3.5000000000000003E-2</v>
          </cell>
          <cell r="CW322">
            <v>4.3009889534855281E-2</v>
          </cell>
          <cell r="CX322">
            <v>51.744000000000007</v>
          </cell>
          <cell r="CY322">
            <v>17126.638999999999</v>
          </cell>
          <cell r="CZ322">
            <v>0.02</v>
          </cell>
          <cell r="DA322">
            <v>2.0341993560678669E-2</v>
          </cell>
          <cell r="DB322">
            <v>7.000000000000001E-4</v>
          </cell>
          <cell r="DC322">
            <v>8.7490689596352695E-4</v>
          </cell>
          <cell r="DD322">
            <v>1.0348800000000002</v>
          </cell>
          <cell r="DE322">
            <v>348.38998025406812</v>
          </cell>
          <cell r="DF322">
            <v>0.65</v>
          </cell>
          <cell r="DG322">
            <v>0.60264577056798529</v>
          </cell>
          <cell r="DH322">
            <v>33.633600000000008</v>
          </cell>
          <cell r="DI322">
            <v>10321.296557394709</v>
          </cell>
          <cell r="DJ322">
            <v>0.3</v>
          </cell>
          <cell r="DK322">
            <v>7.7419743593591189E-2</v>
          </cell>
          <cell r="DL322">
            <v>15.523200000000001</v>
          </cell>
          <cell r="DM322">
            <v>1325.9399999999989</v>
          </cell>
          <cell r="DN322">
            <v>0.77</v>
          </cell>
          <cell r="DO322">
            <v>0.83074576103241204</v>
          </cell>
          <cell r="DP322">
            <v>116.966325</v>
          </cell>
          <cell r="DQ322">
            <v>42390.912386984506</v>
          </cell>
          <cell r="DR322">
            <v>151.90431818181818</v>
          </cell>
          <cell r="DS322">
            <v>51027.539802674481</v>
          </cell>
          <cell r="DT322">
            <v>1438.1178</v>
          </cell>
          <cell r="DU322">
            <v>382332.99072500016</v>
          </cell>
          <cell r="DV322">
            <v>0.97275284090909087</v>
          </cell>
          <cell r="DW322">
            <v>0.96014750451697539</v>
          </cell>
          <cell r="DX322">
            <v>0.81</v>
          </cell>
          <cell r="DY322">
            <v>0.39831289716151769</v>
          </cell>
          <cell r="DZ322">
            <v>0.98899999999999999</v>
          </cell>
          <cell r="EA322">
            <v>0.98778621678955514</v>
          </cell>
          <cell r="EB322">
            <v>0.78977083070475662</v>
          </cell>
          <cell r="EC322">
            <v>0.85637181545920105</v>
          </cell>
          <cell r="ED322">
            <v>0.8</v>
          </cell>
          <cell r="EE322">
            <v>0.87984801148960112</v>
          </cell>
          <cell r="EF322">
            <v>4.998733314920592E-2</v>
          </cell>
          <cell r="EG322">
            <v>8.0211930701073936E-2</v>
          </cell>
          <cell r="EH322">
            <v>73.901273327786043</v>
          </cell>
          <cell r="EI322">
            <v>31940.57914278092</v>
          </cell>
          <cell r="EJ322">
            <v>74.723228845081948</v>
          </cell>
          <cell r="EK322">
            <v>32335.518151480508</v>
          </cell>
          <cell r="EL322">
            <v>5.0543309554303258E-2</v>
          </cell>
          <cell r="EM322">
            <v>8.1203735522625581E-2</v>
          </cell>
          <cell r="EN322">
            <v>5.0000000000000001E-4</v>
          </cell>
          <cell r="EO322">
            <v>4.5584910693376212E-4</v>
          </cell>
          <cell r="EP322">
            <v>3.7361614422540976E-2</v>
          </cell>
          <cell r="EQ322">
            <v>14.740117071592843</v>
          </cell>
          <cell r="ER322">
            <v>0.98949474737368681</v>
          </cell>
          <cell r="ES322">
            <v>0.98823670360833393</v>
          </cell>
          <cell r="ET322">
            <v>74.685867230659412</v>
          </cell>
          <cell r="EU322">
            <v>32320.778034408922</v>
          </cell>
          <cell r="EV322">
            <v>2.9129499237157713E-2</v>
          </cell>
          <cell r="EW322">
            <v>2.6243776051776441E-2</v>
          </cell>
          <cell r="EX322">
            <v>0.85</v>
          </cell>
          <cell r="EY322">
            <v>0.84670836352011192</v>
          </cell>
          <cell r="EZ322">
            <v>0.35699999999999998</v>
          </cell>
          <cell r="FA322">
            <v>0.3606797209360903</v>
          </cell>
          <cell r="FB322">
            <v>0.42</v>
          </cell>
          <cell r="FC322">
            <v>0.42597869169095909</v>
          </cell>
          <cell r="FD322">
            <v>60.271795692390818</v>
          </cell>
          <cell r="FE322">
            <v>16201.383871773136</v>
          </cell>
          <cell r="FF322">
            <v>0.63181666456380536</v>
          </cell>
          <cell r="FG322">
            <v>0.75347703892751772</v>
          </cell>
          <cell r="FH322">
            <v>0.78249271657738551</v>
          </cell>
          <cell r="FI322">
            <v>0.7864828605524532</v>
          </cell>
          <cell r="FJ322">
            <v>0.85996556941699609</v>
          </cell>
          <cell r="FK322">
            <v>0.9034108634311051</v>
          </cell>
          <cell r="FL322">
            <v>0.92405806659373235</v>
          </cell>
          <cell r="FM322">
            <v>0.93893967072365514</v>
          </cell>
          <cell r="FN322">
            <v>0.5433405777087601</v>
          </cell>
          <cell r="FO322">
            <v>0.68069934231302121</v>
          </cell>
          <cell r="FP322">
            <v>0.72306870680417623</v>
          </cell>
          <cell r="FQ322">
            <v>0.73845995811691878</v>
          </cell>
          <cell r="FR322">
            <v>3.0000000000000001E-3</v>
          </cell>
          <cell r="FS322">
            <v>1.3245518090416741E-3</v>
          </cell>
          <cell r="FT322">
            <v>0.77300000000000002</v>
          </cell>
          <cell r="FU322">
            <v>0.83207031284145372</v>
          </cell>
          <cell r="FV322">
            <v>0.79344893547906092</v>
          </cell>
          <cell r="FW322">
            <v>0.85780649198177239</v>
          </cell>
          <cell r="FX322">
            <v>115.931445</v>
          </cell>
          <cell r="FY322">
            <v>37328.337831210876</v>
          </cell>
          <cell r="FZ322">
            <v>149.9759961190168</v>
          </cell>
          <cell r="GA322">
            <v>44861.999346831137</v>
          </cell>
          <cell r="GB322">
            <v>23.945763376200699</v>
          </cell>
          <cell r="GC322" t="e">
            <v>#DIV/0!</v>
          </cell>
          <cell r="GD322">
            <v>1.6197080205763457E-2</v>
          </cell>
          <cell r="GE322" t="e">
            <v>#DIV/0!</v>
          </cell>
          <cell r="GF322">
            <v>4.5369972565163744E-2</v>
          </cell>
          <cell r="GG322" t="e">
            <v>#DIV/0!</v>
          </cell>
          <cell r="GH322">
            <v>67.074967440338085</v>
          </cell>
          <cell r="GI322" t="e">
            <v>#DIV/0!</v>
          </cell>
          <cell r="GJ322">
            <v>1.6299999999999999E-2</v>
          </cell>
          <cell r="GK322" t="e">
            <v>#DIV/0!</v>
          </cell>
          <cell r="GL322">
            <v>1.8896825534999997</v>
          </cell>
          <cell r="GM322" t="e">
            <v>#DIV/0!</v>
          </cell>
          <cell r="GN322">
            <v>1.368390814603448</v>
          </cell>
          <cell r="GO322" t="e">
            <v>#DIV/0!</v>
          </cell>
          <cell r="GP322">
            <v>3.8330274918864093</v>
          </cell>
          <cell r="GQ322" t="e">
            <v>#DIV/0!</v>
          </cell>
          <cell r="GR322">
            <v>2.5926863446201361E-3</v>
          </cell>
          <cell r="GS322" t="e">
            <v>#DIV/0!</v>
          </cell>
          <cell r="GT322">
            <v>70.907994932224497</v>
          </cell>
          <cell r="GU322">
            <v>19134.550418773917</v>
          </cell>
          <cell r="GV322">
            <v>25.314154190804143</v>
          </cell>
          <cell r="GW322">
            <v>6901.4443052809256</v>
          </cell>
          <cell r="GX322">
            <v>1.7122669230792843E-2</v>
          </cell>
          <cell r="GY322">
            <v>1.733150078080636E-2</v>
          </cell>
          <cell r="GZ322">
            <v>4.7962658909783885E-2</v>
          </cell>
          <cell r="HA322">
            <v>4.8052329462341392E-2</v>
          </cell>
          <cell r="HB322">
            <v>16.716017481409811</v>
          </cell>
          <cell r="HC322">
            <v>3200.4989586685524</v>
          </cell>
          <cell r="HD322">
            <v>1.130683000636486E-2</v>
          </cell>
          <cell r="HE322">
            <v>8.0373683750065497E-3</v>
          </cell>
          <cell r="IV322">
            <v>318</v>
          </cell>
        </row>
        <row r="323">
          <cell r="B323">
            <v>39144</v>
          </cell>
          <cell r="C323">
            <v>41</v>
          </cell>
          <cell r="D323">
            <v>39142</v>
          </cell>
          <cell r="E323">
            <v>0</v>
          </cell>
          <cell r="F323">
            <v>245</v>
          </cell>
          <cell r="G323">
            <v>0</v>
          </cell>
          <cell r="H323">
            <v>0</v>
          </cell>
          <cell r="I323">
            <v>1</v>
          </cell>
          <cell r="K323">
            <v>10.625</v>
          </cell>
          <cell r="L323">
            <v>1</v>
          </cell>
          <cell r="M323">
            <v>223.37500000000009</v>
          </cell>
          <cell r="N323">
            <v>224</v>
          </cell>
          <cell r="O323">
            <v>224</v>
          </cell>
          <cell r="Q323">
            <v>18.784722222222221</v>
          </cell>
          <cell r="S323">
            <v>0.69513888888888919</v>
          </cell>
          <cell r="T323">
            <v>0</v>
          </cell>
          <cell r="U323">
            <v>19.479861111111109</v>
          </cell>
          <cell r="W323">
            <v>11.663194444444446</v>
          </cell>
          <cell r="Y323">
            <v>3.4722222222222071E-2</v>
          </cell>
          <cell r="AA323">
            <v>20.215972222222224</v>
          </cell>
          <cell r="AB323">
            <v>0</v>
          </cell>
          <cell r="AC323">
            <v>20.250694444444445</v>
          </cell>
          <cell r="AE323">
            <v>4.4145833333333329</v>
          </cell>
          <cell r="AG323">
            <v>39.742361111111116</v>
          </cell>
          <cell r="AI323">
            <v>0.44097222222222232</v>
          </cell>
          <cell r="AJ323">
            <v>0</v>
          </cell>
          <cell r="AK323">
            <v>44.59791666666667</v>
          </cell>
          <cell r="AL323">
            <v>0</v>
          </cell>
          <cell r="AM323">
            <v>64.848611111111111</v>
          </cell>
          <cell r="AN323">
            <v>1</v>
          </cell>
          <cell r="AO323">
            <v>192.23194444444442</v>
          </cell>
          <cell r="AP323">
            <v>0.88</v>
          </cell>
          <cell r="AQ323">
            <v>122.13833333333318</v>
          </cell>
          <cell r="AR323">
            <v>1</v>
          </cell>
          <cell r="AS323">
            <v>0.97433101961211865</v>
          </cell>
          <cell r="AT323">
            <v>1</v>
          </cell>
          <cell r="AU323">
            <v>0.76891456998300045</v>
          </cell>
          <cell r="AV323">
            <v>1</v>
          </cell>
          <cell r="AW323">
            <v>0.99743592849672724</v>
          </cell>
          <cell r="AX323">
            <v>1</v>
          </cell>
          <cell r="AY323">
            <v>0.74068151809184624</v>
          </cell>
          <cell r="AZ323">
            <v>1</v>
          </cell>
          <cell r="BA323">
            <v>0.66283497221961318</v>
          </cell>
          <cell r="BB323">
            <v>0.88</v>
          </cell>
          <cell r="BC323">
            <v>0.63536959835846385</v>
          </cell>
          <cell r="BD323">
            <v>0.88</v>
          </cell>
          <cell r="BE323">
            <v>0.59902523424009413</v>
          </cell>
          <cell r="BF323">
            <v>0.88</v>
          </cell>
          <cell r="BG323">
            <v>0.59698991887580122</v>
          </cell>
          <cell r="BH323">
            <v>0.88</v>
          </cell>
          <cell r="BI323">
            <v>0.54678604737921965</v>
          </cell>
          <cell r="BJ323">
            <v>140</v>
          </cell>
          <cell r="BK323">
            <v>136.85273119277338</v>
          </cell>
          <cell r="BL323">
            <v>2956.8</v>
          </cell>
          <cell r="BM323">
            <v>401159.14799999993</v>
          </cell>
          <cell r="BN323">
            <v>2956.8</v>
          </cell>
          <cell r="BO323">
            <v>1790.8890535714283</v>
          </cell>
          <cell r="BP323">
            <v>1232.9856</v>
          </cell>
          <cell r="BQ323">
            <v>141106.55244000012</v>
          </cell>
          <cell r="BR323">
            <v>0.41699999999999998</v>
          </cell>
          <cell r="BS323">
            <v>0.35174706383612159</v>
          </cell>
          <cell r="BT323">
            <v>2</v>
          </cell>
          <cell r="BU323">
            <v>0.35174706383612159</v>
          </cell>
          <cell r="BV323">
            <v>9.1999999999999998E-2</v>
          </cell>
          <cell r="BW323">
            <v>0.11764709307768496</v>
          </cell>
          <cell r="BX323">
            <v>272.0256</v>
          </cell>
          <cell r="BY323">
            <v>47195.207623720788</v>
          </cell>
          <cell r="BZ323">
            <v>0.20849999999999999</v>
          </cell>
          <cell r="CA323">
            <v>0.18450456355349118</v>
          </cell>
          <cell r="CB323">
            <v>616.49279999999999</v>
          </cell>
          <cell r="CC323">
            <v>74015.693517230364</v>
          </cell>
          <cell r="CD323">
            <v>2.9000000000000001E-2</v>
          </cell>
          <cell r="CE323">
            <v>2.9100122185283562E-2</v>
          </cell>
          <cell r="CF323">
            <v>0.75</v>
          </cell>
          <cell r="CG323">
            <v>0.74897512816648926</v>
          </cell>
          <cell r="CH323">
            <v>50.790600000000005</v>
          </cell>
          <cell r="CI323">
            <v>6102.1553518401706</v>
          </cell>
          <cell r="CJ323">
            <v>0.49199999999999999</v>
          </cell>
          <cell r="CK323">
            <v>0.48890983755120482</v>
          </cell>
          <cell r="CL323">
            <v>646.26659999999993</v>
          </cell>
          <cell r="CM323">
            <v>76786.455245929566</v>
          </cell>
          <cell r="CN323">
            <v>0.44424715909090906</v>
          </cell>
          <cell r="CO323">
            <v>0.39150664991191936</v>
          </cell>
          <cell r="CP323">
            <v>1313.55</v>
          </cell>
          <cell r="CQ323">
            <v>157056.47411499982</v>
          </cell>
          <cell r="CR323">
            <v>1.2883167613636363E-2</v>
          </cell>
          <cell r="CS323">
            <v>1.139289134878789E-2</v>
          </cell>
          <cell r="CT323">
            <v>38.092950000000002</v>
          </cell>
          <cell r="CU323">
            <v>4570.3625867363198</v>
          </cell>
          <cell r="CV323">
            <v>3.5000000000000003E-2</v>
          </cell>
          <cell r="CW323">
            <v>4.2950851515917578E-2</v>
          </cell>
          <cell r="CX323">
            <v>103.48800000000001</v>
          </cell>
          <cell r="CY323">
            <v>17230.127</v>
          </cell>
          <cell r="CZ323">
            <v>0.02</v>
          </cell>
          <cell r="DA323">
            <v>2.0339939470792531E-2</v>
          </cell>
          <cell r="DB323">
            <v>7.000000000000001E-4</v>
          </cell>
          <cell r="DC323">
            <v>8.7361772005276105E-4</v>
          </cell>
          <cell r="DD323">
            <v>2.0697600000000005</v>
          </cell>
          <cell r="DE323">
            <v>350.45974025406809</v>
          </cell>
          <cell r="DF323">
            <v>0.65</v>
          </cell>
          <cell r="DG323">
            <v>0.60293019067095144</v>
          </cell>
          <cell r="DH323">
            <v>67.267200000000017</v>
          </cell>
          <cell r="DI323">
            <v>10388.56375739471</v>
          </cell>
          <cell r="DJ323">
            <v>0.3</v>
          </cell>
          <cell r="DK323">
            <v>7.8756610441698946E-2</v>
          </cell>
          <cell r="DL323">
            <v>31.046400000000002</v>
          </cell>
          <cell r="DM323">
            <v>1356.9863999999989</v>
          </cell>
          <cell r="DN323">
            <v>0.77</v>
          </cell>
          <cell r="DO323">
            <v>0.83038623245221022</v>
          </cell>
          <cell r="DP323">
            <v>233.93265</v>
          </cell>
          <cell r="DQ323">
            <v>42624.845036984509</v>
          </cell>
          <cell r="DR323">
            <v>303.80863636363637</v>
          </cell>
          <cell r="DS323">
            <v>51331.34843903812</v>
          </cell>
          <cell r="DT323">
            <v>2876.2356</v>
          </cell>
          <cell r="DU323">
            <v>385209.22632500023</v>
          </cell>
          <cell r="DV323">
            <v>0.97275284090909087</v>
          </cell>
          <cell r="DW323">
            <v>0.96024041392420223</v>
          </cell>
          <cell r="DX323">
            <v>0.81</v>
          </cell>
          <cell r="DY323">
            <v>0.4013472949354227</v>
          </cell>
          <cell r="DZ323">
            <v>0.98899999999999999</v>
          </cell>
          <cell r="EA323">
            <v>0.98779180077597439</v>
          </cell>
          <cell r="EB323">
            <v>0.78977083070475662</v>
          </cell>
          <cell r="EC323">
            <v>0.85600404443841871</v>
          </cell>
          <cell r="ED323">
            <v>0.8</v>
          </cell>
          <cell r="EE323">
            <v>0.87944601462607286</v>
          </cell>
          <cell r="EF323">
            <v>4.998733314920592E-2</v>
          </cell>
          <cell r="EG323">
            <v>7.9989156047954563E-2</v>
          </cell>
          <cell r="EH323">
            <v>147.80254665557209</v>
          </cell>
          <cell r="EI323">
            <v>32088.381689436494</v>
          </cell>
          <cell r="EJ323">
            <v>149.4464576901639</v>
          </cell>
          <cell r="EK323">
            <v>32484.964609170671</v>
          </cell>
          <cell r="EL323">
            <v>5.0543309554303258E-2</v>
          </cell>
          <cell r="EM323">
            <v>8.0977748534780208E-2</v>
          </cell>
          <cell r="EN323">
            <v>5.0000000000000001E-4</v>
          </cell>
          <cell r="EO323">
            <v>4.5605222227194979E-4</v>
          </cell>
          <cell r="EP323">
            <v>7.4723228845081952E-2</v>
          </cell>
          <cell r="EQ323">
            <v>14.814840300437925</v>
          </cell>
          <cell r="ER323">
            <v>0.98949474737368681</v>
          </cell>
          <cell r="ES323">
            <v>0.98824249096012007</v>
          </cell>
          <cell r="ET323">
            <v>149.37173446131882</v>
          </cell>
          <cell r="EU323">
            <v>32470.14976887024</v>
          </cell>
          <cell r="EV323">
            <v>2.9129499237157713E-2</v>
          </cell>
          <cell r="EW323">
            <v>2.6265045680942511E-2</v>
          </cell>
          <cell r="EX323">
            <v>0.85</v>
          </cell>
          <cell r="EY323">
            <v>0.84673258004908702</v>
          </cell>
          <cell r="EZ323">
            <v>0.35699999999999998</v>
          </cell>
          <cell r="FA323">
            <v>0.36065264927455853</v>
          </cell>
          <cell r="FB323">
            <v>0.42</v>
          </cell>
          <cell r="FC323">
            <v>0.42593453679749826</v>
          </cell>
          <cell r="FD323">
            <v>120.54359138478164</v>
          </cell>
          <cell r="FE323">
            <v>16321.927463157917</v>
          </cell>
          <cell r="FF323">
            <v>0.63181666456380536</v>
          </cell>
          <cell r="FG323">
            <v>0.75280934538516708</v>
          </cell>
          <cell r="FH323">
            <v>0.78249271657738551</v>
          </cell>
          <cell r="FI323">
            <v>0.78645083676137273</v>
          </cell>
          <cell r="FJ323">
            <v>0.85996556941699609</v>
          </cell>
          <cell r="FK323">
            <v>0.9031604517311379</v>
          </cell>
          <cell r="FL323">
            <v>0.92405806659373235</v>
          </cell>
          <cell r="FM323">
            <v>0.93885384717412002</v>
          </cell>
          <cell r="FN323">
            <v>0.5433405777087601</v>
          </cell>
          <cell r="FO323">
            <v>0.67990762844548969</v>
          </cell>
          <cell r="FP323">
            <v>0.72306870680417623</v>
          </cell>
          <cell r="FQ323">
            <v>0.73836239370672063</v>
          </cell>
          <cell r="FR323">
            <v>3.0000000000000001E-3</v>
          </cell>
          <cell r="FS323">
            <v>1.2917532755212235E-3</v>
          </cell>
          <cell r="FT323">
            <v>0.77300000000000002</v>
          </cell>
          <cell r="FU323">
            <v>0.83167798572773144</v>
          </cell>
          <cell r="FV323">
            <v>0.79344893547906092</v>
          </cell>
          <cell r="FW323">
            <v>0.85740420028351283</v>
          </cell>
          <cell r="FX323">
            <v>231.86288999999999</v>
          </cell>
          <cell r="FY323">
            <v>37560.200721210873</v>
          </cell>
          <cell r="FZ323">
            <v>299.9519922380336</v>
          </cell>
          <cell r="GA323">
            <v>45161.951339069172</v>
          </cell>
          <cell r="GB323">
            <v>47.891526752401397</v>
          </cell>
          <cell r="GC323" t="e">
            <v>#DIV/0!</v>
          </cell>
          <cell r="GD323">
            <v>1.6197080205763457E-2</v>
          </cell>
          <cell r="GE323" t="e">
            <v>#DIV/0!</v>
          </cell>
          <cell r="GF323">
            <v>4.5369972565163744E-2</v>
          </cell>
          <cell r="GG323" t="e">
            <v>#DIV/0!</v>
          </cell>
          <cell r="GH323">
            <v>134.14993488067617</v>
          </cell>
          <cell r="GI323" t="e">
            <v>#DIV/0!</v>
          </cell>
          <cell r="GJ323">
            <v>1.6299999999999999E-2</v>
          </cell>
          <cell r="GK323" t="e">
            <v>#DIV/0!</v>
          </cell>
          <cell r="GL323">
            <v>3.7793651069999994</v>
          </cell>
          <cell r="GM323" t="e">
            <v>#DIV/0!</v>
          </cell>
          <cell r="GN323">
            <v>2.736781629206896</v>
          </cell>
          <cell r="GO323" t="e">
            <v>#DIV/0!</v>
          </cell>
          <cell r="GP323">
            <v>7.6660549837728187</v>
          </cell>
          <cell r="GQ323" t="e">
            <v>#DIV/0!</v>
          </cell>
          <cell r="GR323">
            <v>2.5926863446201361E-3</v>
          </cell>
          <cell r="GS323" t="e">
            <v>#DIV/0!</v>
          </cell>
          <cell r="GT323">
            <v>141.81598986444899</v>
          </cell>
          <cell r="GU323">
            <v>19276.366408638365</v>
          </cell>
          <cell r="GV323">
            <v>50.628308381608285</v>
          </cell>
          <cell r="GW323">
            <v>6952.0726136625335</v>
          </cell>
          <cell r="GX323">
            <v>1.7122669230792843E-2</v>
          </cell>
          <cell r="GY323">
            <v>1.7329961558454936E-2</v>
          </cell>
          <cell r="GZ323">
            <v>4.7962658909783885E-2</v>
          </cell>
          <cell r="HA323">
            <v>4.8051668532904476E-2</v>
          </cell>
          <cell r="HB323">
            <v>33.432034962819621</v>
          </cell>
          <cell r="HC323">
            <v>3233.9309936313721</v>
          </cell>
          <cell r="HD323">
            <v>1.130683000636486E-2</v>
          </cell>
          <cell r="HE323">
            <v>8.0614664024348075E-3</v>
          </cell>
          <cell r="IV323">
            <v>319</v>
          </cell>
        </row>
        <row r="324">
          <cell r="B324">
            <v>39145</v>
          </cell>
          <cell r="C324">
            <v>41</v>
          </cell>
          <cell r="D324">
            <v>39142</v>
          </cell>
          <cell r="E324">
            <v>0</v>
          </cell>
          <cell r="F324">
            <v>246</v>
          </cell>
          <cell r="G324">
            <v>0</v>
          </cell>
          <cell r="H324">
            <v>0</v>
          </cell>
          <cell r="I324">
            <v>1</v>
          </cell>
          <cell r="K324">
            <v>10.625</v>
          </cell>
          <cell r="L324">
            <v>1</v>
          </cell>
          <cell r="M324">
            <v>224.37500000000009</v>
          </cell>
          <cell r="N324">
            <v>225</v>
          </cell>
          <cell r="O324">
            <v>225</v>
          </cell>
          <cell r="Q324">
            <v>18.784722222222221</v>
          </cell>
          <cell r="R324">
            <v>2.0833333333333332E-2</v>
          </cell>
          <cell r="S324">
            <v>0.71597222222222257</v>
          </cell>
          <cell r="T324">
            <v>2.0833333333333332E-2</v>
          </cell>
          <cell r="U324">
            <v>19.500694444444445</v>
          </cell>
          <cell r="W324">
            <v>11.663194444444446</v>
          </cell>
          <cell r="Y324">
            <v>3.4722222222222071E-2</v>
          </cell>
          <cell r="AA324">
            <v>20.215972222222224</v>
          </cell>
          <cell r="AB324">
            <v>0</v>
          </cell>
          <cell r="AC324">
            <v>20.250694444444445</v>
          </cell>
          <cell r="AE324">
            <v>4.4145833333333329</v>
          </cell>
          <cell r="AG324">
            <v>39.742361111111116</v>
          </cell>
          <cell r="AI324">
            <v>0.44097222222222232</v>
          </cell>
          <cell r="AJ324">
            <v>0</v>
          </cell>
          <cell r="AK324">
            <v>44.59791666666667</v>
          </cell>
          <cell r="AL324">
            <v>0</v>
          </cell>
          <cell r="AM324">
            <v>64.848611111111111</v>
          </cell>
          <cell r="AN324">
            <v>0.97916666666666663</v>
          </cell>
          <cell r="AO324">
            <v>193.21111111111108</v>
          </cell>
          <cell r="AP324">
            <v>0.86166666666666669</v>
          </cell>
          <cell r="AQ324">
            <v>122.99999999999984</v>
          </cell>
          <cell r="AR324">
            <v>1</v>
          </cell>
          <cell r="AS324">
            <v>0.97447633731224637</v>
          </cell>
          <cell r="AT324">
            <v>1</v>
          </cell>
          <cell r="AU324">
            <v>0.77022279503579416</v>
          </cell>
          <cell r="AV324">
            <v>1</v>
          </cell>
          <cell r="AW324">
            <v>0.99745044426510554</v>
          </cell>
          <cell r="AX324">
            <v>1</v>
          </cell>
          <cell r="AY324">
            <v>0.74214957661314607</v>
          </cell>
          <cell r="AZ324">
            <v>1</v>
          </cell>
          <cell r="BA324">
            <v>0.66454367703720729</v>
          </cell>
          <cell r="BB324">
            <v>0.88</v>
          </cell>
          <cell r="BC324">
            <v>0.63660935073897218</v>
          </cell>
          <cell r="BD324">
            <v>0.88</v>
          </cell>
          <cell r="BE324">
            <v>0.6003681118843186</v>
          </cell>
          <cell r="BF324">
            <v>0.86166666666666669</v>
          </cell>
          <cell r="BG324">
            <v>0.59827731802060391</v>
          </cell>
          <cell r="BH324">
            <v>0.86166666666666669</v>
          </cell>
          <cell r="BI324">
            <v>0.54818941504178209</v>
          </cell>
          <cell r="BJ324">
            <v>140</v>
          </cell>
          <cell r="BK324">
            <v>136.87477913279147</v>
          </cell>
          <cell r="BL324">
            <v>2895.2000000000003</v>
          </cell>
          <cell r="BM324">
            <v>404054.34799999994</v>
          </cell>
          <cell r="BN324">
            <v>2895.2000000000003</v>
          </cell>
          <cell r="BO324">
            <v>1795.7971022222221</v>
          </cell>
          <cell r="BP324">
            <v>1207.2984000000001</v>
          </cell>
          <cell r="BQ324">
            <v>142313.85084000012</v>
          </cell>
          <cell r="BR324">
            <v>0.41699999999999998</v>
          </cell>
          <cell r="BS324">
            <v>0.35221462544439724</v>
          </cell>
          <cell r="BT324">
            <v>2</v>
          </cell>
          <cell r="BU324">
            <v>0.35221462544439724</v>
          </cell>
          <cell r="BV324">
            <v>9.1999999999999998E-2</v>
          </cell>
          <cell r="BW324">
            <v>0.11746332209676108</v>
          </cell>
          <cell r="BX324">
            <v>266.35840000000002</v>
          </cell>
          <cell r="BY324">
            <v>47461.566023720785</v>
          </cell>
          <cell r="BZ324">
            <v>0.20849999999999999</v>
          </cell>
          <cell r="CA324">
            <v>0.18467649979905768</v>
          </cell>
          <cell r="CB324">
            <v>603.64920000000006</v>
          </cell>
          <cell r="CC324">
            <v>74619.342717230364</v>
          </cell>
          <cell r="CD324">
            <v>2.9000000000000001E-2</v>
          </cell>
          <cell r="CE324">
            <v>2.9099308913664083E-2</v>
          </cell>
          <cell r="CF324">
            <v>0.75</v>
          </cell>
          <cell r="CG324">
            <v>0.74898341333058283</v>
          </cell>
          <cell r="CH324">
            <v>49.732462500000004</v>
          </cell>
          <cell r="CI324">
            <v>6151.8878143401707</v>
          </cell>
          <cell r="CJ324">
            <v>0.49199999999999999</v>
          </cell>
          <cell r="CK324">
            <v>0.48893493829598039</v>
          </cell>
          <cell r="CL324">
            <v>632.80271249999998</v>
          </cell>
          <cell r="CM324">
            <v>77419.25795842956</v>
          </cell>
          <cell r="CN324">
            <v>0.44424715909090906</v>
          </cell>
          <cell r="CO324">
            <v>0.39188455531729571</v>
          </cell>
          <cell r="CP324">
            <v>1286.184375</v>
          </cell>
          <cell r="CQ324">
            <v>158342.65848999983</v>
          </cell>
          <cell r="CR324">
            <v>1.2883167613636363E-2</v>
          </cell>
          <cell r="CS324">
            <v>1.1403569733671869E-2</v>
          </cell>
          <cell r="CT324">
            <v>37.299346875000005</v>
          </cell>
          <cell r="CU324">
            <v>4607.6619336113199</v>
          </cell>
          <cell r="CV324">
            <v>3.5000000000000003E-2</v>
          </cell>
          <cell r="CW324">
            <v>4.2893880701414956E-2</v>
          </cell>
          <cell r="CX324">
            <v>101.33200000000002</v>
          </cell>
          <cell r="CY324">
            <v>17331.458999999999</v>
          </cell>
          <cell r="CZ324">
            <v>0.02</v>
          </cell>
          <cell r="DA324">
            <v>2.0337951943576595E-2</v>
          </cell>
          <cell r="DB324">
            <v>7.000000000000001E-4</v>
          </cell>
          <cell r="DC324">
            <v>8.7237368437888491E-4</v>
          </cell>
          <cell r="DD324">
            <v>2.0266400000000004</v>
          </cell>
          <cell r="DE324">
            <v>352.48638025406808</v>
          </cell>
          <cell r="DF324">
            <v>0.65</v>
          </cell>
          <cell r="DG324">
            <v>0.60320539415606667</v>
          </cell>
          <cell r="DH324">
            <v>65.865800000000021</v>
          </cell>
          <cell r="DI324">
            <v>10454.429557394709</v>
          </cell>
          <cell r="DJ324">
            <v>0.3</v>
          </cell>
          <cell r="DK324">
            <v>8.0050156192851329E-2</v>
          </cell>
          <cell r="DL324">
            <v>30.399600000000007</v>
          </cell>
          <cell r="DM324">
            <v>1387.3859999999988</v>
          </cell>
          <cell r="DN324">
            <v>0.77</v>
          </cell>
          <cell r="DO324">
            <v>0.83003829401680185</v>
          </cell>
          <cell r="DP324">
            <v>229.05905312500002</v>
          </cell>
          <cell r="DQ324">
            <v>42853.904090109507</v>
          </cell>
          <cell r="DR324">
            <v>297.47928977272727</v>
          </cell>
          <cell r="DS324">
            <v>51628.827728810844</v>
          </cell>
          <cell r="DT324">
            <v>2816.3140250000006</v>
          </cell>
          <cell r="DU324">
            <v>388025.54035000026</v>
          </cell>
          <cell r="DV324">
            <v>0.97275284090909098</v>
          </cell>
          <cell r="DW324">
            <v>0.96033007012710159</v>
          </cell>
          <cell r="DX324">
            <v>0.81</v>
          </cell>
          <cell r="DY324">
            <v>0.4042754438776609</v>
          </cell>
          <cell r="DZ324">
            <v>0.98899999999999999</v>
          </cell>
          <cell r="EA324">
            <v>0.98779721886896366</v>
          </cell>
          <cell r="EB324">
            <v>0.78977083070475662</v>
          </cell>
          <cell r="EC324">
            <v>0.85564786003675608</v>
          </cell>
          <cell r="ED324">
            <v>0.8</v>
          </cell>
          <cell r="EE324">
            <v>0.87905628086109022</v>
          </cell>
          <cell r="EF324">
            <v>4.998733314920592E-2</v>
          </cell>
          <cell r="EG324">
            <v>7.9774181804795424E-2</v>
          </cell>
          <cell r="EH324">
            <v>144.72332693358101</v>
          </cell>
          <cell r="EI324">
            <v>32233.105016370075</v>
          </cell>
          <cell r="EJ324">
            <v>146.33298982161881</v>
          </cell>
          <cell r="EK324">
            <v>32631.297598992289</v>
          </cell>
          <cell r="EL324">
            <v>5.0543309554303258E-2</v>
          </cell>
          <cell r="EM324">
            <v>8.0759674436153561E-2</v>
          </cell>
          <cell r="EN324">
            <v>5.0000000000000001E-4</v>
          </cell>
          <cell r="EO324">
            <v>4.5624930330102789E-4</v>
          </cell>
          <cell r="EP324">
            <v>7.3166494910809413E-2</v>
          </cell>
          <cell r="EQ324">
            <v>14.888006795348735</v>
          </cell>
          <cell r="ER324">
            <v>0.98949474737368681</v>
          </cell>
          <cell r="ES324">
            <v>0.98824810637898741</v>
          </cell>
          <cell r="ET324">
            <v>146.25982332670802</v>
          </cell>
          <cell r="EU324">
            <v>32616.409592196949</v>
          </cell>
          <cell r="EV324">
            <v>2.9129499237157713E-2</v>
          </cell>
          <cell r="EW324">
            <v>2.628557055829378E-2</v>
          </cell>
          <cell r="EX324">
            <v>0.85</v>
          </cell>
          <cell r="EY324">
            <v>0.84675594927274256</v>
          </cell>
          <cell r="EZ324">
            <v>0.35699999999999998</v>
          </cell>
          <cell r="FA324">
            <v>0.36062652481577623</v>
          </cell>
          <cell r="FB324">
            <v>0.42</v>
          </cell>
          <cell r="FC324">
            <v>0.42589192922176605</v>
          </cell>
          <cell r="FD324">
            <v>118.03226656426536</v>
          </cell>
          <cell r="FE324">
            <v>16439.959729722184</v>
          </cell>
          <cell r="FF324">
            <v>0.63181666456380536</v>
          </cell>
          <cell r="FG324">
            <v>0.75216262557066149</v>
          </cell>
          <cell r="FH324">
            <v>0.78249271657738551</v>
          </cell>
          <cell r="FI324">
            <v>0.78641997432531963</v>
          </cell>
          <cell r="FJ324">
            <v>0.85996556941699609</v>
          </cell>
          <cell r="FK324">
            <v>0.90291803832793005</v>
          </cell>
          <cell r="FL324">
            <v>0.92405806659373235</v>
          </cell>
          <cell r="FM324">
            <v>0.93877076564929895</v>
          </cell>
          <cell r="FN324">
            <v>0.5433405777087601</v>
          </cell>
          <cell r="FO324">
            <v>0.67914120238384701</v>
          </cell>
          <cell r="FP324">
            <v>0.72306870680417623</v>
          </cell>
          <cell r="FQ324">
            <v>0.73826808141928235</v>
          </cell>
          <cell r="FR324">
            <v>3.0000000000000001E-3</v>
          </cell>
          <cell r="FS324">
            <v>1.2605551601597709E-3</v>
          </cell>
          <cell r="FT324">
            <v>0.77300000000000002</v>
          </cell>
          <cell r="FU324">
            <v>0.83129884917696162</v>
          </cell>
          <cell r="FV324">
            <v>0.79344893547906092</v>
          </cell>
          <cell r="FW324">
            <v>0.85701514953200897</v>
          </cell>
          <cell r="FX324">
            <v>227.03241312500001</v>
          </cell>
          <cell r="FY324">
            <v>37787.233134335875</v>
          </cell>
          <cell r="FZ324">
            <v>293.70299239974128</v>
          </cell>
          <cell r="GA324">
            <v>45455.654331468912</v>
          </cell>
          <cell r="GB324">
            <v>46.89378661172637</v>
          </cell>
          <cell r="GC324" t="e">
            <v>#DIV/0!</v>
          </cell>
          <cell r="GD324">
            <v>1.6197080205763457E-2</v>
          </cell>
          <cell r="GE324" t="e">
            <v>#DIV/0!</v>
          </cell>
          <cell r="GF324">
            <v>4.5369972565163744E-2</v>
          </cell>
          <cell r="GG324" t="e">
            <v>#DIV/0!</v>
          </cell>
          <cell r="GH324">
            <v>131.35514457066208</v>
          </cell>
          <cell r="GI324" t="e">
            <v>#DIV/0!</v>
          </cell>
          <cell r="GJ324">
            <v>1.6299999999999999E-2</v>
          </cell>
          <cell r="GK324" t="e">
            <v>#DIV/0!</v>
          </cell>
          <cell r="GL324">
            <v>3.7006283339374999</v>
          </cell>
          <cell r="GM324" t="e">
            <v>#DIV/0!</v>
          </cell>
          <cell r="GN324">
            <v>2.6797653452650856</v>
          </cell>
          <cell r="GO324" t="e">
            <v>#DIV/0!</v>
          </cell>
          <cell r="GP324">
            <v>7.5063455049442176</v>
          </cell>
          <cell r="GQ324" t="e">
            <v>#DIV/0!</v>
          </cell>
          <cell r="GR324">
            <v>2.5926863446201357E-3</v>
          </cell>
          <cell r="GS324" t="e">
            <v>#DIV/0!</v>
          </cell>
          <cell r="GT324">
            <v>138.8614900756063</v>
          </cell>
          <cell r="GU324">
            <v>19415.227898713973</v>
          </cell>
          <cell r="GV324">
            <v>49.573551956991444</v>
          </cell>
          <cell r="GW324">
            <v>7001.6461656195252</v>
          </cell>
          <cell r="GX324">
            <v>1.7122669230792843E-2</v>
          </cell>
          <cell r="GY324">
            <v>1.7328476231666553E-2</v>
          </cell>
          <cell r="GZ324">
            <v>4.7962658909783878E-2</v>
          </cell>
          <cell r="HA324">
            <v>4.805103074577971E-2</v>
          </cell>
          <cell r="HB324">
            <v>32.735534234427554</v>
          </cell>
          <cell r="HC324">
            <v>3266.6665278657997</v>
          </cell>
          <cell r="HD324">
            <v>1.1306830006364862E-2</v>
          </cell>
          <cell r="HE324">
            <v>8.0847206422483553E-3</v>
          </cell>
          <cell r="IV324">
            <v>320</v>
          </cell>
        </row>
        <row r="325">
          <cell r="B325" t="str">
            <v>from  26/2/2007  to  4/3/2007</v>
          </cell>
          <cell r="C325">
            <v>41</v>
          </cell>
          <cell r="F325">
            <v>7</v>
          </cell>
          <cell r="G325">
            <v>0</v>
          </cell>
          <cell r="H325">
            <v>0</v>
          </cell>
          <cell r="I325">
            <v>1</v>
          </cell>
          <cell r="J325">
            <v>0</v>
          </cell>
          <cell r="K325">
            <v>10.625</v>
          </cell>
          <cell r="L325">
            <v>7</v>
          </cell>
          <cell r="M325">
            <v>224.37500000000009</v>
          </cell>
          <cell r="N325">
            <v>7</v>
          </cell>
          <cell r="O325">
            <v>225</v>
          </cell>
          <cell r="P325">
            <v>0.5</v>
          </cell>
          <cell r="Q325">
            <v>18.784722222222221</v>
          </cell>
          <cell r="R325">
            <v>2.0833333333333332E-2</v>
          </cell>
          <cell r="S325">
            <v>0.71597222222222257</v>
          </cell>
          <cell r="T325">
            <v>0.52083333333333337</v>
          </cell>
          <cell r="U325">
            <v>19.500694444444445</v>
          </cell>
          <cell r="V325">
            <v>0</v>
          </cell>
          <cell r="W325">
            <v>11.663194444444446</v>
          </cell>
          <cell r="X325">
            <v>0</v>
          </cell>
          <cell r="Y325">
            <v>3.4722222222222071E-2</v>
          </cell>
          <cell r="Z325">
            <v>0</v>
          </cell>
          <cell r="AA325">
            <v>20.215972222222224</v>
          </cell>
          <cell r="AB325">
            <v>0</v>
          </cell>
          <cell r="AC325">
            <v>20.250694444444445</v>
          </cell>
          <cell r="AD325">
            <v>0</v>
          </cell>
          <cell r="AE325">
            <v>4.4145833333333329</v>
          </cell>
          <cell r="AF325">
            <v>0</v>
          </cell>
          <cell r="AG325">
            <v>39.742361111111116</v>
          </cell>
          <cell r="AH325">
            <v>0</v>
          </cell>
          <cell r="AI325">
            <v>0.44097222222222232</v>
          </cell>
          <cell r="AJ325">
            <v>0</v>
          </cell>
          <cell r="AK325">
            <v>44.59791666666667</v>
          </cell>
          <cell r="AL325">
            <v>0</v>
          </cell>
          <cell r="AM325">
            <v>64.848611111111111</v>
          </cell>
          <cell r="AN325">
            <v>6.479166666666667</v>
          </cell>
          <cell r="AO325">
            <v>193.21111111111108</v>
          </cell>
          <cell r="AP325">
            <v>5.7016666666666662</v>
          </cell>
          <cell r="AQ325">
            <v>122.99999999999984</v>
          </cell>
          <cell r="AR325">
            <v>1</v>
          </cell>
          <cell r="AS325">
            <v>0.97447633731224637</v>
          </cell>
          <cell r="AT325">
            <v>1</v>
          </cell>
          <cell r="AU325">
            <v>0.77022279503579416</v>
          </cell>
          <cell r="AV325">
            <v>1</v>
          </cell>
          <cell r="AW325">
            <v>0.99745044426510554</v>
          </cell>
          <cell r="AX325">
            <v>1</v>
          </cell>
          <cell r="AY325">
            <v>0.74214957661314607</v>
          </cell>
          <cell r="AZ325">
            <v>1</v>
          </cell>
          <cell r="BA325">
            <v>0.66454367703720729</v>
          </cell>
          <cell r="BB325">
            <v>0.87999999999999989</v>
          </cell>
          <cell r="BC325">
            <v>0.63660935073897218</v>
          </cell>
          <cell r="BD325">
            <v>0.87999999999999989</v>
          </cell>
          <cell r="BE325">
            <v>0.6003681118843186</v>
          </cell>
          <cell r="BF325">
            <v>0.87717948717948713</v>
          </cell>
          <cell r="BG325">
            <v>0.59827731802060391</v>
          </cell>
          <cell r="BH325">
            <v>0.81452380952380943</v>
          </cell>
          <cell r="BI325">
            <v>0.54818941504178209</v>
          </cell>
          <cell r="BJ325">
            <v>140.00000000000003</v>
          </cell>
          <cell r="BK325">
            <v>136.87477913279147</v>
          </cell>
          <cell r="BL325">
            <v>19157.600000000002</v>
          </cell>
          <cell r="BM325">
            <v>404054.34799999994</v>
          </cell>
          <cell r="BN325">
            <v>2736.8</v>
          </cell>
          <cell r="BO325">
            <v>1795.7971022222221</v>
          </cell>
          <cell r="BP325">
            <v>7988.7191999999995</v>
          </cell>
          <cell r="BQ325">
            <v>142313.85084000012</v>
          </cell>
          <cell r="BR325">
            <v>0.41699999999999993</v>
          </cell>
          <cell r="BS325">
            <v>0.35221462544439724</v>
          </cell>
          <cell r="BT325">
            <v>0.41699999999999993</v>
          </cell>
          <cell r="BU325">
            <v>0.35221462544439724</v>
          </cell>
          <cell r="BV325">
            <v>9.1999999999999985E-2</v>
          </cell>
          <cell r="BW325">
            <v>0.11746332209676108</v>
          </cell>
          <cell r="BX325">
            <v>1762.4992</v>
          </cell>
          <cell r="BY325">
            <v>47461.566023720785</v>
          </cell>
          <cell r="BZ325">
            <v>0.20849999999999996</v>
          </cell>
          <cell r="CA325">
            <v>0.18467649979905768</v>
          </cell>
          <cell r="CB325">
            <v>3994.3595999999998</v>
          </cell>
          <cell r="CC325">
            <v>74619.342717230364</v>
          </cell>
          <cell r="CD325">
            <v>2.8999999999999998E-2</v>
          </cell>
          <cell r="CE325">
            <v>2.9099308913664083E-2</v>
          </cell>
          <cell r="CF325">
            <v>0.75</v>
          </cell>
          <cell r="CG325">
            <v>0.74898341333058283</v>
          </cell>
          <cell r="CH325">
            <v>329.08076249999999</v>
          </cell>
          <cell r="CI325">
            <v>6151.8878143401707</v>
          </cell>
          <cell r="CJ325">
            <v>0.49199999999999999</v>
          </cell>
          <cell r="CK325">
            <v>0.48893493829598039</v>
          </cell>
          <cell r="CL325">
            <v>4187.2690124999999</v>
          </cell>
          <cell r="CM325">
            <v>77419.25795842956</v>
          </cell>
          <cell r="CN325">
            <v>0.44424715909090906</v>
          </cell>
          <cell r="CO325">
            <v>0.39188455531729571</v>
          </cell>
          <cell r="CP325">
            <v>8510.7093750000004</v>
          </cell>
          <cell r="CQ325">
            <v>158342.65848999983</v>
          </cell>
          <cell r="CR325">
            <v>1.2883167613636361E-2</v>
          </cell>
          <cell r="CS325">
            <v>1.1403569733671869E-2</v>
          </cell>
          <cell r="CT325">
            <v>246.81057187499999</v>
          </cell>
          <cell r="CU325">
            <v>4607.6619336113199</v>
          </cell>
          <cell r="CV325">
            <v>3.5000000000000003E-2</v>
          </cell>
          <cell r="CW325">
            <v>4.2893880701414956E-2</v>
          </cell>
          <cell r="CX325">
            <v>670.51600000000008</v>
          </cell>
          <cell r="CY325">
            <v>17331.458999999999</v>
          </cell>
          <cell r="CZ325">
            <v>2.0000000000000004E-2</v>
          </cell>
          <cell r="DA325">
            <v>2.0337951943576595E-2</v>
          </cell>
          <cell r="DB325">
            <v>7.000000000000001E-4</v>
          </cell>
          <cell r="DC325">
            <v>8.7237368437888491E-4</v>
          </cell>
          <cell r="DD325">
            <v>13.410320000000004</v>
          </cell>
          <cell r="DE325">
            <v>352.48638025406808</v>
          </cell>
          <cell r="DF325">
            <v>1.2364602560979945</v>
          </cell>
          <cell r="DG325">
            <v>0.60320539415606667</v>
          </cell>
          <cell r="DH325">
            <v>435.83540000000011</v>
          </cell>
          <cell r="DI325">
            <v>10454.429557394709</v>
          </cell>
          <cell r="DJ325">
            <v>0.3</v>
          </cell>
          <cell r="DK325">
            <v>8.0050156192851329E-2</v>
          </cell>
          <cell r="DL325">
            <v>201.15480000000002</v>
          </cell>
          <cell r="DM325">
            <v>1387.3859999999988</v>
          </cell>
          <cell r="DN325">
            <v>0.77</v>
          </cell>
          <cell r="DO325">
            <v>0.83003829401680185</v>
          </cell>
          <cell r="DP325">
            <v>1515.6886281249999</v>
          </cell>
          <cell r="DQ325">
            <v>42853.904090109507</v>
          </cell>
          <cell r="DR325">
            <v>1968.4267897727273</v>
          </cell>
          <cell r="DS325">
            <v>51628.827728810844</v>
          </cell>
          <cell r="DT325">
            <v>18635.609825</v>
          </cell>
          <cell r="DU325">
            <v>388025.54035000026</v>
          </cell>
          <cell r="DV325">
            <v>0.97275284090909075</v>
          </cell>
          <cell r="DW325">
            <v>0.96033007012710159</v>
          </cell>
          <cell r="DX325">
            <v>0.81</v>
          </cell>
          <cell r="DY325">
            <v>0.4042754438776609</v>
          </cell>
          <cell r="DZ325">
            <v>0.98899999999999988</v>
          </cell>
          <cell r="EA325">
            <v>0.98779721886896366</v>
          </cell>
          <cell r="EB325">
            <v>0.78977083070475673</v>
          </cell>
          <cell r="EC325">
            <v>0.85564786003675608</v>
          </cell>
          <cell r="ED325">
            <v>0.79999999999999993</v>
          </cell>
          <cell r="EE325">
            <v>0.87905628086109022</v>
          </cell>
          <cell r="EF325">
            <v>4.998733314920592E-2</v>
          </cell>
          <cell r="EG325">
            <v>7.9774181804795424E-2</v>
          </cell>
          <cell r="EH325">
            <v>957.63733353922748</v>
          </cell>
          <cell r="EI325">
            <v>32233.105016370075</v>
          </cell>
          <cell r="EJ325">
            <v>968.28850711752034</v>
          </cell>
          <cell r="EK325">
            <v>32631.297598992289</v>
          </cell>
          <cell r="EL325">
            <v>5.0543309554303265E-2</v>
          </cell>
          <cell r="EM325">
            <v>8.0759674436153561E-2</v>
          </cell>
          <cell r="EN325">
            <v>4.999999999999999E-4</v>
          </cell>
          <cell r="EO325">
            <v>4.5624930330102789E-4</v>
          </cell>
          <cell r="EP325">
            <v>0.48414425355876012</v>
          </cell>
          <cell r="EQ325">
            <v>14.888006795348735</v>
          </cell>
          <cell r="ER325">
            <v>0.98949474737368681</v>
          </cell>
          <cell r="ES325">
            <v>0.98824810637898741</v>
          </cell>
          <cell r="ET325">
            <v>967.8043628639615</v>
          </cell>
          <cell r="EU325">
            <v>32616.409592196949</v>
          </cell>
          <cell r="EV325">
            <v>2.9129499237157699E-2</v>
          </cell>
          <cell r="EW325">
            <v>2.628557055829378E-2</v>
          </cell>
          <cell r="EX325">
            <v>0.85</v>
          </cell>
          <cell r="EY325">
            <v>0.84675594927274256</v>
          </cell>
          <cell r="EZ325">
            <v>0.35699999999999998</v>
          </cell>
          <cell r="FA325">
            <v>0.36062652481577623</v>
          </cell>
          <cell r="FB325">
            <v>0.41999999999999993</v>
          </cell>
          <cell r="FC325">
            <v>0.42589192922176605</v>
          </cell>
          <cell r="FD325">
            <v>781.02201918056437</v>
          </cell>
          <cell r="FE325">
            <v>16439.959729722184</v>
          </cell>
          <cell r="FF325">
            <v>0.63181666456380536</v>
          </cell>
          <cell r="FG325">
            <v>0.75216262557066149</v>
          </cell>
          <cell r="FH325">
            <v>0.78249271657738551</v>
          </cell>
          <cell r="FI325">
            <v>0.78641997432531963</v>
          </cell>
          <cell r="FJ325">
            <v>0.85996556941699598</v>
          </cell>
          <cell r="FK325">
            <v>0.90291803832793005</v>
          </cell>
          <cell r="FL325">
            <v>0.92405806659373235</v>
          </cell>
          <cell r="FM325">
            <v>0.93877076564929895</v>
          </cell>
          <cell r="FN325">
            <v>0.54334057770875999</v>
          </cell>
          <cell r="FO325">
            <v>0.67914120238384701</v>
          </cell>
          <cell r="FP325">
            <v>0.72306870680417623</v>
          </cell>
          <cell r="FQ325">
            <v>0.73826808141928235</v>
          </cell>
          <cell r="FR325">
            <v>3.0000000000000027E-3</v>
          </cell>
          <cell r="FS325">
            <v>1.2605551601597709E-3</v>
          </cell>
          <cell r="FT325">
            <v>0.77300000000000002</v>
          </cell>
          <cell r="FU325">
            <v>0.83129884917696162</v>
          </cell>
          <cell r="FV325">
            <v>0.79344893547906103</v>
          </cell>
          <cell r="FW325">
            <v>0.85701514953200897</v>
          </cell>
          <cell r="FX325">
            <v>1502.278308125</v>
          </cell>
          <cell r="FY325">
            <v>37787.233134335875</v>
          </cell>
          <cell r="FZ325">
            <v>1943.4389497089262</v>
          </cell>
          <cell r="GA325">
            <v>45455.654331468912</v>
          </cell>
          <cell r="GB325">
            <v>310.29718374993399</v>
          </cell>
          <cell r="GC325" t="e">
            <v>#DIV/0!</v>
          </cell>
          <cell r="GD325">
            <v>1.6197080205763454E-2</v>
          </cell>
          <cell r="GE325" t="e">
            <v>#DIV/0!</v>
          </cell>
          <cell r="GF325">
            <v>4.5369972565163744E-2</v>
          </cell>
          <cell r="GG325" t="e">
            <v>#DIV/0!</v>
          </cell>
          <cell r="GH325">
            <v>869.17978641438106</v>
          </cell>
          <cell r="GI325" t="e">
            <v>#DIV/0!</v>
          </cell>
          <cell r="GJ325">
            <v>1.6299999999999995E-2</v>
          </cell>
          <cell r="GK325" t="e">
            <v>#DIV/0!</v>
          </cell>
          <cell r="GL325">
            <v>24.487136422437494</v>
          </cell>
          <cell r="GM325" t="e">
            <v>#DIV/0!</v>
          </cell>
          <cell r="GN325">
            <v>17.732064305903013</v>
          </cell>
          <cell r="GO325" t="e">
            <v>#DIV/0!</v>
          </cell>
          <cell r="GP325">
            <v>49.669647915694725</v>
          </cell>
          <cell r="GQ325" t="e">
            <v>#DIV/0!</v>
          </cell>
          <cell r="GR325">
            <v>2.5926863446201361E-3</v>
          </cell>
          <cell r="GS325" t="e">
            <v>#DIV/0!</v>
          </cell>
          <cell r="GT325">
            <v>918.84943433007572</v>
          </cell>
          <cell r="GU325">
            <v>19415.227898713973</v>
          </cell>
          <cell r="GV325">
            <v>328.029248055837</v>
          </cell>
          <cell r="GW325">
            <v>7001.6461656195252</v>
          </cell>
          <cell r="GX325">
            <v>1.7122669230792843E-2</v>
          </cell>
          <cell r="GY325">
            <v>1.7328476231666553E-2</v>
          </cell>
          <cell r="GZ325">
            <v>4.7962658909783878E-2</v>
          </cell>
          <cell r="HA325">
            <v>4.805103074577971E-2</v>
          </cell>
          <cell r="HB325">
            <v>216.61172652993545</v>
          </cell>
          <cell r="HC325">
            <v>3266.6665278657997</v>
          </cell>
          <cell r="HD325">
            <v>1.1306830006364859E-2</v>
          </cell>
          <cell r="HE325">
            <v>8.0847206422483553E-3</v>
          </cell>
          <cell r="IV325">
            <v>321</v>
          </cell>
        </row>
        <row r="326">
          <cell r="B326">
            <v>39146</v>
          </cell>
          <cell r="C326">
            <v>42</v>
          </cell>
          <cell r="D326">
            <v>39142</v>
          </cell>
          <cell r="E326">
            <v>0</v>
          </cell>
          <cell r="F326">
            <v>247</v>
          </cell>
          <cell r="G326">
            <v>0</v>
          </cell>
          <cell r="H326">
            <v>0</v>
          </cell>
          <cell r="I326">
            <v>1</v>
          </cell>
          <cell r="K326">
            <v>10.625</v>
          </cell>
          <cell r="L326">
            <v>1</v>
          </cell>
          <cell r="M326">
            <v>225.37500000000009</v>
          </cell>
          <cell r="N326">
            <v>226</v>
          </cell>
          <cell r="O326">
            <v>226</v>
          </cell>
          <cell r="Q326">
            <v>18.784722222222221</v>
          </cell>
          <cell r="S326">
            <v>0.71597222222222257</v>
          </cell>
          <cell r="T326">
            <v>0</v>
          </cell>
          <cell r="U326">
            <v>19.500694444444445</v>
          </cell>
          <cell r="W326">
            <v>11.663194444444446</v>
          </cell>
          <cell r="Y326">
            <v>3.4722222222222071E-2</v>
          </cell>
          <cell r="AA326">
            <v>20.215972222222224</v>
          </cell>
          <cell r="AB326">
            <v>0</v>
          </cell>
          <cell r="AC326">
            <v>20.250694444444445</v>
          </cell>
          <cell r="AE326">
            <v>4.4145833333333329</v>
          </cell>
          <cell r="AG326">
            <v>39.742361111111116</v>
          </cell>
          <cell r="AI326">
            <v>0.44097222222222232</v>
          </cell>
          <cell r="AJ326">
            <v>0</v>
          </cell>
          <cell r="AK326">
            <v>44.59791666666667</v>
          </cell>
          <cell r="AL326">
            <v>0</v>
          </cell>
          <cell r="AM326">
            <v>64.848611111111111</v>
          </cell>
          <cell r="AN326">
            <v>1</v>
          </cell>
          <cell r="AO326">
            <v>194.21111111111108</v>
          </cell>
          <cell r="AP326">
            <v>0.88</v>
          </cell>
          <cell r="AQ326">
            <v>123.87999999999984</v>
          </cell>
          <cell r="AR326">
            <v>1</v>
          </cell>
          <cell r="AS326">
            <v>0.97462305840648622</v>
          </cell>
          <cell r="AT326">
            <v>1</v>
          </cell>
          <cell r="AU326">
            <v>0.77154365416781434</v>
          </cell>
          <cell r="AV326">
            <v>1</v>
          </cell>
          <cell r="AW326">
            <v>0.99746510021836066</v>
          </cell>
          <cell r="AX326">
            <v>1</v>
          </cell>
          <cell r="AY326">
            <v>0.74363181279266111</v>
          </cell>
          <cell r="AZ326">
            <v>1</v>
          </cell>
          <cell r="BA326">
            <v>0.66627095371588752</v>
          </cell>
          <cell r="BB326">
            <v>0.88</v>
          </cell>
          <cell r="BC326">
            <v>0.63786257795068291</v>
          </cell>
          <cell r="BD326">
            <v>0.88</v>
          </cell>
          <cell r="BE326">
            <v>0.6017263770032274</v>
          </cell>
          <cell r="BF326">
            <v>0.88</v>
          </cell>
          <cell r="BG326">
            <v>0.59964099633601053</v>
          </cell>
          <cell r="BH326">
            <v>0.88</v>
          </cell>
          <cell r="BI326">
            <v>0.54966167498613361</v>
          </cell>
          <cell r="BJ326">
            <v>140</v>
          </cell>
          <cell r="BK326">
            <v>136.89697960391791</v>
          </cell>
          <cell r="BL326">
            <v>2956.8</v>
          </cell>
          <cell r="BM326">
            <v>407011.14799999993</v>
          </cell>
          <cell r="BN326">
            <v>2956.8</v>
          </cell>
          <cell r="BO326">
            <v>1800.9342831858403</v>
          </cell>
          <cell r="BP326">
            <v>1232.9856</v>
          </cell>
          <cell r="BQ326">
            <v>143546.8364400001</v>
          </cell>
          <cell r="BR326">
            <v>0.41699999999999998</v>
          </cell>
          <cell r="BS326">
            <v>0.35268526954450918</v>
          </cell>
          <cell r="BT326">
            <v>2</v>
          </cell>
          <cell r="BU326">
            <v>0.35268526954450918</v>
          </cell>
          <cell r="BV326">
            <v>9.1999999999999998E-2</v>
          </cell>
          <cell r="BW326">
            <v>0.11727833956951172</v>
          </cell>
          <cell r="BX326">
            <v>272.0256</v>
          </cell>
          <cell r="BY326">
            <v>47733.591623720786</v>
          </cell>
          <cell r="BZ326">
            <v>0.20849999999999999</v>
          </cell>
          <cell r="CA326">
            <v>0.18484956956812978</v>
          </cell>
          <cell r="CB326">
            <v>616.49279999999999</v>
          </cell>
          <cell r="CC326">
            <v>75235.835517230356</v>
          </cell>
          <cell r="CD326">
            <v>2.9000000000000001E-2</v>
          </cell>
          <cell r="CE326">
            <v>2.9098491862922515E-2</v>
          </cell>
          <cell r="CF326">
            <v>0.75</v>
          </cell>
          <cell r="CG326">
            <v>0.74899173764524862</v>
          </cell>
          <cell r="CH326">
            <v>50.790600000000005</v>
          </cell>
          <cell r="CI326">
            <v>6202.678414340171</v>
          </cell>
          <cell r="CJ326">
            <v>0.49199999999999999</v>
          </cell>
          <cell r="CK326">
            <v>0.48896015567925288</v>
          </cell>
          <cell r="CL326">
            <v>646.26659999999993</v>
          </cell>
          <cell r="CM326">
            <v>78065.524558429563</v>
          </cell>
          <cell r="CN326">
            <v>0.44424715909090906</v>
          </cell>
          <cell r="CO326">
            <v>0.39226495213836216</v>
          </cell>
          <cell r="CP326">
            <v>1313.55</v>
          </cell>
          <cell r="CQ326">
            <v>159656.20848999982</v>
          </cell>
          <cell r="CR326">
            <v>1.2883167613636363E-2</v>
          </cell>
          <cell r="CS326">
            <v>1.1414318517907822E-2</v>
          </cell>
          <cell r="CT326">
            <v>38.092950000000002</v>
          </cell>
          <cell r="CU326">
            <v>4645.7548836113201</v>
          </cell>
          <cell r="CV326">
            <v>3.5000000000000003E-2</v>
          </cell>
          <cell r="CW326">
            <v>4.2836534295615909E-2</v>
          </cell>
          <cell r="CX326">
            <v>103.48800000000001</v>
          </cell>
          <cell r="CY326">
            <v>17434.947</v>
          </cell>
          <cell r="CZ326">
            <v>0.02</v>
          </cell>
          <cell r="DA326">
            <v>2.0335945974144232E-2</v>
          </cell>
          <cell r="DB326">
            <v>7.000000000000001E-4</v>
          </cell>
          <cell r="DC326">
            <v>8.7112144715522169E-4</v>
          </cell>
          <cell r="DD326">
            <v>2.0697600000000005</v>
          </cell>
          <cell r="DE326">
            <v>354.55614025406805</v>
          </cell>
          <cell r="DF326">
            <v>0.65</v>
          </cell>
          <cell r="DG326">
            <v>0.60348315124758967</v>
          </cell>
          <cell r="DH326">
            <v>67.267200000000017</v>
          </cell>
          <cell r="DI326">
            <v>10521.696757394709</v>
          </cell>
          <cell r="DJ326">
            <v>0.3</v>
          </cell>
          <cell r="DK326">
            <v>8.1355704723392555E-2</v>
          </cell>
          <cell r="DL326">
            <v>31.046400000000002</v>
          </cell>
          <cell r="DM326">
            <v>1418.4323999999988</v>
          </cell>
          <cell r="DN326">
            <v>0.77</v>
          </cell>
          <cell r="DO326">
            <v>0.82968706685963256</v>
          </cell>
          <cell r="DP326">
            <v>233.93265</v>
          </cell>
          <cell r="DQ326">
            <v>43087.836740109509</v>
          </cell>
          <cell r="DR326">
            <v>303.80863636363637</v>
          </cell>
          <cell r="DS326">
            <v>51932.636365174483</v>
          </cell>
          <cell r="DT326">
            <v>2876.2356</v>
          </cell>
          <cell r="DU326">
            <v>390901.77595000021</v>
          </cell>
          <cell r="DV326">
            <v>0.97275284090909087</v>
          </cell>
          <cell r="DW326">
            <v>0.96042031740614697</v>
          </cell>
          <cell r="DX326">
            <v>0.81</v>
          </cell>
          <cell r="DY326">
            <v>0.40722289721754473</v>
          </cell>
          <cell r="DZ326">
            <v>0.98899999999999999</v>
          </cell>
          <cell r="EA326">
            <v>0.98780270231311929</v>
          </cell>
          <cell r="EB326">
            <v>0.78977083070475662</v>
          </cell>
          <cell r="EC326">
            <v>0.85528803985406865</v>
          </cell>
          <cell r="ED326">
            <v>0.8</v>
          </cell>
          <cell r="EE326">
            <v>0.87866216735778369</v>
          </cell>
          <cell r="EF326">
            <v>4.998733314920592E-2</v>
          </cell>
          <cell r="EG326">
            <v>7.9557790301669221E-2</v>
          </cell>
          <cell r="EH326">
            <v>147.80254665557209</v>
          </cell>
          <cell r="EI326">
            <v>32380.907563025648</v>
          </cell>
          <cell r="EJ326">
            <v>149.4464576901639</v>
          </cell>
          <cell r="EK326">
            <v>32780.744056682452</v>
          </cell>
          <cell r="EL326">
            <v>5.0543309554303258E-2</v>
          </cell>
          <cell r="EM326">
            <v>8.0540162641153157E-2</v>
          </cell>
          <cell r="EN326">
            <v>5.0000000000000001E-4</v>
          </cell>
          <cell r="EO326">
            <v>4.5644876145340638E-4</v>
          </cell>
          <cell r="EP326">
            <v>7.4723228845081952E-2</v>
          </cell>
          <cell r="EQ326">
            <v>14.962730024193817</v>
          </cell>
          <cell r="ER326">
            <v>0.98949474737368681</v>
          </cell>
          <cell r="ES326">
            <v>0.98825378953135223</v>
          </cell>
          <cell r="ET326">
            <v>149.37173446131882</v>
          </cell>
          <cell r="EU326">
            <v>32765.781326658267</v>
          </cell>
          <cell r="EV326">
            <v>2.9129499237157713E-2</v>
          </cell>
          <cell r="EW326">
            <v>2.6306230749934684E-2</v>
          </cell>
          <cell r="EX326">
            <v>0.85</v>
          </cell>
          <cell r="EY326">
            <v>0.84677947318912172</v>
          </cell>
          <cell r="EZ326">
            <v>0.35699999999999998</v>
          </cell>
          <cell r="FA326">
            <v>0.36060022742597397</v>
          </cell>
          <cell r="FB326">
            <v>0.42</v>
          </cell>
          <cell r="FC326">
            <v>0.42584904198006779</v>
          </cell>
          <cell r="FD326">
            <v>120.54359138478164</v>
          </cell>
          <cell r="FE326">
            <v>16560.503321106968</v>
          </cell>
          <cell r="FF326">
            <v>0.63181666456380536</v>
          </cell>
          <cell r="FG326">
            <v>0.7515092428133664</v>
          </cell>
          <cell r="FH326">
            <v>0.78249271657738551</v>
          </cell>
          <cell r="FI326">
            <v>0.78638894807029147</v>
          </cell>
          <cell r="FJ326">
            <v>0.85996556941699609</v>
          </cell>
          <cell r="FK326">
            <v>0.90267325953108024</v>
          </cell>
          <cell r="FL326">
            <v>0.92405806659373235</v>
          </cell>
          <cell r="FM326">
            <v>0.93868687420407693</v>
          </cell>
          <cell r="FN326">
            <v>0.5433405777087601</v>
          </cell>
          <cell r="FO326">
            <v>0.67836729777807547</v>
          </cell>
          <cell r="FP326">
            <v>0.72306870680417623</v>
          </cell>
          <cell r="FQ326">
            <v>0.73817298357273409</v>
          </cell>
          <cell r="FR326">
            <v>3.0000000000000001E-3</v>
          </cell>
          <cell r="FS326">
            <v>1.2296027909097784E-3</v>
          </cell>
          <cell r="FT326">
            <v>0.77300000000000002</v>
          </cell>
          <cell r="FU326">
            <v>0.83091666965054234</v>
          </cell>
          <cell r="FV326">
            <v>0.79344893547906092</v>
          </cell>
          <cell r="FW326">
            <v>0.85662269244192024</v>
          </cell>
          <cell r="FX326">
            <v>231.86288999999999</v>
          </cell>
          <cell r="FY326">
            <v>38019.096024335871</v>
          </cell>
          <cell r="FZ326">
            <v>299.9519922380336</v>
          </cell>
          <cell r="GA326">
            <v>45755.606323706947</v>
          </cell>
          <cell r="GB326">
            <v>47.891526752401397</v>
          </cell>
          <cell r="GC326" t="e">
            <v>#DIV/0!</v>
          </cell>
          <cell r="GD326">
            <v>1.6197080205763457E-2</v>
          </cell>
          <cell r="GE326" t="e">
            <v>#DIV/0!</v>
          </cell>
          <cell r="GF326">
            <v>4.5369972565163744E-2</v>
          </cell>
          <cell r="GG326" t="e">
            <v>#DIV/0!</v>
          </cell>
          <cell r="GH326">
            <v>134.14993488067617</v>
          </cell>
          <cell r="GI326" t="e">
            <v>#DIV/0!</v>
          </cell>
          <cell r="GJ326">
            <v>1.6299999999999999E-2</v>
          </cell>
          <cell r="GK326" t="e">
            <v>#DIV/0!</v>
          </cell>
          <cell r="GL326">
            <v>3.7793651069999994</v>
          </cell>
          <cell r="GM326" t="e">
            <v>#DIV/0!</v>
          </cell>
          <cell r="GN326">
            <v>2.736781629206896</v>
          </cell>
          <cell r="GO326" t="e">
            <v>#DIV/0!</v>
          </cell>
          <cell r="GP326">
            <v>7.6660549837728187</v>
          </cell>
          <cell r="GQ326" t="e">
            <v>#DIV/0!</v>
          </cell>
          <cell r="GR326">
            <v>2.5926863446201361E-3</v>
          </cell>
          <cell r="GS326" t="e">
            <v>#DIV/0!</v>
          </cell>
          <cell r="GT326">
            <v>141.81598986444899</v>
          </cell>
          <cell r="GU326">
            <v>19557.043888578421</v>
          </cell>
          <cell r="GV326">
            <v>50.628308381608285</v>
          </cell>
          <cell r="GW326">
            <v>7052.2744740011331</v>
          </cell>
          <cell r="GX326">
            <v>1.7122669230792843E-2</v>
          </cell>
          <cell r="GY326">
            <v>1.7326981112569265E-2</v>
          </cell>
          <cell r="GZ326">
            <v>4.7962658909783885E-2</v>
          </cell>
          <cell r="HA326">
            <v>4.8050388753917928E-2</v>
          </cell>
          <cell r="HB326">
            <v>33.432034962819621</v>
          </cell>
          <cell r="HC326">
            <v>3300.0985628286194</v>
          </cell>
          <cell r="HD326">
            <v>1.130683000636486E-2</v>
          </cell>
          <cell r="HE326">
            <v>8.1081281902102096E-3</v>
          </cell>
          <cell r="IV326">
            <v>322</v>
          </cell>
        </row>
        <row r="327">
          <cell r="B327">
            <v>39147</v>
          </cell>
          <cell r="C327">
            <v>42</v>
          </cell>
          <cell r="D327">
            <v>39142</v>
          </cell>
          <cell r="E327">
            <v>0</v>
          </cell>
          <cell r="F327">
            <v>248</v>
          </cell>
          <cell r="G327">
            <v>0</v>
          </cell>
          <cell r="H327">
            <v>0</v>
          </cell>
          <cell r="I327">
            <v>1</v>
          </cell>
          <cell r="K327">
            <v>10.625</v>
          </cell>
          <cell r="L327">
            <v>1</v>
          </cell>
          <cell r="M327">
            <v>226.37500000000009</v>
          </cell>
          <cell r="N327">
            <v>227</v>
          </cell>
          <cell r="O327">
            <v>227</v>
          </cell>
          <cell r="Q327">
            <v>18.784722222222221</v>
          </cell>
          <cell r="S327">
            <v>0.71597222222222257</v>
          </cell>
          <cell r="T327">
            <v>0</v>
          </cell>
          <cell r="U327">
            <v>19.500694444444445</v>
          </cell>
          <cell r="W327">
            <v>11.663194444444446</v>
          </cell>
          <cell r="Y327">
            <v>3.4722222222222071E-2</v>
          </cell>
          <cell r="AA327">
            <v>20.215972222222224</v>
          </cell>
          <cell r="AB327">
            <v>0</v>
          </cell>
          <cell r="AC327">
            <v>20.250694444444445</v>
          </cell>
          <cell r="AE327">
            <v>4.4145833333333329</v>
          </cell>
          <cell r="AG327">
            <v>39.742361111111116</v>
          </cell>
          <cell r="AI327">
            <v>0.44097222222222232</v>
          </cell>
          <cell r="AJ327">
            <v>0</v>
          </cell>
          <cell r="AK327">
            <v>44.59791666666667</v>
          </cell>
          <cell r="AL327">
            <v>0</v>
          </cell>
          <cell r="AM327">
            <v>64.848611111111111</v>
          </cell>
          <cell r="AN327">
            <v>1</v>
          </cell>
          <cell r="AO327">
            <v>195.21111111111108</v>
          </cell>
          <cell r="AP327">
            <v>0.88</v>
          </cell>
          <cell r="AQ327">
            <v>124.75999999999983</v>
          </cell>
          <cell r="AR327">
            <v>1</v>
          </cell>
          <cell r="AS327">
            <v>0.97476810230885558</v>
          </cell>
          <cell r="AT327">
            <v>1</v>
          </cell>
          <cell r="AU327">
            <v>0.77284941435165888</v>
          </cell>
          <cell r="AV327">
            <v>1</v>
          </cell>
          <cell r="AW327">
            <v>0.99747958863711228</v>
          </cell>
          <cell r="AX327">
            <v>1</v>
          </cell>
          <cell r="AY327">
            <v>0.74509710529762685</v>
          </cell>
          <cell r="AZ327">
            <v>1</v>
          </cell>
          <cell r="BA327">
            <v>0.66798053389492851</v>
          </cell>
          <cell r="BB327">
            <v>0.88</v>
          </cell>
          <cell r="BC327">
            <v>0.63910296545050871</v>
          </cell>
          <cell r="BD327">
            <v>0.88</v>
          </cell>
          <cell r="BE327">
            <v>0.60307151081406707</v>
          </cell>
          <cell r="BF327">
            <v>0.88</v>
          </cell>
          <cell r="BG327">
            <v>0.60099153648011161</v>
          </cell>
          <cell r="BH327">
            <v>0.88</v>
          </cell>
          <cell r="BI327">
            <v>0.55112092766427323</v>
          </cell>
          <cell r="BJ327">
            <v>140</v>
          </cell>
          <cell r="BK327">
            <v>136.91886689109774</v>
          </cell>
          <cell r="BL327">
            <v>2956.8</v>
          </cell>
          <cell r="BM327">
            <v>409967.94799999992</v>
          </cell>
          <cell r="BN327">
            <v>2956.8</v>
          </cell>
          <cell r="BO327">
            <v>1806.0262026431715</v>
          </cell>
          <cell r="BP327">
            <v>1232.9856</v>
          </cell>
          <cell r="BQ327">
            <v>144779.82204000012</v>
          </cell>
          <cell r="BR327">
            <v>0.41699999999999998</v>
          </cell>
          <cell r="BS327">
            <v>0.3531491248188996</v>
          </cell>
          <cell r="BT327">
            <v>2</v>
          </cell>
          <cell r="BU327">
            <v>0.3531491248188996</v>
          </cell>
          <cell r="BV327">
            <v>9.1999999999999998E-2</v>
          </cell>
          <cell r="BW327">
            <v>0.11709602533054803</v>
          </cell>
          <cell r="BX327">
            <v>272.0256</v>
          </cell>
          <cell r="BY327">
            <v>48005.617223720787</v>
          </cell>
          <cell r="BZ327">
            <v>0.20849999999999999</v>
          </cell>
          <cell r="CA327">
            <v>0.18502014288500032</v>
          </cell>
          <cell r="CB327">
            <v>616.49279999999999</v>
          </cell>
          <cell r="CC327">
            <v>75852.328317230364</v>
          </cell>
          <cell r="CD327">
            <v>2.9000000000000001E-2</v>
          </cell>
          <cell r="CE327">
            <v>2.9097688146822329E-2</v>
          </cell>
          <cell r="CF327">
            <v>0.75</v>
          </cell>
          <cell r="CG327">
            <v>0.74899992673994753</v>
          </cell>
          <cell r="CH327">
            <v>50.790600000000005</v>
          </cell>
          <cell r="CI327">
            <v>6253.4690143401713</v>
          </cell>
          <cell r="CJ327">
            <v>0.49199999999999999</v>
          </cell>
          <cell r="CK327">
            <v>0.48898496150330939</v>
          </cell>
          <cell r="CL327">
            <v>646.26659999999993</v>
          </cell>
          <cell r="CM327">
            <v>78711.791158429565</v>
          </cell>
          <cell r="CN327">
            <v>0.44424715909090906</v>
          </cell>
          <cell r="CO327">
            <v>0.39263986190939942</v>
          </cell>
          <cell r="CP327">
            <v>1313.55</v>
          </cell>
          <cell r="CQ327">
            <v>160969.7584899998</v>
          </cell>
          <cell r="CR327">
            <v>1.2883167613636363E-2</v>
          </cell>
          <cell r="CS327">
            <v>1.1424912255851087E-2</v>
          </cell>
          <cell r="CT327">
            <v>38.092950000000002</v>
          </cell>
          <cell r="CU327">
            <v>4683.8478336113203</v>
          </cell>
          <cell r="CV327">
            <v>3.5000000000000003E-2</v>
          </cell>
          <cell r="CW327">
            <v>4.2780015085472009E-2</v>
          </cell>
          <cell r="CX327">
            <v>103.48800000000001</v>
          </cell>
          <cell r="CY327">
            <v>17538.435000000001</v>
          </cell>
          <cell r="CZ327">
            <v>0.02</v>
          </cell>
          <cell r="DA327">
            <v>2.0333963677720845E-2</v>
          </cell>
          <cell r="DB327">
            <v>7.000000000000001E-4</v>
          </cell>
          <cell r="DC327">
            <v>8.6988727288033775E-4</v>
          </cell>
          <cell r="DD327">
            <v>2.0697600000000005</v>
          </cell>
          <cell r="DE327">
            <v>356.62590025406803</v>
          </cell>
          <cell r="DF327">
            <v>0.65</v>
          </cell>
          <cell r="DG327">
            <v>0.60375763044962161</v>
          </cell>
          <cell r="DH327">
            <v>67.267200000000017</v>
          </cell>
          <cell r="DI327">
            <v>10588.96395739471</v>
          </cell>
          <cell r="DJ327">
            <v>0.3</v>
          </cell>
          <cell r="DK327">
            <v>8.2645846108846011E-2</v>
          </cell>
          <cell r="DL327">
            <v>31.046400000000002</v>
          </cell>
          <cell r="DM327">
            <v>1449.4787999999987</v>
          </cell>
          <cell r="DN327">
            <v>0.77</v>
          </cell>
          <cell r="DO327">
            <v>0.82933992519655353</v>
          </cell>
          <cell r="DP327">
            <v>233.93265</v>
          </cell>
          <cell r="DQ327">
            <v>43321.769390109512</v>
          </cell>
          <cell r="DR327">
            <v>303.80863636363637</v>
          </cell>
          <cell r="DS327">
            <v>52236.445001538123</v>
          </cell>
          <cell r="DT327">
            <v>2876.2356</v>
          </cell>
          <cell r="DU327">
            <v>393778.01155000029</v>
          </cell>
          <cell r="DV327">
            <v>0.97275284090909087</v>
          </cell>
          <cell r="DW327">
            <v>0.96050926290950034</v>
          </cell>
          <cell r="DX327">
            <v>0.81</v>
          </cell>
          <cell r="DY327">
            <v>0.41012783489210453</v>
          </cell>
          <cell r="DZ327">
            <v>0.98899999999999999</v>
          </cell>
          <cell r="EA327">
            <v>0.98780813598645389</v>
          </cell>
          <cell r="EB327">
            <v>0.78977083070475662</v>
          </cell>
          <cell r="EC327">
            <v>0.85493213892343412</v>
          </cell>
          <cell r="ED327">
            <v>0.8</v>
          </cell>
          <cell r="EE327">
            <v>0.87827194961628341</v>
          </cell>
          <cell r="EF327">
            <v>4.998733314920592E-2</v>
          </cell>
          <cell r="EG327">
            <v>7.9344520146929221E-2</v>
          </cell>
          <cell r="EH327">
            <v>147.80254665557209</v>
          </cell>
          <cell r="EI327">
            <v>32528.710109681222</v>
          </cell>
          <cell r="EJ327">
            <v>149.4464576901639</v>
          </cell>
          <cell r="EK327">
            <v>32930.190514372618</v>
          </cell>
          <cell r="EL327">
            <v>5.0543309554303258E-2</v>
          </cell>
          <cell r="EM327">
            <v>8.0323817203321032E-2</v>
          </cell>
          <cell r="EN327">
            <v>5.0000000000000001E-4</v>
          </cell>
          <cell r="EO327">
            <v>4.5664640921150139E-4</v>
          </cell>
          <cell r="EP327">
            <v>7.4723228845081952E-2</v>
          </cell>
          <cell r="EQ327">
            <v>15.037453253038899</v>
          </cell>
          <cell r="ER327">
            <v>0.98949474737368681</v>
          </cell>
          <cell r="ES327">
            <v>0.98825942110246967</v>
          </cell>
          <cell r="ET327">
            <v>149.37173446131882</v>
          </cell>
          <cell r="EU327">
            <v>32915.153061119585</v>
          </cell>
          <cell r="EV327">
            <v>2.9129499237157713E-2</v>
          </cell>
          <cell r="EW327">
            <v>2.632659292776772E-2</v>
          </cell>
          <cell r="EX327">
            <v>0.85</v>
          </cell>
          <cell r="EY327">
            <v>0.84680265839884405</v>
          </cell>
          <cell r="EZ327">
            <v>0.35699999999999998</v>
          </cell>
          <cell r="FA327">
            <v>0.3605743086763965</v>
          </cell>
          <cell r="FB327">
            <v>0.42</v>
          </cell>
          <cell r="FC327">
            <v>0.42580677457741989</v>
          </cell>
          <cell r="FD327">
            <v>120.54359138478164</v>
          </cell>
          <cell r="FE327">
            <v>16681.046912491751</v>
          </cell>
          <cell r="FF327">
            <v>0.63181666456380536</v>
          </cell>
          <cell r="FG327">
            <v>0.75086291644190373</v>
          </cell>
          <cell r="FH327">
            <v>0.78249271657738551</v>
          </cell>
          <cell r="FI327">
            <v>0.78635840820204106</v>
          </cell>
          <cell r="FJ327">
            <v>0.85996556941699609</v>
          </cell>
          <cell r="FK327">
            <v>0.90243125483038544</v>
          </cell>
          <cell r="FL327">
            <v>0.92405806659373235</v>
          </cell>
          <cell r="FM327">
            <v>0.93860393425484179</v>
          </cell>
          <cell r="FN327">
            <v>0.5433405777087601</v>
          </cell>
          <cell r="FO327">
            <v>0.67760216389027006</v>
          </cell>
          <cell r="FP327">
            <v>0.72306870680417623</v>
          </cell>
          <cell r="FQ327">
            <v>0.7380790956728106</v>
          </cell>
          <cell r="FR327">
            <v>3.0000000000000001E-3</v>
          </cell>
          <cell r="FS327">
            <v>1.1995430676479124E-3</v>
          </cell>
          <cell r="FT327">
            <v>0.77300000000000002</v>
          </cell>
          <cell r="FU327">
            <v>0.83053946826420144</v>
          </cell>
          <cell r="FV327">
            <v>0.79344893547906092</v>
          </cell>
          <cell r="FW327">
            <v>0.85623506735737598</v>
          </cell>
          <cell r="FX327">
            <v>231.86288999999999</v>
          </cell>
          <cell r="FY327">
            <v>38250.958914335868</v>
          </cell>
          <cell r="FZ327">
            <v>299.9519922380336</v>
          </cell>
          <cell r="GA327">
            <v>46055.558315944982</v>
          </cell>
          <cell r="GB327">
            <v>47.891526752401397</v>
          </cell>
          <cell r="GC327" t="e">
            <v>#DIV/0!</v>
          </cell>
          <cell r="GD327">
            <v>1.6197080205763457E-2</v>
          </cell>
          <cell r="GE327" t="e">
            <v>#DIV/0!</v>
          </cell>
          <cell r="GF327">
            <v>4.5369972565163744E-2</v>
          </cell>
          <cell r="GG327" t="e">
            <v>#DIV/0!</v>
          </cell>
          <cell r="GH327">
            <v>134.14993488067617</v>
          </cell>
          <cell r="GI327" t="e">
            <v>#DIV/0!</v>
          </cell>
          <cell r="GJ327">
            <v>1.6299999999999999E-2</v>
          </cell>
          <cell r="GK327" t="e">
            <v>#DIV/0!</v>
          </cell>
          <cell r="GL327">
            <v>3.7793651069999994</v>
          </cell>
          <cell r="GM327" t="e">
            <v>#DIV/0!</v>
          </cell>
          <cell r="GN327">
            <v>2.736781629206896</v>
          </cell>
          <cell r="GO327" t="e">
            <v>#DIV/0!</v>
          </cell>
          <cell r="GP327">
            <v>7.6660549837728187</v>
          </cell>
          <cell r="GQ327" t="e">
            <v>#DIV/0!</v>
          </cell>
          <cell r="GR327">
            <v>2.5926863446201361E-3</v>
          </cell>
          <cell r="GS327" t="e">
            <v>#DIV/0!</v>
          </cell>
          <cell r="GT327">
            <v>141.81598986444899</v>
          </cell>
          <cell r="GU327">
            <v>19698.859878442869</v>
          </cell>
          <cell r="GV327">
            <v>50.628308381608285</v>
          </cell>
          <cell r="GW327">
            <v>7102.902782382741</v>
          </cell>
          <cell r="GX327">
            <v>1.7122669230792843E-2</v>
          </cell>
          <cell r="GY327">
            <v>1.7325507559880614E-2</v>
          </cell>
          <cell r="GZ327">
            <v>4.7962658909783885E-2</v>
          </cell>
          <cell r="HA327">
            <v>4.8049756022494894E-2</v>
          </cell>
          <cell r="HB327">
            <v>33.432034962819621</v>
          </cell>
          <cell r="HC327">
            <v>3333.530597791439</v>
          </cell>
          <cell r="HD327">
            <v>1.130683000636486E-2</v>
          </cell>
          <cell r="HE327">
            <v>8.1311980950067829E-3</v>
          </cell>
          <cell r="IV327">
            <v>323</v>
          </cell>
        </row>
        <row r="328">
          <cell r="B328">
            <v>39148</v>
          </cell>
          <cell r="C328">
            <v>42</v>
          </cell>
          <cell r="D328">
            <v>39142</v>
          </cell>
          <cell r="E328">
            <v>0</v>
          </cell>
          <cell r="F328">
            <v>249</v>
          </cell>
          <cell r="G328">
            <v>0</v>
          </cell>
          <cell r="H328">
            <v>0</v>
          </cell>
          <cell r="I328">
            <v>1</v>
          </cell>
          <cell r="K328">
            <v>10.625</v>
          </cell>
          <cell r="L328">
            <v>1</v>
          </cell>
          <cell r="M328">
            <v>227.37500000000009</v>
          </cell>
          <cell r="N328">
            <v>228</v>
          </cell>
          <cell r="O328">
            <v>228</v>
          </cell>
          <cell r="Q328">
            <v>18.784722222222221</v>
          </cell>
          <cell r="S328">
            <v>0.71597222222222257</v>
          </cell>
          <cell r="T328">
            <v>0</v>
          </cell>
          <cell r="U328">
            <v>19.500694444444445</v>
          </cell>
          <cell r="W328">
            <v>11.663194444444446</v>
          </cell>
          <cell r="Y328">
            <v>3.4722222222222071E-2</v>
          </cell>
          <cell r="AA328">
            <v>20.215972222222224</v>
          </cell>
          <cell r="AB328">
            <v>0</v>
          </cell>
          <cell r="AC328">
            <v>20.250694444444445</v>
          </cell>
          <cell r="AE328">
            <v>4.4145833333333329</v>
          </cell>
          <cell r="AG328">
            <v>39.742361111111116</v>
          </cell>
          <cell r="AI328">
            <v>0.44097222222222232</v>
          </cell>
          <cell r="AJ328">
            <v>0</v>
          </cell>
          <cell r="AK328">
            <v>44.59791666666667</v>
          </cell>
          <cell r="AL328">
            <v>0</v>
          </cell>
          <cell r="AM328">
            <v>64.848611111111111</v>
          </cell>
          <cell r="AN328">
            <v>1</v>
          </cell>
          <cell r="AO328">
            <v>196.21111111111108</v>
          </cell>
          <cell r="AP328">
            <v>0.88</v>
          </cell>
          <cell r="AQ328">
            <v>125.63999999999983</v>
          </cell>
          <cell r="AR328">
            <v>1</v>
          </cell>
          <cell r="AS328">
            <v>0.97491149761428353</v>
          </cell>
          <cell r="AT328">
            <v>1</v>
          </cell>
          <cell r="AU328">
            <v>0.77414033301365914</v>
          </cell>
          <cell r="AV328">
            <v>1</v>
          </cell>
          <cell r="AW328">
            <v>0.99749391237770491</v>
          </cell>
          <cell r="AX328">
            <v>1</v>
          </cell>
          <cell r="AY328">
            <v>0.74654574300564758</v>
          </cell>
          <cell r="AZ328">
            <v>1</v>
          </cell>
          <cell r="BA328">
            <v>0.66967268814768666</v>
          </cell>
          <cell r="BB328">
            <v>0.88</v>
          </cell>
          <cell r="BC328">
            <v>0.64033070955320159</v>
          </cell>
          <cell r="BD328">
            <v>0.88</v>
          </cell>
          <cell r="BE328">
            <v>0.60440370282522415</v>
          </cell>
          <cell r="BF328">
            <v>0.88</v>
          </cell>
          <cell r="BG328">
            <v>0.60232912740952749</v>
          </cell>
          <cell r="BH328">
            <v>0.88</v>
          </cell>
          <cell r="BI328">
            <v>0.55256734469488666</v>
          </cell>
          <cell r="BJ328">
            <v>140</v>
          </cell>
          <cell r="BK328">
            <v>136.9404475750824</v>
          </cell>
          <cell r="BL328">
            <v>2956.8</v>
          </cell>
          <cell r="BM328">
            <v>412924.74799999991</v>
          </cell>
          <cell r="BN328">
            <v>2956.8</v>
          </cell>
          <cell r="BO328">
            <v>1811.0734561403506</v>
          </cell>
          <cell r="BP328">
            <v>1232.9856</v>
          </cell>
          <cell r="BQ328">
            <v>146012.80764000013</v>
          </cell>
          <cell r="BR328">
            <v>0.41699999999999998</v>
          </cell>
          <cell r="BS328">
            <v>0.35360633710430978</v>
          </cell>
          <cell r="BT328">
            <v>2</v>
          </cell>
          <cell r="BU328">
            <v>0.35360633710430978</v>
          </cell>
          <cell r="BV328">
            <v>9.1999999999999998E-2</v>
          </cell>
          <cell r="BW328">
            <v>0.11691632206002048</v>
          </cell>
          <cell r="BX328">
            <v>272.0256</v>
          </cell>
          <cell r="BY328">
            <v>48277.642823720787</v>
          </cell>
          <cell r="BZ328">
            <v>0.20849999999999999</v>
          </cell>
          <cell r="CA328">
            <v>0.18518827337815652</v>
          </cell>
          <cell r="CB328">
            <v>616.49279999999999</v>
          </cell>
          <cell r="CC328">
            <v>76468.821117230371</v>
          </cell>
          <cell r="CD328">
            <v>2.9000000000000001E-2</v>
          </cell>
          <cell r="CE328">
            <v>2.9096897441564643E-2</v>
          </cell>
          <cell r="CF328">
            <v>0.75</v>
          </cell>
          <cell r="CG328">
            <v>0.74900798388290002</v>
          </cell>
          <cell r="CH328">
            <v>50.790600000000005</v>
          </cell>
          <cell r="CI328">
            <v>6304.2596143401715</v>
          </cell>
          <cell r="CJ328">
            <v>0.49199999999999999</v>
          </cell>
          <cell r="CK328">
            <v>0.48900936576185078</v>
          </cell>
          <cell r="CL328">
            <v>646.26659999999993</v>
          </cell>
          <cell r="CM328">
            <v>79358.057758429568</v>
          </cell>
          <cell r="CN328">
            <v>0.44424715909090906</v>
          </cell>
          <cell r="CO328">
            <v>0.39300940250255922</v>
          </cell>
          <cell r="CP328">
            <v>1313.55</v>
          </cell>
          <cell r="CQ328">
            <v>162283.30848999979</v>
          </cell>
          <cell r="CR328">
            <v>1.2883167613636363E-2</v>
          </cell>
          <cell r="CS328">
            <v>1.1435354278187563E-2</v>
          </cell>
          <cell r="CT328">
            <v>38.092950000000002</v>
          </cell>
          <cell r="CU328">
            <v>4721.9407836113205</v>
          </cell>
          <cell r="CV328">
            <v>3.5000000000000003E-2</v>
          </cell>
          <cell r="CW328">
            <v>4.2724305301265225E-2</v>
          </cell>
          <cell r="CX328">
            <v>103.48800000000001</v>
          </cell>
          <cell r="CY328">
            <v>17641.923000000003</v>
          </cell>
          <cell r="CZ328">
            <v>0.02</v>
          </cell>
          <cell r="DA328">
            <v>2.0332004637706895E-2</v>
          </cell>
          <cell r="DB328">
            <v>7.000000000000001E-4</v>
          </cell>
          <cell r="DC328">
            <v>8.6867077352812988E-4</v>
          </cell>
          <cell r="DD328">
            <v>2.0697600000000005</v>
          </cell>
          <cell r="DE328">
            <v>358.695660254068</v>
          </cell>
          <cell r="DF328">
            <v>0.65</v>
          </cell>
          <cell r="DG328">
            <v>0.60402888944672917</v>
          </cell>
          <cell r="DH328">
            <v>67.267200000000017</v>
          </cell>
          <cell r="DI328">
            <v>10656.23115739471</v>
          </cell>
          <cell r="DJ328">
            <v>0.3</v>
          </cell>
          <cell r="DK328">
            <v>8.3920851485407705E-2</v>
          </cell>
          <cell r="DL328">
            <v>31.046400000000002</v>
          </cell>
          <cell r="DM328">
            <v>1480.5251999999987</v>
          </cell>
          <cell r="DN328">
            <v>0.77</v>
          </cell>
          <cell r="DO328">
            <v>0.82899679815571115</v>
          </cell>
          <cell r="DP328">
            <v>233.93265</v>
          </cell>
          <cell r="DQ328">
            <v>43555.702040109514</v>
          </cell>
          <cell r="DR328">
            <v>303.80863636363637</v>
          </cell>
          <cell r="DS328">
            <v>52540.253637901762</v>
          </cell>
          <cell r="DT328">
            <v>2876.2356</v>
          </cell>
          <cell r="DU328">
            <v>396654.24715000024</v>
          </cell>
          <cell r="DV328">
            <v>0.97275284090909087</v>
          </cell>
          <cell r="DW328">
            <v>0.96059693460175055</v>
          </cell>
          <cell r="DX328">
            <v>0.81</v>
          </cell>
          <cell r="DY328">
            <v>0.41299117021777271</v>
          </cell>
          <cell r="DZ328">
            <v>0.98899999999999999</v>
          </cell>
          <cell r="EA328">
            <v>0.98781352056352845</v>
          </cell>
          <cell r="EB328">
            <v>0.78977083070475662</v>
          </cell>
          <cell r="EC328">
            <v>0.85458009335013996</v>
          </cell>
          <cell r="ED328">
            <v>0.8</v>
          </cell>
          <cell r="EE328">
            <v>0.87788557046552718</v>
          </cell>
          <cell r="EF328">
            <v>4.998733314920592E-2</v>
          </cell>
          <cell r="EG328">
            <v>7.9134304288143081E-2</v>
          </cell>
          <cell r="EH328">
            <v>147.80254665557209</v>
          </cell>
          <cell r="EI328">
            <v>32676.512656336796</v>
          </cell>
          <cell r="EJ328">
            <v>149.4464576901639</v>
          </cell>
          <cell r="EK328">
            <v>33079.636972062784</v>
          </cell>
          <cell r="EL328">
            <v>5.0543309554303258E-2</v>
          </cell>
          <cell r="EM328">
            <v>8.0110570103351597E-2</v>
          </cell>
          <cell r="EN328">
            <v>5.0000000000000001E-4</v>
          </cell>
          <cell r="EO328">
            <v>4.5684227111219156E-4</v>
          </cell>
          <cell r="EP328">
            <v>7.4723228845081952E-2</v>
          </cell>
          <cell r="EQ328">
            <v>15.112176481883981</v>
          </cell>
          <cell r="ER328">
            <v>0.98949474737368681</v>
          </cell>
          <cell r="ES328">
            <v>0.98826500179140742</v>
          </cell>
          <cell r="ET328">
            <v>149.37173446131882</v>
          </cell>
          <cell r="EU328">
            <v>33064.524795580903</v>
          </cell>
          <cell r="EV328">
            <v>2.9129499237157713E-2</v>
          </cell>
          <cell r="EW328">
            <v>2.6346663493689831E-2</v>
          </cell>
          <cell r="EX328">
            <v>0.85</v>
          </cell>
          <cell r="EY328">
            <v>0.84682551216487068</v>
          </cell>
          <cell r="EZ328">
            <v>0.35699999999999998</v>
          </cell>
          <cell r="FA328">
            <v>0.36054876044777823</v>
          </cell>
          <cell r="FB328">
            <v>0.42</v>
          </cell>
          <cell r="FC328">
            <v>0.42576511367265235</v>
          </cell>
          <cell r="FD328">
            <v>120.54359138478164</v>
          </cell>
          <cell r="FE328">
            <v>16801.590503876534</v>
          </cell>
          <cell r="FF328">
            <v>0.63181666456380536</v>
          </cell>
          <cell r="FG328">
            <v>0.75022353275917109</v>
          </cell>
          <cell r="FH328">
            <v>0.78249271657738551</v>
          </cell>
          <cell r="FI328">
            <v>0.78632834337217039</v>
          </cell>
          <cell r="FJ328">
            <v>0.85996556941699609</v>
          </cell>
          <cell r="FK328">
            <v>0.90219197733301115</v>
          </cell>
          <cell r="FL328">
            <v>0.92405806659373235</v>
          </cell>
          <cell r="FM328">
            <v>0.93852192969968207</v>
          </cell>
          <cell r="FN328">
            <v>0.5433405777087601</v>
          </cell>
          <cell r="FO328">
            <v>0.67684565246175366</v>
          </cell>
          <cell r="FP328">
            <v>0.72306870680417623</v>
          </cell>
          <cell r="FQ328">
            <v>0.73798639419920353</v>
          </cell>
          <cell r="FR328">
            <v>3.0000000000000001E-3</v>
          </cell>
          <cell r="FS328">
            <v>1.1703502262707666E-3</v>
          </cell>
          <cell r="FT328">
            <v>0.77300000000000002</v>
          </cell>
          <cell r="FU328">
            <v>0.83016714838198191</v>
          </cell>
          <cell r="FV328">
            <v>0.79344893547906092</v>
          </cell>
          <cell r="FW328">
            <v>0.85585218527419316</v>
          </cell>
          <cell r="FX328">
            <v>231.86288999999999</v>
          </cell>
          <cell r="FY328">
            <v>38482.821804335865</v>
          </cell>
          <cell r="FZ328">
            <v>299.9519922380336</v>
          </cell>
          <cell r="GA328">
            <v>46355.510308183017</v>
          </cell>
          <cell r="GB328">
            <v>47.891526752401397</v>
          </cell>
          <cell r="GC328" t="e">
            <v>#DIV/0!</v>
          </cell>
          <cell r="GD328">
            <v>1.6197080205763457E-2</v>
          </cell>
          <cell r="GE328" t="e">
            <v>#DIV/0!</v>
          </cell>
          <cell r="GF328">
            <v>4.5369972565163744E-2</v>
          </cell>
          <cell r="GG328" t="e">
            <v>#DIV/0!</v>
          </cell>
          <cell r="GH328">
            <v>134.14993488067617</v>
          </cell>
          <cell r="GI328" t="e">
            <v>#DIV/0!</v>
          </cell>
          <cell r="GJ328">
            <v>1.6299999999999999E-2</v>
          </cell>
          <cell r="GK328" t="e">
            <v>#DIV/0!</v>
          </cell>
          <cell r="GL328">
            <v>3.7793651069999994</v>
          </cell>
          <cell r="GM328" t="e">
            <v>#DIV/0!</v>
          </cell>
          <cell r="GN328">
            <v>2.736781629206896</v>
          </cell>
          <cell r="GO328" t="e">
            <v>#DIV/0!</v>
          </cell>
          <cell r="GP328">
            <v>7.6660549837728187</v>
          </cell>
          <cell r="GQ328" t="e">
            <v>#DIV/0!</v>
          </cell>
          <cell r="GR328">
            <v>2.5926863446201361E-3</v>
          </cell>
          <cell r="GS328" t="e">
            <v>#DIV/0!</v>
          </cell>
          <cell r="GT328">
            <v>141.81598986444899</v>
          </cell>
          <cell r="GU328">
            <v>19840.675868307317</v>
          </cell>
          <cell r="GV328">
            <v>50.628308381608285</v>
          </cell>
          <cell r="GW328">
            <v>7153.5310907643488</v>
          </cell>
          <cell r="GX328">
            <v>1.7122669230792843E-2</v>
          </cell>
          <cell r="GY328">
            <v>1.732405511031359E-2</v>
          </cell>
          <cell r="GZ328">
            <v>4.7962658909783885E-2</v>
          </cell>
          <cell r="HA328">
            <v>4.8049132352578974E-2</v>
          </cell>
          <cell r="HB328">
            <v>33.432034962819621</v>
          </cell>
          <cell r="HC328">
            <v>3366.9626327542587</v>
          </cell>
          <cell r="HD328">
            <v>1.130683000636486E-2</v>
          </cell>
          <cell r="HE328">
            <v>8.1539376098481251E-3</v>
          </cell>
          <cell r="IV328">
            <v>324</v>
          </cell>
        </row>
        <row r="329">
          <cell r="B329">
            <v>39149</v>
          </cell>
          <cell r="C329">
            <v>42</v>
          </cell>
          <cell r="D329">
            <v>39142</v>
          </cell>
          <cell r="E329">
            <v>0</v>
          </cell>
          <cell r="F329">
            <v>250</v>
          </cell>
          <cell r="G329">
            <v>0</v>
          </cell>
          <cell r="H329">
            <v>0</v>
          </cell>
          <cell r="I329">
            <v>1</v>
          </cell>
          <cell r="K329">
            <v>10.625</v>
          </cell>
          <cell r="L329">
            <v>1</v>
          </cell>
          <cell r="M329">
            <v>228.37500000000009</v>
          </cell>
          <cell r="N329">
            <v>229</v>
          </cell>
          <cell r="O329">
            <v>229</v>
          </cell>
          <cell r="P329">
            <v>0.5</v>
          </cell>
          <cell r="Q329">
            <v>19.284722222222221</v>
          </cell>
          <cell r="S329">
            <v>0.71597222222222257</v>
          </cell>
          <cell r="T329">
            <v>0.5</v>
          </cell>
          <cell r="U329">
            <v>20.000694444444445</v>
          </cell>
          <cell r="W329">
            <v>11.663194444444446</v>
          </cell>
          <cell r="Y329">
            <v>3.4722222222222071E-2</v>
          </cell>
          <cell r="AA329">
            <v>20.215972222222224</v>
          </cell>
          <cell r="AB329">
            <v>0</v>
          </cell>
          <cell r="AC329">
            <v>20.250694444444445</v>
          </cell>
          <cell r="AE329">
            <v>4.4145833333333329</v>
          </cell>
          <cell r="AG329">
            <v>39.742361111111116</v>
          </cell>
          <cell r="AI329">
            <v>0.44097222222222232</v>
          </cell>
          <cell r="AJ329">
            <v>0</v>
          </cell>
          <cell r="AK329">
            <v>44.59791666666667</v>
          </cell>
          <cell r="AL329">
            <v>0</v>
          </cell>
          <cell r="AM329">
            <v>64.848611111111111</v>
          </cell>
          <cell r="AN329">
            <v>0.5</v>
          </cell>
          <cell r="AO329">
            <v>196.71111111111108</v>
          </cell>
          <cell r="AP329">
            <v>0.44</v>
          </cell>
          <cell r="AQ329">
            <v>126.07999999999983</v>
          </cell>
          <cell r="AR329">
            <v>1</v>
          </cell>
          <cell r="AS329">
            <v>0.97498258580182051</v>
          </cell>
          <cell r="AT329">
            <v>1</v>
          </cell>
          <cell r="AU329">
            <v>0.77478030562409728</v>
          </cell>
          <cell r="AV329">
            <v>1</v>
          </cell>
          <cell r="AW329">
            <v>0.99750101336859454</v>
          </cell>
          <cell r="AX329">
            <v>1</v>
          </cell>
          <cell r="AY329">
            <v>0.74726390479451243</v>
          </cell>
          <cell r="AZ329">
            <v>1</v>
          </cell>
          <cell r="BA329">
            <v>0.67051231360144592</v>
          </cell>
          <cell r="BB329">
            <v>0.88</v>
          </cell>
          <cell r="BC329">
            <v>0.64093990058743711</v>
          </cell>
          <cell r="BD329">
            <v>0.88</v>
          </cell>
          <cell r="BE329">
            <v>0.60506500388256901</v>
          </cell>
          <cell r="BF329">
            <v>0.88</v>
          </cell>
          <cell r="BG329">
            <v>0.60299312497924129</v>
          </cell>
          <cell r="BH329">
            <v>0.44</v>
          </cell>
          <cell r="BI329">
            <v>0.55207443897098996</v>
          </cell>
          <cell r="BJ329">
            <v>140</v>
          </cell>
          <cell r="BK329">
            <v>136.95112494712367</v>
          </cell>
          <cell r="BL329">
            <v>1478.4</v>
          </cell>
          <cell r="BM329">
            <v>414403.14799999993</v>
          </cell>
          <cell r="BN329">
            <v>1478.4</v>
          </cell>
          <cell r="BO329">
            <v>1809.6207336244538</v>
          </cell>
          <cell r="BP329">
            <v>616.49279999999999</v>
          </cell>
          <cell r="BQ329">
            <v>146629.30044000014</v>
          </cell>
          <cell r="BR329">
            <v>0.41699999999999998</v>
          </cell>
          <cell r="BS329">
            <v>0.35383249656201976</v>
          </cell>
          <cell r="BT329">
            <v>2</v>
          </cell>
          <cell r="BU329">
            <v>0.35383249656201976</v>
          </cell>
          <cell r="BV329">
            <v>9.1999999999999998E-2</v>
          </cell>
          <cell r="BW329">
            <v>0.11682743207279109</v>
          </cell>
          <cell r="BX329">
            <v>136.0128</v>
          </cell>
          <cell r="BY329">
            <v>48413.655623720784</v>
          </cell>
          <cell r="BZ329">
            <v>0.20849999999999999</v>
          </cell>
          <cell r="CA329">
            <v>0.18527143890622758</v>
          </cell>
          <cell r="CB329">
            <v>308.24639999999999</v>
          </cell>
          <cell r="CC329">
            <v>76777.067517230375</v>
          </cell>
          <cell r="CD329">
            <v>2.9000000000000001E-2</v>
          </cell>
          <cell r="CE329">
            <v>2.9096506869669622E-2</v>
          </cell>
          <cell r="CF329">
            <v>0.75</v>
          </cell>
          <cell r="CG329">
            <v>0.74901196396510661</v>
          </cell>
          <cell r="CH329">
            <v>25.395300000000002</v>
          </cell>
          <cell r="CI329">
            <v>6329.6549143401717</v>
          </cell>
          <cell r="CJ329">
            <v>0.49199999999999999</v>
          </cell>
          <cell r="CK329">
            <v>0.48902142033896706</v>
          </cell>
          <cell r="CL329">
            <v>323.13329999999996</v>
          </cell>
          <cell r="CM329">
            <v>79681.191058429569</v>
          </cell>
          <cell r="CN329">
            <v>0.44424715909090906</v>
          </cell>
          <cell r="CO329">
            <v>0.39319219527260885</v>
          </cell>
          <cell r="CP329">
            <v>656.77499999999998</v>
          </cell>
          <cell r="CQ329">
            <v>162940.08348999979</v>
          </cell>
          <cell r="CR329">
            <v>1.2883167613636363E-2</v>
          </cell>
          <cell r="CS329">
            <v>1.1440519410849942E-2</v>
          </cell>
          <cell r="CT329">
            <v>19.046475000000001</v>
          </cell>
          <cell r="CU329">
            <v>4740.9872586113206</v>
          </cell>
          <cell r="CV329">
            <v>3.5000000000000003E-2</v>
          </cell>
          <cell r="CW329">
            <v>4.2696748529526145E-2</v>
          </cell>
          <cell r="CX329">
            <v>51.744000000000007</v>
          </cell>
          <cell r="CY329">
            <v>17693.667000000001</v>
          </cell>
          <cell r="CZ329">
            <v>0.02</v>
          </cell>
          <cell r="DA329">
            <v>2.0331033711331176E-2</v>
          </cell>
          <cell r="DB329">
            <v>7.000000000000001E-4</v>
          </cell>
          <cell r="DC329">
            <v>8.6806903371802583E-4</v>
          </cell>
          <cell r="DD329">
            <v>1.0348800000000002</v>
          </cell>
          <cell r="DE329">
            <v>359.73054025406799</v>
          </cell>
          <cell r="DF329">
            <v>0.65</v>
          </cell>
          <cell r="DG329">
            <v>0.60416332902584347</v>
          </cell>
          <cell r="DH329">
            <v>33.633600000000008</v>
          </cell>
          <cell r="DI329">
            <v>10689.864757394709</v>
          </cell>
          <cell r="DJ329">
            <v>0.3</v>
          </cell>
          <cell r="DK329">
            <v>8.4552761165901824E-2</v>
          </cell>
          <cell r="DL329">
            <v>15.523200000000001</v>
          </cell>
          <cell r="DM329">
            <v>1496.0483999999988</v>
          </cell>
          <cell r="DN329">
            <v>0.77</v>
          </cell>
          <cell r="DO329">
            <v>0.82882671841811106</v>
          </cell>
          <cell r="DP329">
            <v>116.966325</v>
          </cell>
          <cell r="DQ329">
            <v>43672.668365109515</v>
          </cell>
          <cell r="DR329">
            <v>151.90431818181818</v>
          </cell>
          <cell r="DS329">
            <v>52692.157956083582</v>
          </cell>
          <cell r="DT329">
            <v>1438.1178</v>
          </cell>
          <cell r="DU329">
            <v>398092.36495000031</v>
          </cell>
          <cell r="DV329">
            <v>0.97275284090909087</v>
          </cell>
          <cell r="DW329">
            <v>0.96064030128941102</v>
          </cell>
          <cell r="DX329">
            <v>0.81</v>
          </cell>
          <cell r="DY329">
            <v>0.41440751528364084</v>
          </cell>
          <cell r="DZ329">
            <v>0.98899999999999999</v>
          </cell>
          <cell r="EA329">
            <v>0.9878161946484425</v>
          </cell>
          <cell r="EB329">
            <v>0.78977083070475662</v>
          </cell>
          <cell r="EC329">
            <v>0.85440549673573174</v>
          </cell>
          <cell r="ED329">
            <v>0.8</v>
          </cell>
          <cell r="EE329">
            <v>0.87769380279840903</v>
          </cell>
          <cell r="EF329">
            <v>4.998733314920592E-2</v>
          </cell>
          <cell r="EG329">
            <v>7.9030321289124447E-2</v>
          </cell>
          <cell r="EH329">
            <v>73.901273327786043</v>
          </cell>
          <cell r="EI329">
            <v>32750.413929664581</v>
          </cell>
          <cell r="EJ329">
            <v>74.723228845081948</v>
          </cell>
          <cell r="EK329">
            <v>33154.360200907868</v>
          </cell>
          <cell r="EL329">
            <v>5.0543309554303258E-2</v>
          </cell>
          <cell r="EM329">
            <v>8.0005087704854677E-2</v>
          </cell>
          <cell r="EN329">
            <v>5.0000000000000001E-4</v>
          </cell>
          <cell r="EO329">
            <v>4.5693953991281309E-4</v>
          </cell>
          <cell r="EP329">
            <v>3.7361614422540976E-2</v>
          </cell>
          <cell r="EQ329">
            <v>15.149538096306522</v>
          </cell>
          <cell r="ER329">
            <v>0.98949474737368681</v>
          </cell>
          <cell r="ES329">
            <v>0.98826777327007109</v>
          </cell>
          <cell r="ET329">
            <v>74.685867230659412</v>
          </cell>
          <cell r="EU329">
            <v>33139.210662811565</v>
          </cell>
          <cell r="EV329">
            <v>2.9129499237157713E-2</v>
          </cell>
          <cell r="EW329">
            <v>2.6356591372816693E-2</v>
          </cell>
          <cell r="EX329">
            <v>0.85</v>
          </cell>
          <cell r="EY329">
            <v>0.84683681696959501</v>
          </cell>
          <cell r="EZ329">
            <v>0.35699999999999998</v>
          </cell>
          <cell r="FA329">
            <v>0.3605361228048074</v>
          </cell>
          <cell r="FB329">
            <v>0.42</v>
          </cell>
          <cell r="FC329">
            <v>0.42574450659217405</v>
          </cell>
          <cell r="FD329">
            <v>60.271795692390818</v>
          </cell>
          <cell r="FE329">
            <v>16861.862299568926</v>
          </cell>
          <cell r="FF329">
            <v>0.63181666456380536</v>
          </cell>
          <cell r="FG329">
            <v>0.74990640956184806</v>
          </cell>
          <cell r="FH329">
            <v>0.78249271657738551</v>
          </cell>
          <cell r="FI329">
            <v>0.78631348564641412</v>
          </cell>
          <cell r="FJ329">
            <v>0.85996556941699609</v>
          </cell>
          <cell r="FK329">
            <v>0.90207334691974028</v>
          </cell>
          <cell r="FL329">
            <v>0.92405806659373235</v>
          </cell>
          <cell r="FM329">
            <v>0.9384812732621457</v>
          </cell>
          <cell r="FN329">
            <v>0.5433405777087601</v>
          </cell>
          <cell r="FO329">
            <v>0.67647058475002186</v>
          </cell>
          <cell r="FP329">
            <v>0.72306870680417623</v>
          </cell>
          <cell r="FQ329">
            <v>0.73794048119264266</v>
          </cell>
          <cell r="FR329">
            <v>3.0000000000000001E-3</v>
          </cell>
          <cell r="FS329">
            <v>1.1560710697876564E-3</v>
          </cell>
          <cell r="FT329">
            <v>0.77300000000000002</v>
          </cell>
          <cell r="FU329">
            <v>0.82998278948789872</v>
          </cell>
          <cell r="FV329">
            <v>0.79344893547906092</v>
          </cell>
          <cell r="FW329">
            <v>0.85566249564248575</v>
          </cell>
          <cell r="FX329">
            <v>115.931445</v>
          </cell>
          <cell r="FY329">
            <v>38598.753249335867</v>
          </cell>
          <cell r="FZ329">
            <v>149.9759961190168</v>
          </cell>
          <cell r="GA329">
            <v>46505.48630430203</v>
          </cell>
          <cell r="GB329">
            <v>23.945763376200699</v>
          </cell>
          <cell r="GC329" t="e">
            <v>#DIV/0!</v>
          </cell>
          <cell r="GD329">
            <v>1.6197080205763457E-2</v>
          </cell>
          <cell r="GE329" t="e">
            <v>#DIV/0!</v>
          </cell>
          <cell r="GF329">
            <v>4.5369972565163744E-2</v>
          </cell>
          <cell r="GG329" t="e">
            <v>#DIV/0!</v>
          </cell>
          <cell r="GH329">
            <v>67.074967440338085</v>
          </cell>
          <cell r="GI329" t="e">
            <v>#DIV/0!</v>
          </cell>
          <cell r="GJ329">
            <v>1.6299999999999999E-2</v>
          </cell>
          <cell r="GK329" t="e">
            <v>#DIV/0!</v>
          </cell>
          <cell r="GL329">
            <v>1.8896825534999997</v>
          </cell>
          <cell r="GM329" t="e">
            <v>#DIV/0!</v>
          </cell>
          <cell r="GN329">
            <v>1.368390814603448</v>
          </cell>
          <cell r="GO329" t="e">
            <v>#DIV/0!</v>
          </cell>
          <cell r="GP329">
            <v>3.8330274918864093</v>
          </cell>
          <cell r="GQ329" t="e">
            <v>#DIV/0!</v>
          </cell>
          <cell r="GR329">
            <v>2.5926863446201361E-3</v>
          </cell>
          <cell r="GS329" t="e">
            <v>#DIV/0!</v>
          </cell>
          <cell r="GT329">
            <v>70.907994932224497</v>
          </cell>
          <cell r="GU329">
            <v>19911.583863239543</v>
          </cell>
          <cell r="GV329">
            <v>25.314154190804143</v>
          </cell>
          <cell r="GW329">
            <v>7178.8452449551532</v>
          </cell>
          <cell r="GX329">
            <v>1.7122669230792843E-2</v>
          </cell>
          <cell r="GY329">
            <v>1.7323336658038983E-2</v>
          </cell>
          <cell r="GZ329">
            <v>4.7962658909783885E-2</v>
          </cell>
          <cell r="HA329">
            <v>4.8048823855072517E-2</v>
          </cell>
          <cell r="HB329">
            <v>16.716017481409811</v>
          </cell>
          <cell r="HC329">
            <v>3383.6786502356686</v>
          </cell>
          <cell r="HD329">
            <v>1.130683000636486E-2</v>
          </cell>
          <cell r="HE329">
            <v>8.165185681059714E-3</v>
          </cell>
          <cell r="IV329">
            <v>325</v>
          </cell>
        </row>
        <row r="330">
          <cell r="B330">
            <v>39150</v>
          </cell>
          <cell r="C330">
            <v>42</v>
          </cell>
          <cell r="D330">
            <v>39142</v>
          </cell>
          <cell r="E330">
            <v>0</v>
          </cell>
          <cell r="F330">
            <v>251</v>
          </cell>
          <cell r="G330">
            <v>0</v>
          </cell>
          <cell r="H330">
            <v>0</v>
          </cell>
          <cell r="I330">
            <v>1</v>
          </cell>
          <cell r="K330">
            <v>10.625</v>
          </cell>
          <cell r="L330">
            <v>1</v>
          </cell>
          <cell r="M330">
            <v>229.37500000000009</v>
          </cell>
          <cell r="N330">
            <v>230</v>
          </cell>
          <cell r="O330">
            <v>230</v>
          </cell>
          <cell r="Q330">
            <v>19.284722222222221</v>
          </cell>
          <cell r="S330">
            <v>0.71597222222222257</v>
          </cell>
          <cell r="T330">
            <v>0</v>
          </cell>
          <cell r="U330">
            <v>20.000694444444445</v>
          </cell>
          <cell r="W330">
            <v>11.663194444444446</v>
          </cell>
          <cell r="Y330">
            <v>3.4722222222222071E-2</v>
          </cell>
          <cell r="AA330">
            <v>20.215972222222224</v>
          </cell>
          <cell r="AB330">
            <v>0</v>
          </cell>
          <cell r="AC330">
            <v>20.250694444444445</v>
          </cell>
          <cell r="AE330">
            <v>4.4145833333333329</v>
          </cell>
          <cell r="AG330">
            <v>39.742361111111116</v>
          </cell>
          <cell r="AI330">
            <v>0.44097222222222232</v>
          </cell>
          <cell r="AJ330">
            <v>0</v>
          </cell>
          <cell r="AK330">
            <v>44.59791666666667</v>
          </cell>
          <cell r="AL330">
            <v>0</v>
          </cell>
          <cell r="AM330">
            <v>64.848611111111111</v>
          </cell>
          <cell r="AN330">
            <v>1</v>
          </cell>
          <cell r="AO330">
            <v>197.71111111111108</v>
          </cell>
          <cell r="AP330">
            <v>0.88</v>
          </cell>
          <cell r="AQ330">
            <v>126.95999999999982</v>
          </cell>
          <cell r="AR330">
            <v>1</v>
          </cell>
          <cell r="AS330">
            <v>0.9751235604184032</v>
          </cell>
          <cell r="AT330">
            <v>1</v>
          </cell>
          <cell r="AU330">
            <v>0.77604943199383269</v>
          </cell>
          <cell r="AV330">
            <v>1</v>
          </cell>
          <cell r="AW330">
            <v>0.99751509530685634</v>
          </cell>
          <cell r="AX330">
            <v>1</v>
          </cell>
          <cell r="AY330">
            <v>0.74868808771909223</v>
          </cell>
          <cell r="AZ330">
            <v>1</v>
          </cell>
          <cell r="BA330">
            <v>0.6721788243228054</v>
          </cell>
          <cell r="BB330">
            <v>0.88</v>
          </cell>
          <cell r="BC330">
            <v>0.64214903900191</v>
          </cell>
          <cell r="BD330">
            <v>0.88</v>
          </cell>
          <cell r="BE330">
            <v>0.60637813060739754</v>
          </cell>
          <cell r="BF330">
            <v>0.88</v>
          </cell>
          <cell r="BG330">
            <v>0.60431163851518777</v>
          </cell>
          <cell r="BH330">
            <v>0.88</v>
          </cell>
          <cell r="BI330">
            <v>0.55350408719345978</v>
          </cell>
          <cell r="BJ330">
            <v>140</v>
          </cell>
          <cell r="BK330">
            <v>136.97225766645678</v>
          </cell>
          <cell r="BL330">
            <v>2956.8</v>
          </cell>
          <cell r="BM330">
            <v>417359.94799999992</v>
          </cell>
          <cell r="BN330">
            <v>2956.8</v>
          </cell>
          <cell r="BO330">
            <v>1814.6084695652171</v>
          </cell>
          <cell r="BP330">
            <v>1232.9856</v>
          </cell>
          <cell r="BQ330">
            <v>147862.28604000015</v>
          </cell>
          <cell r="BR330">
            <v>0.41699999999999998</v>
          </cell>
          <cell r="BS330">
            <v>0.35428000877554305</v>
          </cell>
          <cell r="BT330">
            <v>2</v>
          </cell>
          <cell r="BU330">
            <v>0.35428000877554305</v>
          </cell>
          <cell r="BV330">
            <v>9.1999999999999998E-2</v>
          </cell>
          <cell r="BW330">
            <v>0.1166515413302687</v>
          </cell>
          <cell r="BX330">
            <v>272.0256</v>
          </cell>
          <cell r="BY330">
            <v>48685.681223720785</v>
          </cell>
          <cell r="BZ330">
            <v>0.20849999999999999</v>
          </cell>
          <cell r="CA330">
            <v>0.18543600239577948</v>
          </cell>
          <cell r="CB330">
            <v>616.49279999999999</v>
          </cell>
          <cell r="CC330">
            <v>77393.560317230382</v>
          </cell>
          <cell r="CD330">
            <v>2.9000000000000001E-2</v>
          </cell>
          <cell r="CE330">
            <v>2.9095735096187597E-2</v>
          </cell>
          <cell r="CF330">
            <v>0.75</v>
          </cell>
          <cell r="CG330">
            <v>0.74901982908093923</v>
          </cell>
          <cell r="CH330">
            <v>50.790600000000005</v>
          </cell>
          <cell r="CI330">
            <v>6380.4455143401719</v>
          </cell>
          <cell r="CJ330">
            <v>0.49199999999999999</v>
          </cell>
          <cell r="CK330">
            <v>0.48904524028882523</v>
          </cell>
          <cell r="CL330">
            <v>646.26659999999993</v>
          </cell>
          <cell r="CM330">
            <v>80327.457658429572</v>
          </cell>
          <cell r="CN330">
            <v>0.44424715909090906</v>
          </cell>
          <cell r="CO330">
            <v>0.39355389580889971</v>
          </cell>
          <cell r="CP330">
            <v>1313.55</v>
          </cell>
          <cell r="CQ330">
            <v>164253.63348999977</v>
          </cell>
          <cell r="CR330">
            <v>1.2883167613636363E-2</v>
          </cell>
          <cell r="CS330">
            <v>1.1450739898528361E-2</v>
          </cell>
          <cell r="CT330">
            <v>38.092950000000002</v>
          </cell>
          <cell r="CU330">
            <v>4779.0802086113208</v>
          </cell>
          <cell r="CV330">
            <v>3.5000000000000003E-2</v>
          </cell>
          <cell r="CW330">
            <v>4.2642220666559996E-2</v>
          </cell>
          <cell r="CX330">
            <v>103.48800000000001</v>
          </cell>
          <cell r="CY330">
            <v>17797.155000000002</v>
          </cell>
          <cell r="CZ330">
            <v>0.02</v>
          </cell>
          <cell r="DA330">
            <v>2.0329108795988343E-2</v>
          </cell>
          <cell r="DB330">
            <v>7.000000000000001E-4</v>
          </cell>
          <cell r="DC330">
            <v>8.6687834323304069E-4</v>
          </cell>
          <cell r="DD330">
            <v>2.0697600000000005</v>
          </cell>
          <cell r="DE330">
            <v>361.80030025406796</v>
          </cell>
          <cell r="DF330">
            <v>0.65</v>
          </cell>
          <cell r="DG330">
            <v>0.60442986294127954</v>
          </cell>
          <cell r="DH330">
            <v>67.267200000000017</v>
          </cell>
          <cell r="DI330">
            <v>10757.131957394709</v>
          </cell>
          <cell r="DJ330">
            <v>0.3</v>
          </cell>
          <cell r="DK330">
            <v>8.5805557124158244E-2</v>
          </cell>
          <cell r="DL330">
            <v>31.046400000000002</v>
          </cell>
          <cell r="DM330">
            <v>1527.0947999999987</v>
          </cell>
          <cell r="DN330">
            <v>0.77</v>
          </cell>
          <cell r="DO330">
            <v>0.828489483978332</v>
          </cell>
          <cell r="DP330">
            <v>233.93265</v>
          </cell>
          <cell r="DQ330">
            <v>43906.601015109518</v>
          </cell>
          <cell r="DR330">
            <v>303.80863636363637</v>
          </cell>
          <cell r="DS330">
            <v>52995.966592447221</v>
          </cell>
          <cell r="DT330">
            <v>2876.2356</v>
          </cell>
          <cell r="DU330">
            <v>400968.60055000021</v>
          </cell>
          <cell r="DV330">
            <v>0.97275284090909087</v>
          </cell>
          <cell r="DW330">
            <v>0.96072611296664312</v>
          </cell>
          <cell r="DX330">
            <v>0.81</v>
          </cell>
          <cell r="DY330">
            <v>0.41721010298860511</v>
          </cell>
          <cell r="DZ330">
            <v>0.98899999999999999</v>
          </cell>
          <cell r="EA330">
            <v>0.98782150681945624</v>
          </cell>
          <cell r="EB330">
            <v>0.78977083070475662</v>
          </cell>
          <cell r="EC330">
            <v>0.85405911741990426</v>
          </cell>
          <cell r="ED330">
            <v>0.8</v>
          </cell>
          <cell r="EE330">
            <v>0.87731307674656778</v>
          </cell>
          <cell r="EF330">
            <v>4.998733314920592E-2</v>
          </cell>
          <cell r="EG330">
            <v>7.8824565303808589E-2</v>
          </cell>
          <cell r="EH330">
            <v>147.80254665557209</v>
          </cell>
          <cell r="EI330">
            <v>32898.216476320151</v>
          </cell>
          <cell r="EJ330">
            <v>149.4464576901639</v>
          </cell>
          <cell r="EK330">
            <v>33303.806658598034</v>
          </cell>
          <cell r="EL330">
            <v>5.0543309554303258E-2</v>
          </cell>
          <cell r="EM330">
            <v>7.979636478821403E-2</v>
          </cell>
          <cell r="EN330">
            <v>5.0000000000000001E-4</v>
          </cell>
          <cell r="EO330">
            <v>4.5713276807115861E-4</v>
          </cell>
          <cell r="EP330">
            <v>7.4723228845081952E-2</v>
          </cell>
          <cell r="EQ330">
            <v>15.224261325151604</v>
          </cell>
          <cell r="ER330">
            <v>0.98949474737368681</v>
          </cell>
          <cell r="ES330">
            <v>0.98827327891905925</v>
          </cell>
          <cell r="ET330">
            <v>149.37173446131882</v>
          </cell>
          <cell r="EU330">
            <v>33288.582397272883</v>
          </cell>
          <cell r="EV330">
            <v>2.9129499237157713E-2</v>
          </cell>
          <cell r="EW330">
            <v>2.6376236127931746E-2</v>
          </cell>
          <cell r="EX330">
            <v>0.85</v>
          </cell>
          <cell r="EY330">
            <v>0.84685918673910376</v>
          </cell>
          <cell r="EZ330">
            <v>0.35699999999999998</v>
          </cell>
          <cell r="FA330">
            <v>0.36051111563597221</v>
          </cell>
          <cell r="FB330">
            <v>0.42</v>
          </cell>
          <cell r="FC330">
            <v>0.42570373124739652</v>
          </cell>
          <cell r="FD330">
            <v>120.54359138478164</v>
          </cell>
          <cell r="FE330">
            <v>16982.405890953709</v>
          </cell>
          <cell r="FF330">
            <v>0.63181666456380536</v>
          </cell>
          <cell r="FG330">
            <v>0.74927723202711438</v>
          </cell>
          <cell r="FH330">
            <v>0.78249271657738551</v>
          </cell>
          <cell r="FI330">
            <v>0.78628411285850108</v>
          </cell>
          <cell r="FJ330">
            <v>0.85996556941699609</v>
          </cell>
          <cell r="FK330">
            <v>0.90183807459424459</v>
          </cell>
          <cell r="FL330">
            <v>0.92405806659373235</v>
          </cell>
          <cell r="FM330">
            <v>0.93840064239491938</v>
          </cell>
          <cell r="FN330">
            <v>0.5433405777087601</v>
          </cell>
          <cell r="FO330">
            <v>0.67572673626863788</v>
          </cell>
          <cell r="FP330">
            <v>0.72306870680417623</v>
          </cell>
          <cell r="FQ330">
            <v>0.73784951661133669</v>
          </cell>
          <cell r="FR330">
            <v>3.0000000000000001E-3</v>
          </cell>
          <cell r="FS330">
            <v>1.1281321055298665E-3</v>
          </cell>
          <cell r="FT330">
            <v>0.77300000000000002</v>
          </cell>
          <cell r="FU330">
            <v>0.82961761608386186</v>
          </cell>
          <cell r="FV330">
            <v>0.79344893547906092</v>
          </cell>
          <cell r="FW330">
            <v>0.85528656593092511</v>
          </cell>
          <cell r="FX330">
            <v>231.86288999999999</v>
          </cell>
          <cell r="FY330">
            <v>38830.616139335863</v>
          </cell>
          <cell r="FZ330">
            <v>299.9519922380336</v>
          </cell>
          <cell r="GA330">
            <v>46805.438296540065</v>
          </cell>
          <cell r="GB330">
            <v>47.891526752401397</v>
          </cell>
          <cell r="GC330" t="e">
            <v>#DIV/0!</v>
          </cell>
          <cell r="GD330">
            <v>1.6197080205763457E-2</v>
          </cell>
          <cell r="GE330" t="e">
            <v>#DIV/0!</v>
          </cell>
          <cell r="GF330">
            <v>4.5369972565163744E-2</v>
          </cell>
          <cell r="GG330" t="e">
            <v>#DIV/0!</v>
          </cell>
          <cell r="GH330">
            <v>134.14993488067617</v>
          </cell>
          <cell r="GI330" t="e">
            <v>#DIV/0!</v>
          </cell>
          <cell r="GJ330">
            <v>1.6299999999999999E-2</v>
          </cell>
          <cell r="GK330" t="e">
            <v>#DIV/0!</v>
          </cell>
          <cell r="GL330">
            <v>3.7793651069999994</v>
          </cell>
          <cell r="GM330" t="e">
            <v>#DIV/0!</v>
          </cell>
          <cell r="GN330">
            <v>2.736781629206896</v>
          </cell>
          <cell r="GO330" t="e">
            <v>#DIV/0!</v>
          </cell>
          <cell r="GP330">
            <v>7.6660549837728187</v>
          </cell>
          <cell r="GQ330" t="e">
            <v>#DIV/0!</v>
          </cell>
          <cell r="GR330">
            <v>2.5926863446201361E-3</v>
          </cell>
          <cell r="GS330" t="e">
            <v>#DIV/0!</v>
          </cell>
          <cell r="GT330">
            <v>141.81598986444899</v>
          </cell>
          <cell r="GU330">
            <v>20053.399853103991</v>
          </cell>
          <cell r="GV330">
            <v>50.628308381608285</v>
          </cell>
          <cell r="GW330">
            <v>7229.4735533367611</v>
          </cell>
          <cell r="GX330">
            <v>1.7122669230792843E-2</v>
          </cell>
          <cell r="GY330">
            <v>1.7321915023184645E-2</v>
          </cell>
          <cell r="GZ330">
            <v>4.7962658909783885E-2</v>
          </cell>
          <cell r="HA330">
            <v>4.8048213416741162E-2</v>
          </cell>
          <cell r="HB330">
            <v>33.432034962819621</v>
          </cell>
          <cell r="HC330">
            <v>3417.1106851984882</v>
          </cell>
          <cell r="HD330">
            <v>1.130683000636486E-2</v>
          </cell>
          <cell r="HE330">
            <v>8.1874427615140702E-3</v>
          </cell>
          <cell r="IV330">
            <v>326</v>
          </cell>
        </row>
        <row r="331">
          <cell r="B331">
            <v>39151</v>
          </cell>
          <cell r="C331">
            <v>42</v>
          </cell>
          <cell r="D331">
            <v>39142</v>
          </cell>
          <cell r="E331">
            <v>0</v>
          </cell>
          <cell r="F331">
            <v>252</v>
          </cell>
          <cell r="G331">
            <v>0</v>
          </cell>
          <cell r="H331">
            <v>0</v>
          </cell>
          <cell r="I331">
            <v>1</v>
          </cell>
          <cell r="K331">
            <v>10.625</v>
          </cell>
          <cell r="L331">
            <v>1</v>
          </cell>
          <cell r="M331">
            <v>230.37500000000009</v>
          </cell>
          <cell r="N331">
            <v>231</v>
          </cell>
          <cell r="O331">
            <v>231</v>
          </cell>
          <cell r="Q331">
            <v>19.284722222222221</v>
          </cell>
          <cell r="S331">
            <v>0.71597222222222257</v>
          </cell>
          <cell r="T331">
            <v>0</v>
          </cell>
          <cell r="U331">
            <v>20.000694444444445</v>
          </cell>
          <cell r="W331">
            <v>11.663194444444446</v>
          </cell>
          <cell r="Y331">
            <v>3.4722222222222071E-2</v>
          </cell>
          <cell r="AA331">
            <v>20.215972222222224</v>
          </cell>
          <cell r="AB331">
            <v>0</v>
          </cell>
          <cell r="AC331">
            <v>20.250694444444445</v>
          </cell>
          <cell r="AE331">
            <v>4.4145833333333329</v>
          </cell>
          <cell r="AG331">
            <v>39.742361111111116</v>
          </cell>
          <cell r="AI331">
            <v>0.44097222222222232</v>
          </cell>
          <cell r="AJ331">
            <v>0</v>
          </cell>
          <cell r="AK331">
            <v>44.59791666666667</v>
          </cell>
          <cell r="AL331">
            <v>0</v>
          </cell>
          <cell r="AM331">
            <v>64.848611111111111</v>
          </cell>
          <cell r="AN331">
            <v>1</v>
          </cell>
          <cell r="AO331">
            <v>198.71111111111108</v>
          </cell>
          <cell r="AP331">
            <v>0.88</v>
          </cell>
          <cell r="AQ331">
            <v>127.83999999999982</v>
          </cell>
          <cell r="AR331">
            <v>1</v>
          </cell>
          <cell r="AS331">
            <v>0.97526295513711025</v>
          </cell>
          <cell r="AT331">
            <v>1</v>
          </cell>
          <cell r="AU331">
            <v>0.77730433530622645</v>
          </cell>
          <cell r="AV331">
            <v>1</v>
          </cell>
          <cell r="AW331">
            <v>0.99752901942930072</v>
          </cell>
          <cell r="AX331">
            <v>1</v>
          </cell>
          <cell r="AY331">
            <v>0.75009630987263753</v>
          </cell>
          <cell r="AZ331">
            <v>1</v>
          </cell>
          <cell r="BA331">
            <v>0.67382856184298801</v>
          </cell>
          <cell r="BB331">
            <v>0.88</v>
          </cell>
          <cell r="BC331">
            <v>0.64334600760456195</v>
          </cell>
          <cell r="BD331">
            <v>0.88</v>
          </cell>
          <cell r="BE331">
            <v>0.60767877361448919</v>
          </cell>
          <cell r="BF331">
            <v>0.88</v>
          </cell>
          <cell r="BG331">
            <v>0.60561765963746339</v>
          </cell>
          <cell r="BH331">
            <v>0.88</v>
          </cell>
          <cell r="BI331">
            <v>0.5549213239283769</v>
          </cell>
          <cell r="BJ331">
            <v>140</v>
          </cell>
          <cell r="BK331">
            <v>136.99309944722586</v>
          </cell>
          <cell r="BL331">
            <v>2956.8</v>
          </cell>
          <cell r="BM331">
            <v>420316.74799999991</v>
          </cell>
          <cell r="BN331">
            <v>2956.8</v>
          </cell>
          <cell r="BO331">
            <v>1819.5530216450213</v>
          </cell>
          <cell r="BP331">
            <v>1232.9856</v>
          </cell>
          <cell r="BQ331">
            <v>149095.27164000017</v>
          </cell>
          <cell r="BR331">
            <v>0.41699999999999998</v>
          </cell>
          <cell r="BS331">
            <v>0.35472122476547185</v>
          </cell>
          <cell r="BT331">
            <v>2</v>
          </cell>
          <cell r="BU331">
            <v>0.35472122476547185</v>
          </cell>
          <cell r="BV331">
            <v>9.1999999999999998E-2</v>
          </cell>
          <cell r="BW331">
            <v>0.11647812526309514</v>
          </cell>
          <cell r="BX331">
            <v>272.0256</v>
          </cell>
          <cell r="BY331">
            <v>48957.706823720786</v>
          </cell>
          <cell r="BZ331">
            <v>0.20849999999999999</v>
          </cell>
          <cell r="CA331">
            <v>0.18559825057751542</v>
          </cell>
          <cell r="CB331">
            <v>616.49279999999999</v>
          </cell>
          <cell r="CC331">
            <v>78010.053117230389</v>
          </cell>
          <cell r="CD331">
            <v>2.9000000000000001E-2</v>
          </cell>
          <cell r="CE331">
            <v>2.9094975568647503E-2</v>
          </cell>
          <cell r="CF331">
            <v>0.75</v>
          </cell>
          <cell r="CG331">
            <v>0.74902756996748054</v>
          </cell>
          <cell r="CH331">
            <v>50.790600000000005</v>
          </cell>
          <cell r="CI331">
            <v>6431.2361143401722</v>
          </cell>
          <cell r="CJ331">
            <v>0.49199999999999999</v>
          </cell>
          <cell r="CK331">
            <v>0.48906868228099304</v>
          </cell>
          <cell r="CL331">
            <v>646.26659999999993</v>
          </cell>
          <cell r="CM331">
            <v>80973.724258429575</v>
          </cell>
          <cell r="CN331">
            <v>0.44424715909090906</v>
          </cell>
          <cell r="CO331">
            <v>0.39391050743949846</v>
          </cell>
          <cell r="CP331">
            <v>1313.55</v>
          </cell>
          <cell r="CQ331">
            <v>165567.18348999976</v>
          </cell>
          <cell r="CR331">
            <v>1.2883167613636363E-2</v>
          </cell>
          <cell r="CS331">
            <v>1.1460816590185748E-2</v>
          </cell>
          <cell r="CT331">
            <v>38.092950000000002</v>
          </cell>
          <cell r="CU331">
            <v>4817.173158611321</v>
          </cell>
          <cell r="CV331">
            <v>3.5000000000000003E-2</v>
          </cell>
          <cell r="CW331">
            <v>4.2588459977331211E-2</v>
          </cell>
          <cell r="CX331">
            <v>103.48800000000001</v>
          </cell>
          <cell r="CY331">
            <v>17900.643000000004</v>
          </cell>
          <cell r="CZ331">
            <v>0.02</v>
          </cell>
          <cell r="DA331">
            <v>2.0327206137459301E-2</v>
          </cell>
          <cell r="DB331">
            <v>7.000000000000001E-4</v>
          </cell>
          <cell r="DC331">
            <v>8.6570440503614678E-4</v>
          </cell>
          <cell r="DD331">
            <v>2.0697600000000005</v>
          </cell>
          <cell r="DE331">
            <v>363.87006025406794</v>
          </cell>
          <cell r="DF331">
            <v>0.65</v>
          </cell>
          <cell r="DG331">
            <v>0.60469331506106838</v>
          </cell>
          <cell r="DH331">
            <v>67.267200000000017</v>
          </cell>
          <cell r="DI331">
            <v>10824.39915739471</v>
          </cell>
          <cell r="DJ331">
            <v>0.3</v>
          </cell>
          <cell r="DK331">
            <v>8.7043867642072878E-2</v>
          </cell>
          <cell r="DL331">
            <v>31.046400000000002</v>
          </cell>
          <cell r="DM331">
            <v>1558.1411999999987</v>
          </cell>
          <cell r="DN331">
            <v>0.77</v>
          </cell>
          <cell r="DO331">
            <v>0.82815609401012313</v>
          </cell>
          <cell r="DP331">
            <v>233.93265</v>
          </cell>
          <cell r="DQ331">
            <v>44140.53366510952</v>
          </cell>
          <cell r="DR331">
            <v>303.80863636363637</v>
          </cell>
          <cell r="DS331">
            <v>53299.77522881086</v>
          </cell>
          <cell r="DT331">
            <v>2876.2356</v>
          </cell>
          <cell r="DU331">
            <v>403844.83615000034</v>
          </cell>
          <cell r="DV331">
            <v>0.97275284090909087</v>
          </cell>
          <cell r="DW331">
            <v>0.96081071732597345</v>
          </cell>
          <cell r="DX331">
            <v>0.81</v>
          </cell>
          <cell r="DY331">
            <v>0.41997325999581364</v>
          </cell>
          <cell r="DZ331">
            <v>0.98899999999999999</v>
          </cell>
          <cell r="EA331">
            <v>0.98782677152811182</v>
          </cell>
          <cell r="EB331">
            <v>0.78977083070475662</v>
          </cell>
          <cell r="EC331">
            <v>0.85371643971137257</v>
          </cell>
          <cell r="ED331">
            <v>0.8</v>
          </cell>
          <cell r="EE331">
            <v>0.87693605113212425</v>
          </cell>
          <cell r="EF331">
            <v>4.998733314920592E-2</v>
          </cell>
          <cell r="EG331">
            <v>7.8621704179572038E-2</v>
          </cell>
          <cell r="EH331">
            <v>147.80254665557209</v>
          </cell>
          <cell r="EI331">
            <v>33046.019022975721</v>
          </cell>
          <cell r="EJ331">
            <v>149.4464576901639</v>
          </cell>
          <cell r="EK331">
            <v>33453.253116288201</v>
          </cell>
          <cell r="EL331">
            <v>5.0543309554303258E-2</v>
          </cell>
          <cell r="EM331">
            <v>7.9590578475564833E-2</v>
          </cell>
          <cell r="EN331">
            <v>5.0000000000000001E-4</v>
          </cell>
          <cell r="EO331">
            <v>4.5732426980465155E-4</v>
          </cell>
          <cell r="EP331">
            <v>7.4723228845081952E-2</v>
          </cell>
          <cell r="EQ331">
            <v>15.298984553996686</v>
          </cell>
          <cell r="ER331">
            <v>0.98949474737368681</v>
          </cell>
          <cell r="ES331">
            <v>0.98827873537913269</v>
          </cell>
          <cell r="ET331">
            <v>149.37173446131882</v>
          </cell>
          <cell r="EU331">
            <v>33437.954131734201</v>
          </cell>
          <cell r="EV331">
            <v>2.9129499237157713E-2</v>
          </cell>
          <cell r="EW331">
            <v>2.639560449333736E-2</v>
          </cell>
          <cell r="EX331">
            <v>0.85</v>
          </cell>
          <cell r="EY331">
            <v>0.84688124233608475</v>
          </cell>
          <cell r="EZ331">
            <v>0.35699999999999998</v>
          </cell>
          <cell r="FA331">
            <v>0.36048645968065507</v>
          </cell>
          <cell r="FB331">
            <v>0.42</v>
          </cell>
          <cell r="FC331">
            <v>0.42566353068143181</v>
          </cell>
          <cell r="FD331">
            <v>120.54359138478164</v>
          </cell>
          <cell r="FE331">
            <v>17102.949482338492</v>
          </cell>
          <cell r="FF331">
            <v>0.63181666456380536</v>
          </cell>
          <cell r="FG331">
            <v>0.74865472342706729</v>
          </cell>
          <cell r="FH331">
            <v>0.78249271657738551</v>
          </cell>
          <cell r="FI331">
            <v>0.78625518824143592</v>
          </cell>
          <cell r="FJ331">
            <v>0.85996556941699609</v>
          </cell>
          <cell r="FK331">
            <v>0.90160541677419281</v>
          </cell>
          <cell r="FL331">
            <v>0.92405806659373235</v>
          </cell>
          <cell r="FM331">
            <v>0.93832090822635206</v>
          </cell>
          <cell r="FN331">
            <v>0.5433405777087601</v>
          </cell>
          <cell r="FO331">
            <v>0.67499115393542908</v>
          </cell>
          <cell r="FP331">
            <v>0.72306870680417623</v>
          </cell>
          <cell r="FQ331">
            <v>0.73775968232838551</v>
          </cell>
          <cell r="FR331">
            <v>3.0000000000000001E-3</v>
          </cell>
          <cell r="FS331">
            <v>1.100999283543902E-3</v>
          </cell>
          <cell r="FT331">
            <v>0.77300000000000002</v>
          </cell>
          <cell r="FU331">
            <v>0.82925709329366704</v>
          </cell>
          <cell r="FV331">
            <v>0.79344893547906092</v>
          </cell>
          <cell r="FW331">
            <v>0.85491516610653673</v>
          </cell>
          <cell r="FX331">
            <v>231.86288999999999</v>
          </cell>
          <cell r="FY331">
            <v>39062.47902933586</v>
          </cell>
          <cell r="FZ331">
            <v>299.9519922380336</v>
          </cell>
          <cell r="GA331">
            <v>47105.390288778101</v>
          </cell>
          <cell r="GB331">
            <v>47.891526752401397</v>
          </cell>
          <cell r="GC331" t="e">
            <v>#DIV/0!</v>
          </cell>
          <cell r="GD331">
            <v>1.6197080205763457E-2</v>
          </cell>
          <cell r="GE331" t="e">
            <v>#DIV/0!</v>
          </cell>
          <cell r="GF331">
            <v>4.5369972565163744E-2</v>
          </cell>
          <cell r="GG331" t="e">
            <v>#DIV/0!</v>
          </cell>
          <cell r="GH331">
            <v>134.14993488067617</v>
          </cell>
          <cell r="GI331" t="e">
            <v>#DIV/0!</v>
          </cell>
          <cell r="GJ331">
            <v>1.6299999999999999E-2</v>
          </cell>
          <cell r="GK331" t="e">
            <v>#DIV/0!</v>
          </cell>
          <cell r="GL331">
            <v>3.7793651069999994</v>
          </cell>
          <cell r="GM331" t="e">
            <v>#DIV/0!</v>
          </cell>
          <cell r="GN331">
            <v>2.736781629206896</v>
          </cell>
          <cell r="GO331" t="e">
            <v>#DIV/0!</v>
          </cell>
          <cell r="GP331">
            <v>7.6660549837728187</v>
          </cell>
          <cell r="GQ331" t="e">
            <v>#DIV/0!</v>
          </cell>
          <cell r="GR331">
            <v>2.5926863446201361E-3</v>
          </cell>
          <cell r="GS331" t="e">
            <v>#DIV/0!</v>
          </cell>
          <cell r="GT331">
            <v>141.81598986444899</v>
          </cell>
          <cell r="GU331">
            <v>20195.215842968439</v>
          </cell>
          <cell r="GV331">
            <v>50.628308381608285</v>
          </cell>
          <cell r="GW331">
            <v>7280.101861718369</v>
          </cell>
          <cell r="GX331">
            <v>1.7122669230792843E-2</v>
          </cell>
          <cell r="GY331">
            <v>1.7320513389864661E-2</v>
          </cell>
          <cell r="GZ331">
            <v>4.7962658909783885E-2</v>
          </cell>
          <cell r="HA331">
            <v>4.8047611566904402E-2</v>
          </cell>
          <cell r="HB331">
            <v>33.432034962819621</v>
          </cell>
          <cell r="HC331">
            <v>3450.5427201613079</v>
          </cell>
          <cell r="HD331">
            <v>1.130683000636486E-2</v>
          </cell>
          <cell r="HE331">
            <v>8.2093866984365525E-3</v>
          </cell>
          <cell r="IV331">
            <v>327</v>
          </cell>
        </row>
        <row r="332">
          <cell r="B332">
            <v>39152</v>
          </cell>
          <cell r="C332">
            <v>42</v>
          </cell>
          <cell r="D332">
            <v>39142</v>
          </cell>
          <cell r="E332">
            <v>0</v>
          </cell>
          <cell r="F332">
            <v>253</v>
          </cell>
          <cell r="G332">
            <v>0</v>
          </cell>
          <cell r="H332">
            <v>0</v>
          </cell>
          <cell r="I332">
            <v>1</v>
          </cell>
          <cell r="K332">
            <v>10.625</v>
          </cell>
          <cell r="L332">
            <v>1</v>
          </cell>
          <cell r="M332">
            <v>231.37500000000009</v>
          </cell>
          <cell r="N332">
            <v>232</v>
          </cell>
          <cell r="O332">
            <v>232</v>
          </cell>
          <cell r="Q332">
            <v>19.284722222222221</v>
          </cell>
          <cell r="R332">
            <v>2.0833333333333332E-2</v>
          </cell>
          <cell r="S332">
            <v>0.73680555555555594</v>
          </cell>
          <cell r="T332">
            <v>2.0833333333333332E-2</v>
          </cell>
          <cell r="U332">
            <v>20.021527777777777</v>
          </cell>
          <cell r="W332">
            <v>11.663194444444446</v>
          </cell>
          <cell r="Y332">
            <v>3.4722222222222071E-2</v>
          </cell>
          <cell r="AA332">
            <v>20.215972222222224</v>
          </cell>
          <cell r="AB332">
            <v>0</v>
          </cell>
          <cell r="AC332">
            <v>20.250694444444445</v>
          </cell>
          <cell r="AE332">
            <v>4.4145833333333329</v>
          </cell>
          <cell r="AG332">
            <v>39.742361111111116</v>
          </cell>
          <cell r="AI332">
            <v>0.44097222222222232</v>
          </cell>
          <cell r="AJ332">
            <v>0</v>
          </cell>
          <cell r="AK332">
            <v>44.59791666666667</v>
          </cell>
          <cell r="AL332">
            <v>0</v>
          </cell>
          <cell r="AM332">
            <v>64.848611111111111</v>
          </cell>
          <cell r="AN332">
            <v>0.97916666666666663</v>
          </cell>
          <cell r="AO332">
            <v>199.69027777777774</v>
          </cell>
          <cell r="AP332">
            <v>0.86166666666666669</v>
          </cell>
          <cell r="AQ332">
            <v>128.70166666666648</v>
          </cell>
          <cell r="AR332">
            <v>1</v>
          </cell>
          <cell r="AS332">
            <v>0.97539794034668126</v>
          </cell>
          <cell r="AT332">
            <v>1</v>
          </cell>
          <cell r="AU332">
            <v>0.77851954193805561</v>
          </cell>
          <cell r="AV332">
            <v>1</v>
          </cell>
          <cell r="AW332">
            <v>0.99754250308638392</v>
          </cell>
          <cell r="AX332">
            <v>1</v>
          </cell>
          <cell r="AY332">
            <v>0.75145998537112069</v>
          </cell>
          <cell r="AZ332">
            <v>1</v>
          </cell>
          <cell r="BA332">
            <v>0.67542791962553128</v>
          </cell>
          <cell r="BB332">
            <v>0.88</v>
          </cell>
          <cell r="BC332">
            <v>0.64450642314139184</v>
          </cell>
          <cell r="BD332">
            <v>0.88</v>
          </cell>
          <cell r="BE332">
            <v>0.60894039408705058</v>
          </cell>
          <cell r="BF332">
            <v>0.86166666666666669</v>
          </cell>
          <cell r="BG332">
            <v>0.60682492387282594</v>
          </cell>
          <cell r="BH332">
            <v>0.86166666666666669</v>
          </cell>
          <cell r="BI332">
            <v>0.55624707365388004</v>
          </cell>
          <cell r="BJ332">
            <v>140</v>
          </cell>
          <cell r="BK332">
            <v>137.01323085689143</v>
          </cell>
          <cell r="BL332">
            <v>2895.2000000000003</v>
          </cell>
          <cell r="BM332">
            <v>423211.94799999992</v>
          </cell>
          <cell r="BN332">
            <v>2895.2000000000003</v>
          </cell>
          <cell r="BO332">
            <v>1824.1894310344824</v>
          </cell>
          <cell r="BP332">
            <v>1207.2984000000001</v>
          </cell>
          <cell r="BQ332">
            <v>150302.57004000017</v>
          </cell>
          <cell r="BR332">
            <v>0.41699999999999998</v>
          </cell>
          <cell r="BS332">
            <v>0.3551472749063318</v>
          </cell>
          <cell r="BT332">
            <v>2</v>
          </cell>
          <cell r="BU332">
            <v>0.3551472749063318</v>
          </cell>
          <cell r="BV332">
            <v>9.1999999999999998E-2</v>
          </cell>
          <cell r="BW332">
            <v>0.11631066999961162</v>
          </cell>
          <cell r="BX332">
            <v>266.35840000000002</v>
          </cell>
          <cell r="BY332">
            <v>49224.065223720783</v>
          </cell>
          <cell r="BZ332">
            <v>0.20849999999999999</v>
          </cell>
          <cell r="CA332">
            <v>0.1857549218275624</v>
          </cell>
          <cell r="CB332">
            <v>603.64920000000006</v>
          </cell>
          <cell r="CC332">
            <v>78613.702317230389</v>
          </cell>
          <cell r="CD332">
            <v>2.9000000000000001E-2</v>
          </cell>
          <cell r="CE332">
            <v>2.9094243452215184E-2</v>
          </cell>
          <cell r="CF332">
            <v>0.75</v>
          </cell>
          <cell r="CG332">
            <v>0.74903503202188693</v>
          </cell>
          <cell r="CH332">
            <v>49.732462500000004</v>
          </cell>
          <cell r="CI332">
            <v>6480.9685768401723</v>
          </cell>
          <cell r="CJ332">
            <v>0.49199999999999999</v>
          </cell>
          <cell r="CK332">
            <v>0.48909127825910592</v>
          </cell>
          <cell r="CL332">
            <v>632.80271249999998</v>
          </cell>
          <cell r="CM332">
            <v>81606.526970929568</v>
          </cell>
          <cell r="CN332">
            <v>0.44424715909090906</v>
          </cell>
          <cell r="CO332">
            <v>0.3942548613136031</v>
          </cell>
          <cell r="CP332">
            <v>1286.184375</v>
          </cell>
          <cell r="CQ332">
            <v>166853.36786499977</v>
          </cell>
          <cell r="CR332">
            <v>1.2883167613636363E-2</v>
          </cell>
          <cell r="CS332">
            <v>1.1470546917277303E-2</v>
          </cell>
          <cell r="CT332">
            <v>37.299346875000005</v>
          </cell>
          <cell r="CU332">
            <v>4854.4725054863211</v>
          </cell>
          <cell r="CV332">
            <v>3.5000000000000003E-2</v>
          </cell>
          <cell r="CW332">
            <v>4.2536547195969068E-2</v>
          </cell>
          <cell r="CX332">
            <v>101.33200000000002</v>
          </cell>
          <cell r="CY332">
            <v>18001.975000000002</v>
          </cell>
          <cell r="CZ332">
            <v>0.02</v>
          </cell>
          <cell r="DA332">
            <v>2.0325364314419274E-2</v>
          </cell>
          <cell r="DB332">
            <v>7.000000000000001E-4</v>
          </cell>
          <cell r="DC332">
            <v>8.645708184355608E-4</v>
          </cell>
          <cell r="DD332">
            <v>2.0266400000000004</v>
          </cell>
          <cell r="DE332">
            <v>365.89670025406792</v>
          </cell>
          <cell r="DF332">
            <v>0.65</v>
          </cell>
          <cell r="DG332">
            <v>0.60494834357867444</v>
          </cell>
          <cell r="DH332">
            <v>65.865800000000021</v>
          </cell>
          <cell r="DI332">
            <v>10890.264957394709</v>
          </cell>
          <cell r="DJ332">
            <v>0.3</v>
          </cell>
          <cell r="DK332">
            <v>8.8242584494201248E-2</v>
          </cell>
          <cell r="DL332">
            <v>30.399600000000007</v>
          </cell>
          <cell r="DM332">
            <v>1588.5407999999986</v>
          </cell>
          <cell r="DN332">
            <v>0.77</v>
          </cell>
          <cell r="DO332">
            <v>0.827833311925528</v>
          </cell>
          <cell r="DP332">
            <v>229.05905312500002</v>
          </cell>
          <cell r="DQ332">
            <v>44369.592718234519</v>
          </cell>
          <cell r="DR332">
            <v>297.47928977272727</v>
          </cell>
          <cell r="DS332">
            <v>53597.254518583584</v>
          </cell>
          <cell r="DT332">
            <v>2816.3140250000006</v>
          </cell>
          <cell r="DU332">
            <v>406661.15017500031</v>
          </cell>
          <cell r="DV332">
            <v>0.97275284090909098</v>
          </cell>
          <cell r="DW332">
            <v>0.9608924135927287</v>
          </cell>
          <cell r="DX332">
            <v>0.81</v>
          </cell>
          <cell r="DY332">
            <v>0.42264143943402765</v>
          </cell>
          <cell r="DZ332">
            <v>0.98899999999999999</v>
          </cell>
          <cell r="EA332">
            <v>0.98783188117528109</v>
          </cell>
          <cell r="EB332">
            <v>0.78977083070475662</v>
          </cell>
          <cell r="EC332">
            <v>0.85338443088463067</v>
          </cell>
          <cell r="ED332">
            <v>0.8</v>
          </cell>
          <cell r="EE332">
            <v>0.87657041441284123</v>
          </cell>
          <cell r="EF332">
            <v>4.998733314920592E-2</v>
          </cell>
          <cell r="EG332">
            <v>7.8425815969423676E-2</v>
          </cell>
          <cell r="EH332">
            <v>144.72332693358101</v>
          </cell>
          <cell r="EI332">
            <v>33190.742349909298</v>
          </cell>
          <cell r="EJ332">
            <v>146.33298982161881</v>
          </cell>
          <cell r="EK332">
            <v>33599.586106109819</v>
          </cell>
          <cell r="EL332">
            <v>5.0543309554303258E-2</v>
          </cell>
          <cell r="EM332">
            <v>7.9391865624053287E-2</v>
          </cell>
          <cell r="EN332">
            <v>5.0000000000000001E-4</v>
          </cell>
          <cell r="EO332">
            <v>4.5751013123677113E-4</v>
          </cell>
          <cell r="EP332">
            <v>7.3166494910809413E-2</v>
          </cell>
          <cell r="EQ332">
            <v>15.372151048907496</v>
          </cell>
          <cell r="ER332">
            <v>0.98949474737368681</v>
          </cell>
          <cell r="ES332">
            <v>0.98828403113206365</v>
          </cell>
          <cell r="ET332">
            <v>146.25982332670802</v>
          </cell>
          <cell r="EU332">
            <v>33584.213955060906</v>
          </cell>
          <cell r="EV332">
            <v>2.9129499237157713E-2</v>
          </cell>
          <cell r="EW332">
            <v>2.6414307112910637E-2</v>
          </cell>
          <cell r="EX332">
            <v>0.85</v>
          </cell>
          <cell r="EY332">
            <v>0.8469025403438234</v>
          </cell>
          <cell r="EZ332">
            <v>0.35699999999999998</v>
          </cell>
          <cell r="FA332">
            <v>0.36046265063447047</v>
          </cell>
          <cell r="FB332">
            <v>0.42</v>
          </cell>
          <cell r="FC332">
            <v>0.42562471295472881</v>
          </cell>
          <cell r="FD332">
            <v>118.03226656426536</v>
          </cell>
          <cell r="FE332">
            <v>17220.981748902759</v>
          </cell>
          <cell r="FF332">
            <v>0.63181666456380536</v>
          </cell>
          <cell r="FG332">
            <v>0.74805154423400733</v>
          </cell>
          <cell r="FH332">
            <v>0.78249271657738551</v>
          </cell>
          <cell r="FI332">
            <v>0.78622729068653996</v>
          </cell>
          <cell r="FJ332">
            <v>0.85996556941699609</v>
          </cell>
          <cell r="FK332">
            <v>0.90138009765298854</v>
          </cell>
          <cell r="FL332">
            <v>0.92405806659373235</v>
          </cell>
          <cell r="FM332">
            <v>0.93824368973771932</v>
          </cell>
          <cell r="FN332">
            <v>0.5433405777087601</v>
          </cell>
          <cell r="FO332">
            <v>0.67427877399111835</v>
          </cell>
          <cell r="FP332">
            <v>0.72306870680417623</v>
          </cell>
          <cell r="FQ332">
            <v>0.73767279418622966</v>
          </cell>
          <cell r="FR332">
            <v>3.0000000000000001E-3</v>
          </cell>
          <cell r="FS332">
            <v>1.0751908044748237E-3</v>
          </cell>
          <cell r="FT332">
            <v>0.77300000000000002</v>
          </cell>
          <cell r="FU332">
            <v>0.82890850273000283</v>
          </cell>
          <cell r="FV332">
            <v>0.79344893547906092</v>
          </cell>
          <cell r="FW332">
            <v>0.85455581450599694</v>
          </cell>
          <cell r="FX332">
            <v>227.03241312500001</v>
          </cell>
          <cell r="FY332">
            <v>39289.511442460862</v>
          </cell>
          <cell r="FZ332">
            <v>293.70299239974128</v>
          </cell>
          <cell r="GA332">
            <v>47399.09328117784</v>
          </cell>
          <cell r="GB332">
            <v>46.89378661172637</v>
          </cell>
          <cell r="GC332" t="e">
            <v>#DIV/0!</v>
          </cell>
          <cell r="GD332">
            <v>1.6197080205763457E-2</v>
          </cell>
          <cell r="GE332" t="e">
            <v>#DIV/0!</v>
          </cell>
          <cell r="GF332">
            <v>4.5369972565163744E-2</v>
          </cell>
          <cell r="GG332" t="e">
            <v>#DIV/0!</v>
          </cell>
          <cell r="GH332">
            <v>131.35514457066208</v>
          </cell>
          <cell r="GI332" t="e">
            <v>#DIV/0!</v>
          </cell>
          <cell r="GJ332">
            <v>1.6299999999999999E-2</v>
          </cell>
          <cell r="GK332" t="e">
            <v>#DIV/0!</v>
          </cell>
          <cell r="GL332">
            <v>3.7006283339374999</v>
          </cell>
          <cell r="GM332" t="e">
            <v>#DIV/0!</v>
          </cell>
          <cell r="GN332">
            <v>2.6797653452650856</v>
          </cell>
          <cell r="GO332" t="e">
            <v>#DIV/0!</v>
          </cell>
          <cell r="GP332">
            <v>7.5063455049442176</v>
          </cell>
          <cell r="GQ332" t="e">
            <v>#DIV/0!</v>
          </cell>
          <cell r="GR332">
            <v>2.5926863446201357E-3</v>
          </cell>
          <cell r="GS332" t="e">
            <v>#DIV/0!</v>
          </cell>
          <cell r="GT332">
            <v>138.8614900756063</v>
          </cell>
          <cell r="GU332">
            <v>20334.077333044046</v>
          </cell>
          <cell r="GV332">
            <v>49.573551956991444</v>
          </cell>
          <cell r="GW332">
            <v>7329.6754136753607</v>
          </cell>
          <cell r="GX332">
            <v>1.7122669230792843E-2</v>
          </cell>
          <cell r="GY332">
            <v>1.7319159934670279E-2</v>
          </cell>
          <cell r="GZ332">
            <v>4.7962658909783878E-2</v>
          </cell>
          <cell r="HA332">
            <v>4.804703040435912E-2</v>
          </cell>
          <cell r="HB332">
            <v>32.735534234427554</v>
          </cell>
          <cell r="HC332">
            <v>3483.2782543957355</v>
          </cell>
          <cell r="HD332">
            <v>1.1306830006364862E-2</v>
          </cell>
          <cell r="HE332">
            <v>8.2305763598047952E-3</v>
          </cell>
          <cell r="IV332">
            <v>328</v>
          </cell>
        </row>
        <row r="333">
          <cell r="B333" t="str">
            <v>from  5/3/2007  to  11/3/2007</v>
          </cell>
          <cell r="C333">
            <v>42</v>
          </cell>
          <cell r="F333">
            <v>7</v>
          </cell>
          <cell r="G333">
            <v>0</v>
          </cell>
          <cell r="H333">
            <v>0</v>
          </cell>
          <cell r="I333">
            <v>1</v>
          </cell>
          <cell r="J333">
            <v>0</v>
          </cell>
          <cell r="K333">
            <v>10.625</v>
          </cell>
          <cell r="L333">
            <v>7</v>
          </cell>
          <cell r="M333">
            <v>231.37500000000009</v>
          </cell>
          <cell r="N333">
            <v>7</v>
          </cell>
          <cell r="O333">
            <v>232</v>
          </cell>
          <cell r="P333">
            <v>0.5</v>
          </cell>
          <cell r="Q333">
            <v>19.284722222222221</v>
          </cell>
          <cell r="R333">
            <v>2.0833333333333332E-2</v>
          </cell>
          <cell r="S333">
            <v>0.73680555555555594</v>
          </cell>
          <cell r="T333">
            <v>0.52083333333333337</v>
          </cell>
          <cell r="U333">
            <v>20.021527777777777</v>
          </cell>
          <cell r="V333">
            <v>0</v>
          </cell>
          <cell r="W333">
            <v>11.663194444444446</v>
          </cell>
          <cell r="X333">
            <v>0</v>
          </cell>
          <cell r="Y333">
            <v>3.4722222222222071E-2</v>
          </cell>
          <cell r="Z333">
            <v>0</v>
          </cell>
          <cell r="AA333">
            <v>20.215972222222224</v>
          </cell>
          <cell r="AB333">
            <v>0</v>
          </cell>
          <cell r="AC333">
            <v>20.250694444444445</v>
          </cell>
          <cell r="AD333">
            <v>0</v>
          </cell>
          <cell r="AE333">
            <v>4.4145833333333329</v>
          </cell>
          <cell r="AF333">
            <v>0</v>
          </cell>
          <cell r="AG333">
            <v>39.742361111111116</v>
          </cell>
          <cell r="AH333">
            <v>0</v>
          </cell>
          <cell r="AI333">
            <v>0.44097222222222232</v>
          </cell>
          <cell r="AJ333">
            <v>0</v>
          </cell>
          <cell r="AK333">
            <v>44.59791666666667</v>
          </cell>
          <cell r="AL333">
            <v>0</v>
          </cell>
          <cell r="AM333">
            <v>64.848611111111111</v>
          </cell>
          <cell r="AN333">
            <v>6.479166666666667</v>
          </cell>
          <cell r="AO333">
            <v>199.69027777777774</v>
          </cell>
          <cell r="AP333">
            <v>5.7016666666666662</v>
          </cell>
          <cell r="AQ333">
            <v>128.70166666666648</v>
          </cell>
          <cell r="AR333">
            <v>1</v>
          </cell>
          <cell r="AS333">
            <v>0.97539794034668126</v>
          </cell>
          <cell r="AT333">
            <v>1</v>
          </cell>
          <cell r="AU333">
            <v>0.77851954193805561</v>
          </cell>
          <cell r="AV333">
            <v>1</v>
          </cell>
          <cell r="AW333">
            <v>0.99754250308638392</v>
          </cell>
          <cell r="AX333">
            <v>1</v>
          </cell>
          <cell r="AY333">
            <v>0.75145998537112069</v>
          </cell>
          <cell r="AZ333">
            <v>1</v>
          </cell>
          <cell r="BA333">
            <v>0.67542791962553128</v>
          </cell>
          <cell r="BB333">
            <v>0.87999999999999989</v>
          </cell>
          <cell r="BC333">
            <v>0.64450642314139184</v>
          </cell>
          <cell r="BD333">
            <v>0.87999999999999989</v>
          </cell>
          <cell r="BE333">
            <v>0.60894039408705058</v>
          </cell>
          <cell r="BF333">
            <v>0.87717948717948713</v>
          </cell>
          <cell r="BG333">
            <v>0.60682492387282594</v>
          </cell>
          <cell r="BH333">
            <v>0.81452380952380943</v>
          </cell>
          <cell r="BI333">
            <v>0.55624707365388004</v>
          </cell>
          <cell r="BJ333">
            <v>140.00000000000003</v>
          </cell>
          <cell r="BK333">
            <v>137.01323085689143</v>
          </cell>
          <cell r="BL333">
            <v>19157.600000000002</v>
          </cell>
          <cell r="BM333">
            <v>423211.94799999992</v>
          </cell>
          <cell r="BN333">
            <v>2736.8</v>
          </cell>
          <cell r="BO333">
            <v>1824.1894310344824</v>
          </cell>
          <cell r="BP333">
            <v>7988.7191999999995</v>
          </cell>
          <cell r="BQ333">
            <v>150302.57004000017</v>
          </cell>
          <cell r="BR333">
            <v>0.41699999999999993</v>
          </cell>
          <cell r="BS333">
            <v>0.3551472749063318</v>
          </cell>
          <cell r="BT333">
            <v>0.41699999999999993</v>
          </cell>
          <cell r="BU333">
            <v>0.3551472749063318</v>
          </cell>
          <cell r="BV333">
            <v>9.1999999999999985E-2</v>
          </cell>
          <cell r="BW333">
            <v>0.11631066999961162</v>
          </cell>
          <cell r="BX333">
            <v>1762.4992</v>
          </cell>
          <cell r="BY333">
            <v>49224.065223720783</v>
          </cell>
          <cell r="BZ333">
            <v>0.20849999999999996</v>
          </cell>
          <cell r="CA333">
            <v>0.1857549218275624</v>
          </cell>
          <cell r="CB333">
            <v>3994.3595999999998</v>
          </cell>
          <cell r="CC333">
            <v>78613.702317230389</v>
          </cell>
          <cell r="CD333">
            <v>2.9000000000000001E-2</v>
          </cell>
          <cell r="CE333">
            <v>2.9094243452215184E-2</v>
          </cell>
          <cell r="CF333">
            <v>0.75000000000000011</v>
          </cell>
          <cell r="CG333">
            <v>0.74903503202188693</v>
          </cell>
          <cell r="CH333">
            <v>329.08076249999999</v>
          </cell>
          <cell r="CI333">
            <v>6480.9685768401723</v>
          </cell>
          <cell r="CJ333">
            <v>0.49199999999999999</v>
          </cell>
          <cell r="CK333">
            <v>0.48909127825910592</v>
          </cell>
          <cell r="CL333">
            <v>4187.2690124999999</v>
          </cell>
          <cell r="CM333">
            <v>81606.526970929568</v>
          </cell>
          <cell r="CN333">
            <v>0.44424715909090906</v>
          </cell>
          <cell r="CO333">
            <v>0.3942548613136031</v>
          </cell>
          <cell r="CP333">
            <v>8510.7093750000004</v>
          </cell>
          <cell r="CQ333">
            <v>166853.36786499977</v>
          </cell>
          <cell r="CR333">
            <v>1.2883167613636363E-2</v>
          </cell>
          <cell r="CS333">
            <v>1.1470546917277303E-2</v>
          </cell>
          <cell r="CT333">
            <v>246.81057187500002</v>
          </cell>
          <cell r="CU333">
            <v>4854.4725054863211</v>
          </cell>
          <cell r="CV333">
            <v>3.5000000000000003E-2</v>
          </cell>
          <cell r="CW333">
            <v>4.2536547195969068E-2</v>
          </cell>
          <cell r="CX333">
            <v>670.51600000000008</v>
          </cell>
          <cell r="CY333">
            <v>18001.975000000002</v>
          </cell>
          <cell r="CZ333">
            <v>2.0000000000000004E-2</v>
          </cell>
          <cell r="DA333">
            <v>2.0325364314419274E-2</v>
          </cell>
          <cell r="DB333">
            <v>7.000000000000001E-4</v>
          </cell>
          <cell r="DC333">
            <v>8.645708184355608E-4</v>
          </cell>
          <cell r="DD333">
            <v>13.410320000000004</v>
          </cell>
          <cell r="DE333">
            <v>365.89670025406792</v>
          </cell>
          <cell r="DF333">
            <v>1.191143291801672</v>
          </cell>
          <cell r="DG333">
            <v>0.60494834357867444</v>
          </cell>
          <cell r="DH333">
            <v>435.83540000000011</v>
          </cell>
          <cell r="DI333">
            <v>10890.264957394709</v>
          </cell>
          <cell r="DJ333">
            <v>0.3</v>
          </cell>
          <cell r="DK333">
            <v>8.8242584494201248E-2</v>
          </cell>
          <cell r="DL333">
            <v>201.15480000000002</v>
          </cell>
          <cell r="DM333">
            <v>1588.5407999999986</v>
          </cell>
          <cell r="DN333">
            <v>0.77</v>
          </cell>
          <cell r="DO333">
            <v>0.827833311925528</v>
          </cell>
          <cell r="DP333">
            <v>1515.6886281249999</v>
          </cell>
          <cell r="DQ333">
            <v>44369.592718234519</v>
          </cell>
          <cell r="DR333">
            <v>1968.4267897727273</v>
          </cell>
          <cell r="DS333">
            <v>53597.254518583584</v>
          </cell>
          <cell r="DT333">
            <v>18635.609825</v>
          </cell>
          <cell r="DU333">
            <v>406661.15017500031</v>
          </cell>
          <cell r="DV333">
            <v>0.97275284090909075</v>
          </cell>
          <cell r="DW333">
            <v>0.9608924135927287</v>
          </cell>
          <cell r="DX333">
            <v>0.81</v>
          </cell>
          <cell r="DY333">
            <v>0.42264143943402765</v>
          </cell>
          <cell r="DZ333">
            <v>0.98899999999999988</v>
          </cell>
          <cell r="EA333">
            <v>0.98783188117528109</v>
          </cell>
          <cell r="EB333">
            <v>0.78977083070475673</v>
          </cell>
          <cell r="EC333">
            <v>0.85338443088463067</v>
          </cell>
          <cell r="ED333">
            <v>0.79999999999999993</v>
          </cell>
          <cell r="EE333">
            <v>0.87657041441284123</v>
          </cell>
          <cell r="EF333">
            <v>4.998733314920592E-2</v>
          </cell>
          <cell r="EG333">
            <v>7.8425815969423676E-2</v>
          </cell>
          <cell r="EH333">
            <v>957.63733353922748</v>
          </cell>
          <cell r="EI333">
            <v>33190.742349909298</v>
          </cell>
          <cell r="EJ333">
            <v>968.28850711752034</v>
          </cell>
          <cell r="EK333">
            <v>33599.586106109819</v>
          </cell>
          <cell r="EL333">
            <v>5.0543309554303265E-2</v>
          </cell>
          <cell r="EM333">
            <v>7.9391865624053287E-2</v>
          </cell>
          <cell r="EN333">
            <v>4.999999999999999E-4</v>
          </cell>
          <cell r="EO333">
            <v>4.5751013123677113E-4</v>
          </cell>
          <cell r="EP333">
            <v>0.48414425355876012</v>
          </cell>
          <cell r="EQ333">
            <v>15.372151048907496</v>
          </cell>
          <cell r="ER333">
            <v>0.98949474737368681</v>
          </cell>
          <cell r="ES333">
            <v>0.98828403113206365</v>
          </cell>
          <cell r="ET333">
            <v>967.8043628639615</v>
          </cell>
          <cell r="EU333">
            <v>33584.213955060906</v>
          </cell>
          <cell r="EV333">
            <v>2.9129499237157699E-2</v>
          </cell>
          <cell r="EW333">
            <v>2.6414307112910637E-2</v>
          </cell>
          <cell r="EX333">
            <v>0.85</v>
          </cell>
          <cell r="EY333">
            <v>0.8469025403438234</v>
          </cell>
          <cell r="EZ333">
            <v>0.35699999999999998</v>
          </cell>
          <cell r="FA333">
            <v>0.36046265063447047</v>
          </cell>
          <cell r="FB333">
            <v>0.41999999999999993</v>
          </cell>
          <cell r="FC333">
            <v>0.42562471295472881</v>
          </cell>
          <cell r="FD333">
            <v>781.02201918056437</v>
          </cell>
          <cell r="FE333">
            <v>17220.981748902759</v>
          </cell>
          <cell r="FF333">
            <v>0.63181666456380536</v>
          </cell>
          <cell r="FG333">
            <v>0.74805154423400733</v>
          </cell>
          <cell r="FH333">
            <v>0.78249271657738551</v>
          </cell>
          <cell r="FI333">
            <v>0.78622729068653996</v>
          </cell>
          <cell r="FJ333">
            <v>0.85996556941699598</v>
          </cell>
          <cell r="FK333">
            <v>0.90138009765298854</v>
          </cell>
          <cell r="FL333">
            <v>0.92405806659373235</v>
          </cell>
          <cell r="FM333">
            <v>0.93824368973771932</v>
          </cell>
          <cell r="FN333">
            <v>0.54334057770875999</v>
          </cell>
          <cell r="FO333">
            <v>0.67427877399111835</v>
          </cell>
          <cell r="FP333">
            <v>0.72306870680417623</v>
          </cell>
          <cell r="FQ333">
            <v>0.73767279418622966</v>
          </cell>
          <cell r="FR333">
            <v>3.0000000000000027E-3</v>
          </cell>
          <cell r="FS333">
            <v>1.0751908044748237E-3</v>
          </cell>
          <cell r="FT333">
            <v>0.77300000000000002</v>
          </cell>
          <cell r="FU333">
            <v>0.82890850273000283</v>
          </cell>
          <cell r="FV333">
            <v>0.79344893547906103</v>
          </cell>
          <cell r="FW333">
            <v>0.85455581450599694</v>
          </cell>
          <cell r="FX333">
            <v>1502.278308125</v>
          </cell>
          <cell r="FY333">
            <v>39289.511442460862</v>
          </cell>
          <cell r="FZ333">
            <v>1943.4389497089262</v>
          </cell>
          <cell r="GA333">
            <v>47399.09328117784</v>
          </cell>
          <cell r="GB333">
            <v>310.29718374993399</v>
          </cell>
          <cell r="GC333" t="e">
            <v>#DIV/0!</v>
          </cell>
          <cell r="GD333">
            <v>1.6197080205763454E-2</v>
          </cell>
          <cell r="GE333" t="e">
            <v>#DIV/0!</v>
          </cell>
          <cell r="GF333">
            <v>4.5369972565163744E-2</v>
          </cell>
          <cell r="GG333" t="e">
            <v>#DIV/0!</v>
          </cell>
          <cell r="GH333">
            <v>869.17978641438106</v>
          </cell>
          <cell r="GI333" t="e">
            <v>#DIV/0!</v>
          </cell>
          <cell r="GJ333">
            <v>1.6299999999999995E-2</v>
          </cell>
          <cell r="GK333" t="e">
            <v>#DIV/0!</v>
          </cell>
          <cell r="GL333">
            <v>24.487136422437494</v>
          </cell>
          <cell r="GM333" t="e">
            <v>#DIV/0!</v>
          </cell>
          <cell r="GN333">
            <v>17.732064305903013</v>
          </cell>
          <cell r="GO333" t="e">
            <v>#DIV/0!</v>
          </cell>
          <cell r="GP333">
            <v>49.669647915694725</v>
          </cell>
          <cell r="GQ333" t="e">
            <v>#DIV/0!</v>
          </cell>
          <cell r="GR333">
            <v>2.5926863446201361E-3</v>
          </cell>
          <cell r="GS333" t="e">
            <v>#DIV/0!</v>
          </cell>
          <cell r="GT333">
            <v>918.84943433007572</v>
          </cell>
          <cell r="GU333">
            <v>20334.077333044046</v>
          </cell>
          <cell r="GV333">
            <v>328.029248055837</v>
          </cell>
          <cell r="GW333">
            <v>7329.6754136753607</v>
          </cell>
          <cell r="GX333">
            <v>1.7122669230792843E-2</v>
          </cell>
          <cell r="GY333">
            <v>1.7319159934670279E-2</v>
          </cell>
          <cell r="GZ333">
            <v>4.7962658909783878E-2</v>
          </cell>
          <cell r="HA333">
            <v>4.804703040435912E-2</v>
          </cell>
          <cell r="HB333">
            <v>216.61172652993545</v>
          </cell>
          <cell r="HC333">
            <v>3483.2782543957355</v>
          </cell>
          <cell r="HD333">
            <v>1.1306830006364859E-2</v>
          </cell>
          <cell r="HE333">
            <v>8.2305763598047952E-3</v>
          </cell>
          <cell r="IV333">
            <v>329</v>
          </cell>
        </row>
        <row r="334">
          <cell r="B334">
            <v>39153</v>
          </cell>
          <cell r="C334">
            <v>43</v>
          </cell>
          <cell r="D334">
            <v>39142</v>
          </cell>
          <cell r="E334">
            <v>0</v>
          </cell>
          <cell r="F334">
            <v>254</v>
          </cell>
          <cell r="G334">
            <v>0</v>
          </cell>
          <cell r="H334">
            <v>0</v>
          </cell>
          <cell r="I334">
            <v>1</v>
          </cell>
          <cell r="K334">
            <v>10.625</v>
          </cell>
          <cell r="L334">
            <v>1</v>
          </cell>
          <cell r="M334">
            <v>232.37500000000009</v>
          </cell>
          <cell r="N334">
            <v>233</v>
          </cell>
          <cell r="O334">
            <v>233</v>
          </cell>
          <cell r="P334">
            <v>0.21527777777777779</v>
          </cell>
          <cell r="Q334">
            <v>19.5</v>
          </cell>
          <cell r="S334">
            <v>0.73680555555555594</v>
          </cell>
          <cell r="T334">
            <v>0.21527777777777779</v>
          </cell>
          <cell r="U334">
            <v>20.236805555555556</v>
          </cell>
          <cell r="W334">
            <v>11.663194444444446</v>
          </cell>
          <cell r="Y334">
            <v>3.4722222222222071E-2</v>
          </cell>
          <cell r="AA334">
            <v>20.215972222222224</v>
          </cell>
          <cell r="AB334">
            <v>0</v>
          </cell>
          <cell r="AC334">
            <v>20.250694444444445</v>
          </cell>
          <cell r="AE334">
            <v>4.4145833333333329</v>
          </cell>
          <cell r="AG334">
            <v>39.742361111111116</v>
          </cell>
          <cell r="AI334">
            <v>0.44097222222222232</v>
          </cell>
          <cell r="AJ334">
            <v>0</v>
          </cell>
          <cell r="AK334">
            <v>44.59791666666667</v>
          </cell>
          <cell r="AL334">
            <v>0</v>
          </cell>
          <cell r="AM334">
            <v>64.848611111111111</v>
          </cell>
          <cell r="AN334">
            <v>0.78472222222222221</v>
          </cell>
          <cell r="AO334">
            <v>200.47499999999997</v>
          </cell>
          <cell r="AP334">
            <v>0.69055555555555559</v>
          </cell>
          <cell r="AQ334">
            <v>129.39222222222205</v>
          </cell>
          <cell r="AR334">
            <v>1</v>
          </cell>
          <cell r="AS334">
            <v>0.97550506120844782</v>
          </cell>
          <cell r="AT334">
            <v>1</v>
          </cell>
          <cell r="AU334">
            <v>0.77948389930757578</v>
          </cell>
          <cell r="AV334">
            <v>1</v>
          </cell>
          <cell r="AW334">
            <v>0.99755320337696463</v>
          </cell>
          <cell r="AX334">
            <v>1</v>
          </cell>
          <cell r="AY334">
            <v>0.75254216389298823</v>
          </cell>
          <cell r="AZ334">
            <v>1</v>
          </cell>
          <cell r="BA334">
            <v>0.67669839686300592</v>
          </cell>
          <cell r="BB334">
            <v>0.88</v>
          </cell>
          <cell r="BC334">
            <v>0.64542821909076975</v>
          </cell>
          <cell r="BD334">
            <v>0.88</v>
          </cell>
          <cell r="BE334">
            <v>0.60994307300992789</v>
          </cell>
          <cell r="BF334">
            <v>0.88</v>
          </cell>
          <cell r="BG334">
            <v>0.60783193058002138</v>
          </cell>
          <cell r="BH334">
            <v>0.69055555555555559</v>
          </cell>
          <cell r="BI334">
            <v>0.5568250552865931</v>
          </cell>
          <cell r="BJ334">
            <v>140</v>
          </cell>
          <cell r="BK334">
            <v>137.02917099602431</v>
          </cell>
          <cell r="BL334">
            <v>2320.2666666666664</v>
          </cell>
          <cell r="BM334">
            <v>425532.21466666658</v>
          </cell>
          <cell r="BN334">
            <v>2320.2666666666664</v>
          </cell>
          <cell r="BO334">
            <v>1826.3185178826891</v>
          </cell>
          <cell r="BP334">
            <v>967.55119999999988</v>
          </cell>
          <cell r="BQ334">
            <v>151270.12124000015</v>
          </cell>
          <cell r="BR334">
            <v>0.41699999999999998</v>
          </cell>
          <cell r="BS334">
            <v>0.35548453448699535</v>
          </cell>
          <cell r="BT334">
            <v>2</v>
          </cell>
          <cell r="BU334">
            <v>0.35548453448699535</v>
          </cell>
          <cell r="BV334">
            <v>9.1999999999999998E-2</v>
          </cell>
          <cell r="BW334">
            <v>0.11617811308546913</v>
          </cell>
          <cell r="BX334">
            <v>213.46453333333332</v>
          </cell>
          <cell r="BY334">
            <v>49437.529757054115</v>
          </cell>
          <cell r="BZ334">
            <v>0.20849999999999999</v>
          </cell>
          <cell r="CA334">
            <v>0.18587894215997264</v>
          </cell>
          <cell r="CB334">
            <v>483.77559999999994</v>
          </cell>
          <cell r="CC334">
            <v>79097.477917230382</v>
          </cell>
          <cell r="CD334">
            <v>2.9000000000000001E-2</v>
          </cell>
          <cell r="CE334">
            <v>2.9093664818044637E-2</v>
          </cell>
          <cell r="CF334">
            <v>0.75</v>
          </cell>
          <cell r="CG334">
            <v>0.74904093008812156</v>
          </cell>
          <cell r="CH334">
            <v>39.856512499999994</v>
          </cell>
          <cell r="CI334">
            <v>6520.8250893401719</v>
          </cell>
          <cell r="CJ334">
            <v>0.49199999999999999</v>
          </cell>
          <cell r="CK334">
            <v>0.48910913717399418</v>
          </cell>
          <cell r="CL334">
            <v>507.13976249999996</v>
          </cell>
          <cell r="CM334">
            <v>82113.666733429563</v>
          </cell>
          <cell r="CN334">
            <v>0.44424715909090906</v>
          </cell>
          <cell r="CO334">
            <v>0.39452745045756166</v>
          </cell>
          <cell r="CP334">
            <v>1030.7718749999999</v>
          </cell>
          <cell r="CQ334">
            <v>167884.13973999978</v>
          </cell>
          <cell r="CR334">
            <v>1.2883167613636363E-2</v>
          </cell>
          <cell r="CS334">
            <v>1.1478249405130009E-2</v>
          </cell>
          <cell r="CT334">
            <v>29.892384374999995</v>
          </cell>
          <cell r="CU334">
            <v>4884.364889861321</v>
          </cell>
          <cell r="CV334">
            <v>3.5000000000000003E-2</v>
          </cell>
          <cell r="CW334">
            <v>4.2495453246703049E-2</v>
          </cell>
          <cell r="CX334">
            <v>81.209333333333333</v>
          </cell>
          <cell r="CY334">
            <v>18083.184333333335</v>
          </cell>
          <cell r="CZ334">
            <v>0.02</v>
          </cell>
          <cell r="DA334">
            <v>2.0323903143721823E-2</v>
          </cell>
          <cell r="DB334">
            <v>7.000000000000001E-4</v>
          </cell>
          <cell r="DC334">
            <v>8.6367347583455191E-4</v>
          </cell>
          <cell r="DD334">
            <v>1.6241866666666667</v>
          </cell>
          <cell r="DE334">
            <v>367.5208869207346</v>
          </cell>
          <cell r="DF334">
            <v>0.65</v>
          </cell>
          <cell r="DG334">
            <v>0.60515066496832015</v>
          </cell>
          <cell r="DH334">
            <v>52.78606666666667</v>
          </cell>
          <cell r="DI334">
            <v>10943.051024061377</v>
          </cell>
          <cell r="DJ334">
            <v>0.3</v>
          </cell>
          <cell r="DK334">
            <v>8.9193560728509522E-2</v>
          </cell>
          <cell r="DL334">
            <v>24.3628</v>
          </cell>
          <cell r="DM334">
            <v>1612.9035999999987</v>
          </cell>
          <cell r="DN334">
            <v>0.77</v>
          </cell>
          <cell r="DO334">
            <v>0.82757720336834328</v>
          </cell>
          <cell r="DP334">
            <v>183.57214895833332</v>
          </cell>
          <cell r="DQ334">
            <v>44553.164867192849</v>
          </cell>
          <cell r="DR334">
            <v>238.40538825757574</v>
          </cell>
          <cell r="DS334">
            <v>53835.65990684116</v>
          </cell>
          <cell r="DT334">
            <v>2257.0459916666664</v>
          </cell>
          <cell r="DU334">
            <v>408918.19616666692</v>
          </cell>
          <cell r="DV334">
            <v>0.97275284090909087</v>
          </cell>
          <cell r="DW334">
            <v>0.96095708402943369</v>
          </cell>
          <cell r="DX334">
            <v>0.81</v>
          </cell>
          <cell r="DY334">
            <v>0.42475355956301308</v>
          </cell>
          <cell r="DZ334">
            <v>0.98899999999999999</v>
          </cell>
          <cell r="EA334">
            <v>0.98783594412526643</v>
          </cell>
          <cell r="EB334">
            <v>0.78977083070475662</v>
          </cell>
          <cell r="EC334">
            <v>0.85312083701535768</v>
          </cell>
          <cell r="ED334">
            <v>0.8</v>
          </cell>
          <cell r="EE334">
            <v>0.87627987723661716</v>
          </cell>
          <cell r="EF334">
            <v>4.998733314920592E-2</v>
          </cell>
          <cell r="EG334">
            <v>7.8270751648876258E-2</v>
          </cell>
          <cell r="EH334">
            <v>115.98394286166418</v>
          </cell>
          <cell r="EI334">
            <v>33306.72629277096</v>
          </cell>
          <cell r="EJ334">
            <v>117.27395638186469</v>
          </cell>
          <cell r="EK334">
            <v>33716.86006249168</v>
          </cell>
          <cell r="EL334">
            <v>5.0543309554303258E-2</v>
          </cell>
          <cell r="EM334">
            <v>7.9234565328745343E-2</v>
          </cell>
          <cell r="EN334">
            <v>5.0000000000000001E-4</v>
          </cell>
          <cell r="EO334">
            <v>4.5765791946517607E-4</v>
          </cell>
          <cell r="EP334">
            <v>5.8636978190932346E-2</v>
          </cell>
          <cell r="EQ334">
            <v>15.430788027098428</v>
          </cell>
          <cell r="ER334">
            <v>0.98949474737368681</v>
          </cell>
          <cell r="ES334">
            <v>0.98828824206596233</v>
          </cell>
          <cell r="ET334">
            <v>117.21531940367376</v>
          </cell>
          <cell r="EU334">
            <v>33701.429274464579</v>
          </cell>
          <cell r="EV334">
            <v>2.9129499237157713E-2</v>
          </cell>
          <cell r="EW334">
            <v>2.6429112031462865E-2</v>
          </cell>
          <cell r="EX334">
            <v>0.85</v>
          </cell>
          <cell r="EY334">
            <v>0.84691940012658262</v>
          </cell>
          <cell r="EZ334">
            <v>0.35699999999999993</v>
          </cell>
          <cell r="FA334">
            <v>0.36044380308068491</v>
          </cell>
          <cell r="FB334">
            <v>0.42</v>
          </cell>
          <cell r="FC334">
            <v>0.42559398571671886</v>
          </cell>
          <cell r="FD334">
            <v>94.593234906113395</v>
          </cell>
          <cell r="FE334">
            <v>17315.574983808874</v>
          </cell>
          <cell r="FF334">
            <v>0.63181666456380525</v>
          </cell>
          <cell r="FG334">
            <v>0.74757262232781774</v>
          </cell>
          <cell r="FH334">
            <v>0.78249271657738551</v>
          </cell>
          <cell r="FI334">
            <v>0.78620522993725506</v>
          </cell>
          <cell r="FJ334">
            <v>0.85996556941699598</v>
          </cell>
          <cell r="FK334">
            <v>0.90120127534963801</v>
          </cell>
          <cell r="FL334">
            <v>0.92405806659373235</v>
          </cell>
          <cell r="FM334">
            <v>0.93818240648538842</v>
          </cell>
          <cell r="FN334">
            <v>0.54334057770875988</v>
          </cell>
          <cell r="FO334">
            <v>0.67371340065830265</v>
          </cell>
          <cell r="FP334">
            <v>0.72306870680417623</v>
          </cell>
          <cell r="FQ334">
            <v>0.73760391461393204</v>
          </cell>
          <cell r="FR334">
            <v>3.0000000000000001E-3</v>
          </cell>
          <cell r="FS334">
            <v>1.0550354188673117E-3</v>
          </cell>
          <cell r="FT334">
            <v>0.77300000000000002</v>
          </cell>
          <cell r="FU334">
            <v>0.8286322387872106</v>
          </cell>
          <cell r="FV334">
            <v>0.79344893547906092</v>
          </cell>
          <cell r="FW334">
            <v>0.85427085153377691</v>
          </cell>
          <cell r="FX334">
            <v>181.94796229166664</v>
          </cell>
          <cell r="FY334">
            <v>39471.459404752532</v>
          </cell>
          <cell r="FZ334">
            <v>235.37899390901248</v>
          </cell>
          <cell r="GA334">
            <v>47634.472275086853</v>
          </cell>
          <cell r="GB334">
            <v>37.58154529875943</v>
          </cell>
          <cell r="GC334" t="e">
            <v>#DIV/0!</v>
          </cell>
          <cell r="GD334">
            <v>1.6197080205763461E-2</v>
          </cell>
          <cell r="GE334" t="e">
            <v>#DIV/0!</v>
          </cell>
          <cell r="GF334">
            <v>4.5369972565163764E-2</v>
          </cell>
          <cell r="GG334" t="e">
            <v>#DIV/0!</v>
          </cell>
          <cell r="GH334">
            <v>105.27043501053063</v>
          </cell>
          <cell r="GI334" t="e">
            <v>#DIV/0!</v>
          </cell>
          <cell r="GJ334">
            <v>1.6299999999999999E-2</v>
          </cell>
          <cell r="GK334" t="e">
            <v>#DIV/0!</v>
          </cell>
          <cell r="GL334">
            <v>2.9657517853541662</v>
          </cell>
          <cell r="GM334" t="e">
            <v>#DIV/0!</v>
          </cell>
          <cell r="GN334">
            <v>2.147613361808189</v>
          </cell>
          <cell r="GO334" t="e">
            <v>#DIV/0!</v>
          </cell>
          <cell r="GP334">
            <v>6.0157237025439469</v>
          </cell>
          <cell r="GQ334" t="e">
            <v>#DIV/0!</v>
          </cell>
          <cell r="GR334">
            <v>2.5926863446201361E-3</v>
          </cell>
          <cell r="GS334" t="e">
            <v>#DIV/0!</v>
          </cell>
          <cell r="GT334">
            <v>111.28615871307458</v>
          </cell>
          <cell r="GU334">
            <v>20445.363491757122</v>
          </cell>
          <cell r="GV334">
            <v>39.72915866056762</v>
          </cell>
          <cell r="GW334">
            <v>7369.4045723359286</v>
          </cell>
          <cell r="GX334">
            <v>1.712266923079285E-2</v>
          </cell>
          <cell r="GY334">
            <v>1.7318088544973326E-2</v>
          </cell>
          <cell r="GZ334">
            <v>4.7962658909783899E-2</v>
          </cell>
          <cell r="HA334">
            <v>4.8046570358421983E-2</v>
          </cell>
          <cell r="HB334">
            <v>26.234860769434846</v>
          </cell>
          <cell r="HC334">
            <v>3509.5131151651703</v>
          </cell>
          <cell r="HD334">
            <v>1.1306830006364864E-2</v>
          </cell>
          <cell r="HE334">
            <v>8.2473500106549809E-3</v>
          </cell>
          <cell r="IV334">
            <v>330</v>
          </cell>
        </row>
        <row r="335">
          <cell r="B335">
            <v>39154</v>
          </cell>
          <cell r="C335">
            <v>43</v>
          </cell>
          <cell r="D335">
            <v>39142</v>
          </cell>
          <cell r="E335">
            <v>0</v>
          </cell>
          <cell r="F335">
            <v>255</v>
          </cell>
          <cell r="G335">
            <v>0</v>
          </cell>
          <cell r="H335">
            <v>0</v>
          </cell>
          <cell r="I335">
            <v>1</v>
          </cell>
          <cell r="K335">
            <v>10.625</v>
          </cell>
          <cell r="L335">
            <v>1</v>
          </cell>
          <cell r="M335">
            <v>233.37500000000009</v>
          </cell>
          <cell r="N335">
            <v>234</v>
          </cell>
          <cell r="O335">
            <v>234</v>
          </cell>
          <cell r="Q335">
            <v>19.5</v>
          </cell>
          <cell r="S335">
            <v>0.73680555555555594</v>
          </cell>
          <cell r="T335">
            <v>0</v>
          </cell>
          <cell r="U335">
            <v>20.236805555555556</v>
          </cell>
          <cell r="W335">
            <v>11.663194444444446</v>
          </cell>
          <cell r="Y335">
            <v>3.4722222222222071E-2</v>
          </cell>
          <cell r="AA335">
            <v>20.215972222222224</v>
          </cell>
          <cell r="AB335">
            <v>0</v>
          </cell>
          <cell r="AC335">
            <v>20.250694444444445</v>
          </cell>
          <cell r="AE335">
            <v>4.4145833333333329</v>
          </cell>
          <cell r="AG335">
            <v>39.742361111111116</v>
          </cell>
          <cell r="AI335">
            <v>0.44097222222222232</v>
          </cell>
          <cell r="AJ335">
            <v>0</v>
          </cell>
          <cell r="AK335">
            <v>44.59791666666667</v>
          </cell>
          <cell r="AL335">
            <v>0</v>
          </cell>
          <cell r="AM335">
            <v>64.848611111111111</v>
          </cell>
          <cell r="AN335">
            <v>1</v>
          </cell>
          <cell r="AO335">
            <v>201.47499999999997</v>
          </cell>
          <cell r="AP335">
            <v>0.88</v>
          </cell>
          <cell r="AQ335">
            <v>130.27222222222204</v>
          </cell>
          <cell r="AR335">
            <v>1</v>
          </cell>
          <cell r="AS335">
            <v>0.97564022485946289</v>
          </cell>
          <cell r="AT335">
            <v>1</v>
          </cell>
          <cell r="AU335">
            <v>0.7807007123615225</v>
          </cell>
          <cell r="AV335">
            <v>1</v>
          </cell>
          <cell r="AW335">
            <v>0.99756670485854315</v>
          </cell>
          <cell r="AX335">
            <v>1</v>
          </cell>
          <cell r="AY335">
            <v>0.75390764207952854</v>
          </cell>
          <cell r="AZ335">
            <v>1</v>
          </cell>
          <cell r="BA335">
            <v>0.67830307041127247</v>
          </cell>
          <cell r="BB335">
            <v>0.88</v>
          </cell>
          <cell r="BC335">
            <v>0.64659249148639808</v>
          </cell>
          <cell r="BD335">
            <v>0.88</v>
          </cell>
          <cell r="BE335">
            <v>0.61121012384374951</v>
          </cell>
          <cell r="BF335">
            <v>0.88</v>
          </cell>
          <cell r="BG335">
            <v>0.60910448730436961</v>
          </cell>
          <cell r="BH335">
            <v>0.88</v>
          </cell>
          <cell r="BI335">
            <v>0.5582098434803302</v>
          </cell>
          <cell r="BJ335">
            <v>140</v>
          </cell>
          <cell r="BK335">
            <v>137.04923919996602</v>
          </cell>
          <cell r="BL335">
            <v>2956.8</v>
          </cell>
          <cell r="BM335">
            <v>428489.01466666657</v>
          </cell>
          <cell r="BN335">
            <v>2956.8</v>
          </cell>
          <cell r="BO335">
            <v>1831.149635327635</v>
          </cell>
          <cell r="BP335">
            <v>1232.9856</v>
          </cell>
          <cell r="BQ335">
            <v>152503.10684000014</v>
          </cell>
          <cell r="BR335">
            <v>0.41699999999999998</v>
          </cell>
          <cell r="BS335">
            <v>0.35590902361554477</v>
          </cell>
          <cell r="BT335">
            <v>2</v>
          </cell>
          <cell r="BU335">
            <v>0.35590902361554477</v>
          </cell>
          <cell r="BV335">
            <v>9.1999999999999998E-2</v>
          </cell>
          <cell r="BW335">
            <v>0.11601127136415516</v>
          </cell>
          <cell r="BX335">
            <v>272.0256</v>
          </cell>
          <cell r="BY335">
            <v>49709.555357054116</v>
          </cell>
          <cell r="BZ335">
            <v>0.20849999999999999</v>
          </cell>
          <cell r="CA335">
            <v>0.18603503937957913</v>
          </cell>
          <cell r="CB335">
            <v>616.49279999999999</v>
          </cell>
          <cell r="CC335">
            <v>79713.970717230375</v>
          </cell>
          <cell r="CD335">
            <v>2.9000000000000001E-2</v>
          </cell>
          <cell r="CE335">
            <v>2.9092937660233374E-2</v>
          </cell>
          <cell r="CF335">
            <v>0.75</v>
          </cell>
          <cell r="CG335">
            <v>0.74904834253257502</v>
          </cell>
          <cell r="CH335">
            <v>50.790600000000005</v>
          </cell>
          <cell r="CI335">
            <v>6571.6156893401721</v>
          </cell>
          <cell r="CJ335">
            <v>0.49199999999999999</v>
          </cell>
          <cell r="CK335">
            <v>0.48913158010965685</v>
          </cell>
          <cell r="CL335">
            <v>646.26659999999993</v>
          </cell>
          <cell r="CM335">
            <v>82759.933333429566</v>
          </cell>
          <cell r="CN335">
            <v>0.44424715909090906</v>
          </cell>
          <cell r="CO335">
            <v>0.39487054264768801</v>
          </cell>
          <cell r="CP335">
            <v>1313.55</v>
          </cell>
          <cell r="CQ335">
            <v>169197.68973999977</v>
          </cell>
          <cell r="CR335">
            <v>1.2883167613636363E-2</v>
          </cell>
          <cell r="CS335">
            <v>1.1487944081111711E-2</v>
          </cell>
          <cell r="CT335">
            <v>38.092950000000002</v>
          </cell>
          <cell r="CU335">
            <v>4922.4578398613212</v>
          </cell>
          <cell r="CV335">
            <v>3.5000000000000003E-2</v>
          </cell>
          <cell r="CW335">
            <v>4.2443730669457766E-2</v>
          </cell>
          <cell r="CX335">
            <v>103.48800000000001</v>
          </cell>
          <cell r="CY335">
            <v>18186.672333333336</v>
          </cell>
          <cell r="CZ335">
            <v>0.02</v>
          </cell>
          <cell r="DA335">
            <v>2.0322060030923444E-2</v>
          </cell>
          <cell r="DB335">
            <v>7.000000000000001E-4</v>
          </cell>
          <cell r="DC335">
            <v>8.6254404260106723E-4</v>
          </cell>
          <cell r="DD335">
            <v>2.0697600000000005</v>
          </cell>
          <cell r="DE335">
            <v>369.59064692073457</v>
          </cell>
          <cell r="DF335">
            <v>0.65</v>
          </cell>
          <cell r="DG335">
            <v>0.6054058720726595</v>
          </cell>
          <cell r="DH335">
            <v>67.267200000000017</v>
          </cell>
          <cell r="DI335">
            <v>11010.318224061377</v>
          </cell>
          <cell r="DJ335">
            <v>0.3</v>
          </cell>
          <cell r="DK335">
            <v>9.0393116996279443E-2</v>
          </cell>
          <cell r="DL335">
            <v>31.046400000000002</v>
          </cell>
          <cell r="DM335">
            <v>1643.9499999999987</v>
          </cell>
          <cell r="DN335">
            <v>0.77</v>
          </cell>
          <cell r="DO335">
            <v>0.82725410356497131</v>
          </cell>
          <cell r="DP335">
            <v>233.93265</v>
          </cell>
          <cell r="DQ335">
            <v>44787.097517192851</v>
          </cell>
          <cell r="DR335">
            <v>303.80863636363637</v>
          </cell>
          <cell r="DS335">
            <v>54139.468543204799</v>
          </cell>
          <cell r="DT335">
            <v>2876.2356</v>
          </cell>
          <cell r="DU335">
            <v>411794.431766667</v>
          </cell>
          <cell r="DV335">
            <v>0.97275284090909087</v>
          </cell>
          <cell r="DW335">
            <v>0.96103848096785693</v>
          </cell>
          <cell r="DX335">
            <v>0.81</v>
          </cell>
          <cell r="DY335">
            <v>0.42741196301349649</v>
          </cell>
          <cell r="DZ335">
            <v>0.98899999999999999</v>
          </cell>
          <cell r="EA335">
            <v>0.98784108091297385</v>
          </cell>
          <cell r="EB335">
            <v>0.78977083070475662</v>
          </cell>
          <cell r="EC335">
            <v>0.8527880860370598</v>
          </cell>
          <cell r="ED335">
            <v>0.8</v>
          </cell>
          <cell r="EE335">
            <v>0.87591280445425534</v>
          </cell>
          <cell r="EF335">
            <v>4.998733314920592E-2</v>
          </cell>
          <cell r="EG335">
            <v>7.8075581156851204E-2</v>
          </cell>
          <cell r="EH335">
            <v>147.80254665557209</v>
          </cell>
          <cell r="EI335">
            <v>33454.52883942653</v>
          </cell>
          <cell r="EJ335">
            <v>149.4464576901639</v>
          </cell>
          <cell r="EK335">
            <v>33866.306520181846</v>
          </cell>
          <cell r="EL335">
            <v>5.0543309554303258E-2</v>
          </cell>
          <cell r="EM335">
            <v>7.9036580544608312E-2</v>
          </cell>
          <cell r="EN335">
            <v>5.0000000000000001E-4</v>
          </cell>
          <cell r="EO335">
            <v>4.578447681238389E-4</v>
          </cell>
          <cell r="EP335">
            <v>7.4723228845081952E-2</v>
          </cell>
          <cell r="EQ335">
            <v>15.50551125594351</v>
          </cell>
          <cell r="ER335">
            <v>0.98949474737368681</v>
          </cell>
          <cell r="ES335">
            <v>0.98829356595151541</v>
          </cell>
          <cell r="ET335">
            <v>149.37173446131882</v>
          </cell>
          <cell r="EU335">
            <v>33850.801008925897</v>
          </cell>
          <cell r="EV335">
            <v>2.9129499237157713E-2</v>
          </cell>
          <cell r="EW335">
            <v>2.6447746126192245E-2</v>
          </cell>
          <cell r="EX335">
            <v>0.85</v>
          </cell>
          <cell r="EY335">
            <v>0.84694062101897427</v>
          </cell>
          <cell r="EZ335">
            <v>0.35699999999999998</v>
          </cell>
          <cell r="FA335">
            <v>0.36042008024175881</v>
          </cell>
          <cell r="FB335">
            <v>0.42</v>
          </cell>
          <cell r="FC335">
            <v>0.42555531202190877</v>
          </cell>
          <cell r="FD335">
            <v>120.54359138478164</v>
          </cell>
          <cell r="FE335">
            <v>17436.118575193657</v>
          </cell>
          <cell r="FF335">
            <v>0.63181666456380536</v>
          </cell>
          <cell r="FG335">
            <v>0.7469680040458978</v>
          </cell>
          <cell r="FH335">
            <v>0.78249271657738551</v>
          </cell>
          <cell r="FI335">
            <v>0.78617749199441822</v>
          </cell>
          <cell r="FJ335">
            <v>0.85996556941699609</v>
          </cell>
          <cell r="FK335">
            <v>0.9009756211958807</v>
          </cell>
          <cell r="FL335">
            <v>0.92405806659373235</v>
          </cell>
          <cell r="FM335">
            <v>0.9381050742894127</v>
          </cell>
          <cell r="FN335">
            <v>0.5433405777087601</v>
          </cell>
          <cell r="FO335">
            <v>0.67299996145869989</v>
          </cell>
          <cell r="FP335">
            <v>0.72306870680417623</v>
          </cell>
          <cell r="FQ335">
            <v>0.73751709453208791</v>
          </cell>
          <cell r="FR335">
            <v>3.0000000000000001E-3</v>
          </cell>
          <cell r="FS335">
            <v>1.0300137810840271E-3</v>
          </cell>
          <cell r="FT335">
            <v>0.77300000000000002</v>
          </cell>
          <cell r="FU335">
            <v>0.82828411734605534</v>
          </cell>
          <cell r="FV335">
            <v>0.79344893547906092</v>
          </cell>
          <cell r="FW335">
            <v>0.85391155302827515</v>
          </cell>
          <cell r="FX335">
            <v>231.86288999999999</v>
          </cell>
          <cell r="FY335">
            <v>39703.322294752528</v>
          </cell>
          <cell r="FZ335">
            <v>299.9519922380336</v>
          </cell>
          <cell r="GA335">
            <v>47934.424267324888</v>
          </cell>
          <cell r="GB335">
            <v>47.891526752401397</v>
          </cell>
          <cell r="GC335" t="e">
            <v>#DIV/0!</v>
          </cell>
          <cell r="GD335">
            <v>1.6197080205763457E-2</v>
          </cell>
          <cell r="GE335" t="e">
            <v>#DIV/0!</v>
          </cell>
          <cell r="GF335">
            <v>4.5369972565163744E-2</v>
          </cell>
          <cell r="GG335" t="e">
            <v>#DIV/0!</v>
          </cell>
          <cell r="GH335">
            <v>134.14993488067617</v>
          </cell>
          <cell r="GI335" t="e">
            <v>#DIV/0!</v>
          </cell>
          <cell r="GJ335">
            <v>1.6299999999999999E-2</v>
          </cell>
          <cell r="GK335" t="e">
            <v>#DIV/0!</v>
          </cell>
          <cell r="GL335">
            <v>3.7793651069999994</v>
          </cell>
          <cell r="GM335" t="e">
            <v>#DIV/0!</v>
          </cell>
          <cell r="GN335">
            <v>2.736781629206896</v>
          </cell>
          <cell r="GO335" t="e">
            <v>#DIV/0!</v>
          </cell>
          <cell r="GP335">
            <v>7.6660549837728187</v>
          </cell>
          <cell r="GQ335" t="e">
            <v>#DIV/0!</v>
          </cell>
          <cell r="GR335">
            <v>2.5926863446201361E-3</v>
          </cell>
          <cell r="GS335" t="e">
            <v>#DIV/0!</v>
          </cell>
          <cell r="GT335">
            <v>141.81598986444899</v>
          </cell>
          <cell r="GU335">
            <v>20587.17948162157</v>
          </cell>
          <cell r="GV335">
            <v>50.628308381608285</v>
          </cell>
          <cell r="GW335">
            <v>7420.0328807175365</v>
          </cell>
          <cell r="GX335">
            <v>1.7122669230792843E-2</v>
          </cell>
          <cell r="GY335">
            <v>1.7316740048726301E-2</v>
          </cell>
          <cell r="GZ335">
            <v>4.7962658909783885E-2</v>
          </cell>
          <cell r="HA335">
            <v>4.8045991325207961E-2</v>
          </cell>
          <cell r="HB335">
            <v>33.432034962819621</v>
          </cell>
          <cell r="HC335">
            <v>3542.94515012799</v>
          </cell>
          <cell r="HD335">
            <v>1.130683000636486E-2</v>
          </cell>
          <cell r="HE335">
            <v>8.2684620348648721E-3</v>
          </cell>
          <cell r="IV335">
            <v>331</v>
          </cell>
        </row>
        <row r="336">
          <cell r="B336">
            <v>39155</v>
          </cell>
          <cell r="C336">
            <v>43</v>
          </cell>
          <cell r="D336">
            <v>39142</v>
          </cell>
          <cell r="E336">
            <v>0</v>
          </cell>
          <cell r="F336">
            <v>256</v>
          </cell>
          <cell r="G336">
            <v>0</v>
          </cell>
          <cell r="H336">
            <v>0</v>
          </cell>
          <cell r="I336">
            <v>1</v>
          </cell>
          <cell r="K336">
            <v>10.625</v>
          </cell>
          <cell r="L336">
            <v>1</v>
          </cell>
          <cell r="M336">
            <v>234.37500000000009</v>
          </cell>
          <cell r="N336">
            <v>235</v>
          </cell>
          <cell r="O336">
            <v>235</v>
          </cell>
          <cell r="Q336">
            <v>19.5</v>
          </cell>
          <cell r="S336">
            <v>0.73680555555555594</v>
          </cell>
          <cell r="T336">
            <v>0</v>
          </cell>
          <cell r="U336">
            <v>20.236805555555556</v>
          </cell>
          <cell r="W336">
            <v>11.663194444444446</v>
          </cell>
          <cell r="Y336">
            <v>3.4722222222222071E-2</v>
          </cell>
          <cell r="AA336">
            <v>20.215972222222224</v>
          </cell>
          <cell r="AB336">
            <v>0</v>
          </cell>
          <cell r="AC336">
            <v>20.250694444444445</v>
          </cell>
          <cell r="AE336">
            <v>4.4145833333333329</v>
          </cell>
          <cell r="AG336">
            <v>39.742361111111116</v>
          </cell>
          <cell r="AI336">
            <v>0.44097222222222232</v>
          </cell>
          <cell r="AJ336">
            <v>0</v>
          </cell>
          <cell r="AK336">
            <v>44.59791666666667</v>
          </cell>
          <cell r="AL336">
            <v>0</v>
          </cell>
          <cell r="AM336">
            <v>64.848611111111111</v>
          </cell>
          <cell r="AN336">
            <v>1</v>
          </cell>
          <cell r="AO336">
            <v>202.47499999999997</v>
          </cell>
          <cell r="AP336">
            <v>0.88</v>
          </cell>
          <cell r="AQ336">
            <v>131.15222222222204</v>
          </cell>
          <cell r="AR336">
            <v>1</v>
          </cell>
          <cell r="AS336">
            <v>0.97577390502395178</v>
          </cell>
          <cell r="AT336">
            <v>1</v>
          </cell>
          <cell r="AU336">
            <v>0.78190417030293102</v>
          </cell>
          <cell r="AV336">
            <v>1</v>
          </cell>
          <cell r="AW336">
            <v>0.99758005815482287</v>
          </cell>
          <cell r="AX336">
            <v>1</v>
          </cell>
          <cell r="AY336">
            <v>0.75525813348170556</v>
          </cell>
          <cell r="AZ336">
            <v>1</v>
          </cell>
          <cell r="BA336">
            <v>0.67989189337503952</v>
          </cell>
          <cell r="BB336">
            <v>0.88</v>
          </cell>
          <cell r="BC336">
            <v>0.6477452634755998</v>
          </cell>
          <cell r="BD336">
            <v>0.88</v>
          </cell>
          <cell r="BE336">
            <v>0.61246534072298764</v>
          </cell>
          <cell r="BF336">
            <v>0.88</v>
          </cell>
          <cell r="BG336">
            <v>0.61036519940533829</v>
          </cell>
          <cell r="BH336">
            <v>0.88</v>
          </cell>
          <cell r="BI336">
            <v>0.55958281481481409</v>
          </cell>
          <cell r="BJ336">
            <v>140</v>
          </cell>
          <cell r="BK336">
            <v>137.06903809822361</v>
          </cell>
          <cell r="BL336">
            <v>2956.8</v>
          </cell>
          <cell r="BM336">
            <v>431445.81466666656</v>
          </cell>
          <cell r="BN336">
            <v>2956.8</v>
          </cell>
          <cell r="BO336">
            <v>1835.9396368794321</v>
          </cell>
          <cell r="BP336">
            <v>1232.9856</v>
          </cell>
          <cell r="BQ336">
            <v>153736.09244000015</v>
          </cell>
          <cell r="BR336">
            <v>0.41699999999999998</v>
          </cell>
          <cell r="BS336">
            <v>0.35632769449571805</v>
          </cell>
          <cell r="BT336">
            <v>2</v>
          </cell>
          <cell r="BU336">
            <v>0.35632769449571805</v>
          </cell>
          <cell r="BV336">
            <v>9.1999999999999998E-2</v>
          </cell>
          <cell r="BW336">
            <v>0.11584671645423122</v>
          </cell>
          <cell r="BX336">
            <v>272.0256</v>
          </cell>
          <cell r="BY336">
            <v>49981.580957054117</v>
          </cell>
          <cell r="BZ336">
            <v>0.20849999999999999</v>
          </cell>
          <cell r="CA336">
            <v>0.18618899705700798</v>
          </cell>
          <cell r="CB336">
            <v>616.49279999999999</v>
          </cell>
          <cell r="CC336">
            <v>80330.463517230382</v>
          </cell>
          <cell r="CD336">
            <v>2.9000000000000001E-2</v>
          </cell>
          <cell r="CE336">
            <v>2.9092221705884644E-2</v>
          </cell>
          <cell r="CF336">
            <v>0.75</v>
          </cell>
          <cell r="CG336">
            <v>0.74905564127741986</v>
          </cell>
          <cell r="CH336">
            <v>50.790600000000005</v>
          </cell>
          <cell r="CI336">
            <v>6622.4062893401724</v>
          </cell>
          <cell r="CJ336">
            <v>0.49199999999999999</v>
          </cell>
          <cell r="CK336">
            <v>0.48915367726262293</v>
          </cell>
          <cell r="CL336">
            <v>646.26659999999993</v>
          </cell>
          <cell r="CM336">
            <v>83406.199933429569</v>
          </cell>
          <cell r="CN336">
            <v>0.44424715909090906</v>
          </cell>
          <cell r="CO336">
            <v>0.39520893225429965</v>
          </cell>
          <cell r="CP336">
            <v>1313.55</v>
          </cell>
          <cell r="CQ336">
            <v>170511.23973999976</v>
          </cell>
          <cell r="CR336">
            <v>1.2883167613636363E-2</v>
          </cell>
          <cell r="CS336">
            <v>1.1497505877288032E-2</v>
          </cell>
          <cell r="CT336">
            <v>38.092950000000002</v>
          </cell>
          <cell r="CU336">
            <v>4960.5507898613214</v>
          </cell>
          <cell r="CV336">
            <v>3.5000000000000003E-2</v>
          </cell>
          <cell r="CW336">
            <v>4.2392717026271877E-2</v>
          </cell>
          <cell r="CX336">
            <v>103.48800000000001</v>
          </cell>
          <cell r="CY336">
            <v>18290.160333333337</v>
          </cell>
          <cell r="CZ336">
            <v>0.02</v>
          </cell>
          <cell r="DA336">
            <v>2.0320237775247559E-2</v>
          </cell>
          <cell r="DB336">
            <v>7.000000000000001E-4</v>
          </cell>
          <cell r="DC336">
            <v>8.6143008991263013E-4</v>
          </cell>
          <cell r="DD336">
            <v>2.0697600000000005</v>
          </cell>
          <cell r="DE336">
            <v>371.66040692073454</v>
          </cell>
          <cell r="DF336">
            <v>0.65</v>
          </cell>
          <cell r="DG336">
            <v>0.60565819118997932</v>
          </cell>
          <cell r="DH336">
            <v>67.267200000000017</v>
          </cell>
          <cell r="DI336">
            <v>11077.585424061377</v>
          </cell>
          <cell r="DJ336">
            <v>0.3</v>
          </cell>
          <cell r="DK336">
            <v>9.1579098787196611E-2</v>
          </cell>
          <cell r="DL336">
            <v>31.046400000000002</v>
          </cell>
          <cell r="DM336">
            <v>1674.9963999999986</v>
          </cell>
          <cell r="DN336">
            <v>0.77</v>
          </cell>
          <cell r="DO336">
            <v>0.82693460973522037</v>
          </cell>
          <cell r="DP336">
            <v>233.93265</v>
          </cell>
          <cell r="DQ336">
            <v>45021.030167192854</v>
          </cell>
          <cell r="DR336">
            <v>303.80863636363637</v>
          </cell>
          <cell r="DS336">
            <v>54443.277179568438</v>
          </cell>
          <cell r="DT336">
            <v>2876.2356</v>
          </cell>
          <cell r="DU336">
            <v>414670.66736666695</v>
          </cell>
          <cell r="DV336">
            <v>0.97275284090909087</v>
          </cell>
          <cell r="DW336">
            <v>0.96111876224141835</v>
          </cell>
          <cell r="DX336">
            <v>0.81</v>
          </cell>
          <cell r="DY336">
            <v>0.43003392913138705</v>
          </cell>
          <cell r="DZ336">
            <v>0.98899999999999999</v>
          </cell>
          <cell r="EA336">
            <v>0.98784617256425711</v>
          </cell>
          <cell r="EB336">
            <v>0.78977083070475662</v>
          </cell>
          <cell r="EC336">
            <v>0.85245882029273701</v>
          </cell>
          <cell r="ED336">
            <v>0.8</v>
          </cell>
          <cell r="EE336">
            <v>0.87554923625702963</v>
          </cell>
          <cell r="EF336">
            <v>4.998733314920592E-2</v>
          </cell>
          <cell r="EG336">
            <v>7.7883085763720147E-2</v>
          </cell>
          <cell r="EH336">
            <v>147.80254665557209</v>
          </cell>
          <cell r="EI336">
            <v>33602.3313860821</v>
          </cell>
          <cell r="EJ336">
            <v>149.4464576901639</v>
          </cell>
          <cell r="EK336">
            <v>34015.752977872013</v>
          </cell>
          <cell r="EL336">
            <v>5.0543309554303258E-2</v>
          </cell>
          <cell r="EM336">
            <v>7.8841309433381468E-2</v>
          </cell>
          <cell r="EN336">
            <v>5.0000000000000001E-4</v>
          </cell>
          <cell r="EO336">
            <v>4.580299749625967E-4</v>
          </cell>
          <cell r="EP336">
            <v>7.4723228845081952E-2</v>
          </cell>
          <cell r="EQ336">
            <v>15.580234484788592</v>
          </cell>
          <cell r="ER336">
            <v>0.98949474737368681</v>
          </cell>
          <cell r="ES336">
            <v>0.98829884305859905</v>
          </cell>
          <cell r="ET336">
            <v>149.37173446131882</v>
          </cell>
          <cell r="EU336">
            <v>34000.172743387215</v>
          </cell>
          <cell r="EV336">
            <v>2.9129499237157713E-2</v>
          </cell>
          <cell r="EW336">
            <v>2.6466124813223038E-2</v>
          </cell>
          <cell r="EX336">
            <v>0.85</v>
          </cell>
          <cell r="EY336">
            <v>0.84696155154882868</v>
          </cell>
          <cell r="EZ336">
            <v>0.35699999999999998</v>
          </cell>
          <cell r="FA336">
            <v>0.36039668199915859</v>
          </cell>
          <cell r="FB336">
            <v>0.42</v>
          </cell>
          <cell r="FC336">
            <v>0.42551716939228867</v>
          </cell>
          <cell r="FD336">
            <v>120.54359138478164</v>
          </cell>
          <cell r="FE336">
            <v>17556.662166578441</v>
          </cell>
          <cell r="FF336">
            <v>0.63181666456380536</v>
          </cell>
          <cell r="FG336">
            <v>0.74636966904787438</v>
          </cell>
          <cell r="FH336">
            <v>0.78249271657738551</v>
          </cell>
          <cell r="FI336">
            <v>0.78615016546429684</v>
          </cell>
          <cell r="FJ336">
            <v>0.85996556941699609</v>
          </cell>
          <cell r="FK336">
            <v>0.90075242329522276</v>
          </cell>
          <cell r="FL336">
            <v>0.92405806659373235</v>
          </cell>
          <cell r="FM336">
            <v>0.93802858446106918</v>
          </cell>
          <cell r="FN336">
            <v>0.5433405777087601</v>
          </cell>
          <cell r="FO336">
            <v>0.67229428806892622</v>
          </cell>
          <cell r="FP336">
            <v>0.72306870680417623</v>
          </cell>
          <cell r="FQ336">
            <v>0.73743132688430968</v>
          </cell>
          <cell r="FR336">
            <v>3.0000000000000001E-3</v>
          </cell>
          <cell r="FS336">
            <v>1.005715850206812E-3</v>
          </cell>
          <cell r="FT336">
            <v>0.77300000000000002</v>
          </cell>
          <cell r="FU336">
            <v>0.82794032558542718</v>
          </cell>
          <cell r="FV336">
            <v>0.79344893547906092</v>
          </cell>
          <cell r="FW336">
            <v>0.85355648706718723</v>
          </cell>
          <cell r="FX336">
            <v>231.86288999999999</v>
          </cell>
          <cell r="FY336">
            <v>39935.185184752525</v>
          </cell>
          <cell r="FZ336">
            <v>299.9519922380336</v>
          </cell>
          <cell r="GA336">
            <v>48234.376259562923</v>
          </cell>
          <cell r="GB336">
            <v>47.891526752401397</v>
          </cell>
          <cell r="GC336" t="e">
            <v>#DIV/0!</v>
          </cell>
          <cell r="GD336">
            <v>1.6197080205763457E-2</v>
          </cell>
          <cell r="GE336" t="e">
            <v>#DIV/0!</v>
          </cell>
          <cell r="GF336">
            <v>4.5369972565163744E-2</v>
          </cell>
          <cell r="GG336" t="e">
            <v>#DIV/0!</v>
          </cell>
          <cell r="GH336">
            <v>134.14993488067617</v>
          </cell>
          <cell r="GI336" t="e">
            <v>#DIV/0!</v>
          </cell>
          <cell r="GJ336">
            <v>1.6299999999999999E-2</v>
          </cell>
          <cell r="GK336" t="e">
            <v>#DIV/0!</v>
          </cell>
          <cell r="GL336">
            <v>3.7793651069999994</v>
          </cell>
          <cell r="GM336" t="e">
            <v>#DIV/0!</v>
          </cell>
          <cell r="GN336">
            <v>2.736781629206896</v>
          </cell>
          <cell r="GO336" t="e">
            <v>#DIV/0!</v>
          </cell>
          <cell r="GP336">
            <v>7.6660549837728187</v>
          </cell>
          <cell r="GQ336" t="e">
            <v>#DIV/0!</v>
          </cell>
          <cell r="GR336">
            <v>2.5926863446201361E-3</v>
          </cell>
          <cell r="GS336" t="e">
            <v>#DIV/0!</v>
          </cell>
          <cell r="GT336">
            <v>141.81598986444899</v>
          </cell>
          <cell r="GU336">
            <v>20728.995471486018</v>
          </cell>
          <cell r="GV336">
            <v>50.628308381608285</v>
          </cell>
          <cell r="GW336">
            <v>7470.6611890991444</v>
          </cell>
          <cell r="GX336">
            <v>1.7122669230792843E-2</v>
          </cell>
          <cell r="GY336">
            <v>1.7315410035605397E-2</v>
          </cell>
          <cell r="GZ336">
            <v>4.7962658909783885E-2</v>
          </cell>
          <cell r="HA336">
            <v>4.8045420228496512E-2</v>
          </cell>
          <cell r="HB336">
            <v>33.432034962819621</v>
          </cell>
          <cell r="HC336">
            <v>3576.3771850908097</v>
          </cell>
          <cell r="HD336">
            <v>1.130683000636486E-2</v>
          </cell>
          <cell r="HE336">
            <v>8.2892846877050032E-3</v>
          </cell>
          <cell r="IV336">
            <v>332</v>
          </cell>
        </row>
        <row r="337">
          <cell r="B337">
            <v>39156</v>
          </cell>
          <cell r="C337">
            <v>43</v>
          </cell>
          <cell r="D337">
            <v>39142</v>
          </cell>
          <cell r="E337">
            <v>0</v>
          </cell>
          <cell r="F337">
            <v>257</v>
          </cell>
          <cell r="G337">
            <v>0</v>
          </cell>
          <cell r="H337">
            <v>0</v>
          </cell>
          <cell r="I337">
            <v>1</v>
          </cell>
          <cell r="K337">
            <v>10.625</v>
          </cell>
          <cell r="L337">
            <v>1</v>
          </cell>
          <cell r="M337">
            <v>235.37500000000009</v>
          </cell>
          <cell r="N337">
            <v>236</v>
          </cell>
          <cell r="O337">
            <v>236</v>
          </cell>
          <cell r="Q337">
            <v>19.5</v>
          </cell>
          <cell r="S337">
            <v>0.73680555555555594</v>
          </cell>
          <cell r="T337">
            <v>0</v>
          </cell>
          <cell r="U337">
            <v>20.236805555555556</v>
          </cell>
          <cell r="W337">
            <v>11.663194444444446</v>
          </cell>
          <cell r="Y337">
            <v>3.4722222222222071E-2</v>
          </cell>
          <cell r="AA337">
            <v>20.215972222222224</v>
          </cell>
          <cell r="AB337">
            <v>0</v>
          </cell>
          <cell r="AC337">
            <v>20.250694444444445</v>
          </cell>
          <cell r="AE337">
            <v>4.4145833333333329</v>
          </cell>
          <cell r="AG337">
            <v>39.742361111111116</v>
          </cell>
          <cell r="AI337">
            <v>0.44097222222222232</v>
          </cell>
          <cell r="AJ337">
            <v>0</v>
          </cell>
          <cell r="AK337">
            <v>44.59791666666667</v>
          </cell>
          <cell r="AL337">
            <v>0</v>
          </cell>
          <cell r="AM337">
            <v>64.848611111111111</v>
          </cell>
          <cell r="AN337">
            <v>1</v>
          </cell>
          <cell r="AO337">
            <v>203.47499999999997</v>
          </cell>
          <cell r="AP337">
            <v>0.88</v>
          </cell>
          <cell r="AQ337">
            <v>132.03222222222203</v>
          </cell>
          <cell r="AR337">
            <v>1</v>
          </cell>
          <cell r="AS337">
            <v>0.97590612599159354</v>
          </cell>
          <cell r="AT337">
            <v>1</v>
          </cell>
          <cell r="AU337">
            <v>0.78309449180004775</v>
          </cell>
          <cell r="AV337">
            <v>1</v>
          </cell>
          <cell r="AW337">
            <v>0.99759326569209716</v>
          </cell>
          <cell r="AX337">
            <v>1</v>
          </cell>
          <cell r="AY337">
            <v>0.75659388348373846</v>
          </cell>
          <cell r="AZ337">
            <v>1</v>
          </cell>
          <cell r="BA337">
            <v>0.68146509945256728</v>
          </cell>
          <cell r="BB337">
            <v>0.88</v>
          </cell>
          <cell r="BC337">
            <v>0.64888670461836617</v>
          </cell>
          <cell r="BD337">
            <v>0.88</v>
          </cell>
          <cell r="BE337">
            <v>0.61370888866652162</v>
          </cell>
          <cell r="BF337">
            <v>0.88</v>
          </cell>
          <cell r="BG337">
            <v>0.61161423148684213</v>
          </cell>
          <cell r="BH337">
            <v>0.88</v>
          </cell>
          <cell r="BI337">
            <v>0.56094411990322701</v>
          </cell>
          <cell r="BJ337">
            <v>140</v>
          </cell>
          <cell r="BK337">
            <v>137.0885730755962</v>
          </cell>
          <cell r="BL337">
            <v>2956.8</v>
          </cell>
          <cell r="BM337">
            <v>434402.61466666654</v>
          </cell>
          <cell r="BN337">
            <v>2956.8</v>
          </cell>
          <cell r="BO337">
            <v>1840.6890451977397</v>
          </cell>
          <cell r="BP337">
            <v>1232.9856</v>
          </cell>
          <cell r="BQ337">
            <v>154969.07804000017</v>
          </cell>
          <cell r="BR337">
            <v>0.41699999999999998</v>
          </cell>
          <cell r="BS337">
            <v>0.35674066593478904</v>
          </cell>
          <cell r="BT337">
            <v>2</v>
          </cell>
          <cell r="BU337">
            <v>0.35674066593478904</v>
          </cell>
          <cell r="BV337">
            <v>9.1999999999999998E-2</v>
          </cell>
          <cell r="BW337">
            <v>0.1156844016595425</v>
          </cell>
          <cell r="BX337">
            <v>272.0256</v>
          </cell>
          <cell r="BY337">
            <v>50253.606557054118</v>
          </cell>
          <cell r="BZ337">
            <v>0.20849999999999999</v>
          </cell>
          <cell r="CA337">
            <v>0.18634085888121099</v>
          </cell>
          <cell r="CB337">
            <v>616.49279999999999</v>
          </cell>
          <cell r="CC337">
            <v>80946.95631723039</v>
          </cell>
          <cell r="CD337">
            <v>2.9000000000000001E-2</v>
          </cell>
          <cell r="CE337">
            <v>2.9091516698056919E-2</v>
          </cell>
          <cell r="CF337">
            <v>0.75</v>
          </cell>
          <cell r="CG337">
            <v>0.74906282891880527</v>
          </cell>
          <cell r="CH337">
            <v>50.790600000000005</v>
          </cell>
          <cell r="CI337">
            <v>6673.1968893401727</v>
          </cell>
          <cell r="CJ337">
            <v>0.49199999999999999</v>
          </cell>
          <cell r="CK337">
            <v>0.48917543656311357</v>
          </cell>
          <cell r="CL337">
            <v>646.26659999999993</v>
          </cell>
          <cell r="CM337">
            <v>84052.466533429571</v>
          </cell>
          <cell r="CN337">
            <v>0.44424715909090906</v>
          </cell>
          <cell r="CO337">
            <v>0.39554271530305446</v>
          </cell>
          <cell r="CP337">
            <v>1313.55</v>
          </cell>
          <cell r="CQ337">
            <v>171824.78973999975</v>
          </cell>
          <cell r="CR337">
            <v>1.2883167613636363E-2</v>
          </cell>
          <cell r="CS337">
            <v>1.1506937507033582E-2</v>
          </cell>
          <cell r="CT337">
            <v>38.092950000000002</v>
          </cell>
          <cell r="CU337">
            <v>4998.6437398613216</v>
          </cell>
          <cell r="CV337">
            <v>3.5000000000000003E-2</v>
          </cell>
          <cell r="CW337">
            <v>4.2342397840877351E-2</v>
          </cell>
          <cell r="CX337">
            <v>103.48800000000001</v>
          </cell>
          <cell r="CY337">
            <v>18393.648333333338</v>
          </cell>
          <cell r="CZ337">
            <v>0.02</v>
          </cell>
          <cell r="DA337">
            <v>2.031843602464951E-2</v>
          </cell>
          <cell r="DB337">
            <v>7.000000000000001E-4</v>
          </cell>
          <cell r="DC337">
            <v>8.6033130166012406E-4</v>
          </cell>
          <cell r="DD337">
            <v>2.0697600000000005</v>
          </cell>
          <cell r="DE337">
            <v>373.73016692073452</v>
          </cell>
          <cell r="DF337">
            <v>0.65</v>
          </cell>
          <cell r="DG337">
            <v>0.60590767106623711</v>
          </cell>
          <cell r="DH337">
            <v>67.267200000000017</v>
          </cell>
          <cell r="DI337">
            <v>11144.852624061377</v>
          </cell>
          <cell r="DJ337">
            <v>0.3</v>
          </cell>
          <cell r="DK337">
            <v>9.2751735223091852E-2</v>
          </cell>
          <cell r="DL337">
            <v>31.046400000000002</v>
          </cell>
          <cell r="DM337">
            <v>1706.0427999999986</v>
          </cell>
          <cell r="DN337">
            <v>0.77</v>
          </cell>
          <cell r="DO337">
            <v>0.82661866184707689</v>
          </cell>
          <cell r="DP337">
            <v>233.93265</v>
          </cell>
          <cell r="DQ337">
            <v>45254.962817192856</v>
          </cell>
          <cell r="DR337">
            <v>303.80863636363637</v>
          </cell>
          <cell r="DS337">
            <v>54747.085815932078</v>
          </cell>
          <cell r="DT337">
            <v>2876.2356</v>
          </cell>
          <cell r="DU337">
            <v>417546.90296666691</v>
          </cell>
          <cell r="DV337">
            <v>0.97275284090909087</v>
          </cell>
          <cell r="DW337">
            <v>0.96119795063173441</v>
          </cell>
          <cell r="DX337">
            <v>0.81</v>
          </cell>
          <cell r="DY337">
            <v>0.43262020195851175</v>
          </cell>
          <cell r="DZ337">
            <v>0.98899999999999999</v>
          </cell>
          <cell r="EA337">
            <v>0.98785121967142764</v>
          </cell>
          <cell r="EB337">
            <v>0.78977083070475662</v>
          </cell>
          <cell r="EC337">
            <v>0.85213298515445779</v>
          </cell>
          <cell r="ED337">
            <v>0.8</v>
          </cell>
          <cell r="EE337">
            <v>0.87518912292736151</v>
          </cell>
          <cell r="EF337">
            <v>4.998733314920592E-2</v>
          </cell>
          <cell r="EG337">
            <v>7.7693210844588065E-2</v>
          </cell>
          <cell r="EH337">
            <v>147.80254665557209</v>
          </cell>
          <cell r="EI337">
            <v>33750.13393273767</v>
          </cell>
          <cell r="EJ337">
            <v>149.4464576901639</v>
          </cell>
          <cell r="EK337">
            <v>34165.199435562179</v>
          </cell>
          <cell r="EL337">
            <v>5.0543309554303258E-2</v>
          </cell>
          <cell r="EM337">
            <v>7.8648696582497374E-2</v>
          </cell>
          <cell r="EN337">
            <v>5.0000000000000001E-4</v>
          </cell>
          <cell r="EO337">
            <v>4.5821356152654571E-4</v>
          </cell>
          <cell r="EP337">
            <v>7.4723228845081952E-2</v>
          </cell>
          <cell r="EQ337">
            <v>15.654957713633674</v>
          </cell>
          <cell r="ER337">
            <v>0.98949474737368681</v>
          </cell>
          <cell r="ES337">
            <v>0.98830407400104725</v>
          </cell>
          <cell r="ET337">
            <v>149.37173446131882</v>
          </cell>
          <cell r="EU337">
            <v>34149.544477848533</v>
          </cell>
          <cell r="EV337">
            <v>2.9129499237157713E-2</v>
          </cell>
          <cell r="EW337">
            <v>2.6484253307920855E-2</v>
          </cell>
          <cell r="EX337">
            <v>0.85</v>
          </cell>
          <cell r="EY337">
            <v>0.84698219763513705</v>
          </cell>
          <cell r="EZ337">
            <v>0.35699999999999998</v>
          </cell>
          <cell r="FA337">
            <v>0.36037360173604288</v>
          </cell>
          <cell r="FB337">
            <v>0.42</v>
          </cell>
          <cell r="FC337">
            <v>0.42547954696361234</v>
          </cell>
          <cell r="FD337">
            <v>120.54359138478164</v>
          </cell>
          <cell r="FE337">
            <v>17677.205757963224</v>
          </cell>
          <cell r="FF337">
            <v>0.63181666456380536</v>
          </cell>
          <cell r="FG337">
            <v>0.74577751989480423</v>
          </cell>
          <cell r="FH337">
            <v>0.78249271657738551</v>
          </cell>
          <cell r="FI337">
            <v>0.78612324126108302</v>
          </cell>
          <cell r="FJ337">
            <v>0.85996556941699609</v>
          </cell>
          <cell r="FK337">
            <v>0.90053164176015543</v>
          </cell>
          <cell r="FL337">
            <v>0.92405806659373235</v>
          </cell>
          <cell r="FM337">
            <v>0.93795292330728053</v>
          </cell>
          <cell r="FN337">
            <v>0.5433405777087601</v>
          </cell>
          <cell r="FO337">
            <v>0.67159625437868509</v>
          </cell>
          <cell r="FP337">
            <v>0.72306870680417623</v>
          </cell>
          <cell r="FQ337">
            <v>0.73734659222062737</v>
          </cell>
          <cell r="FR337">
            <v>3.0000000000000001E-3</v>
          </cell>
          <cell r="FS337">
            <v>9.8212138333786392E-4</v>
          </cell>
          <cell r="FT337">
            <v>0.77300000000000002</v>
          </cell>
          <cell r="FU337">
            <v>0.82760078323041475</v>
          </cell>
          <cell r="FV337">
            <v>0.79344893547906092</v>
          </cell>
          <cell r="FW337">
            <v>0.8532055790645432</v>
          </cell>
          <cell r="FX337">
            <v>231.86288999999999</v>
          </cell>
          <cell r="FY337">
            <v>40167.048074752522</v>
          </cell>
          <cell r="FZ337">
            <v>299.9519922380336</v>
          </cell>
          <cell r="GA337">
            <v>48534.328251800958</v>
          </cell>
          <cell r="GB337">
            <v>47.891526752401397</v>
          </cell>
          <cell r="GC337" t="e">
            <v>#DIV/0!</v>
          </cell>
          <cell r="GD337">
            <v>1.6197080205763457E-2</v>
          </cell>
          <cell r="GE337" t="e">
            <v>#DIV/0!</v>
          </cell>
          <cell r="GF337">
            <v>4.5369972565163744E-2</v>
          </cell>
          <cell r="GG337" t="e">
            <v>#DIV/0!</v>
          </cell>
          <cell r="GH337">
            <v>134.14993488067617</v>
          </cell>
          <cell r="GI337" t="e">
            <v>#DIV/0!</v>
          </cell>
          <cell r="GJ337">
            <v>1.6299999999999999E-2</v>
          </cell>
          <cell r="GK337" t="e">
            <v>#DIV/0!</v>
          </cell>
          <cell r="GL337">
            <v>3.7793651069999994</v>
          </cell>
          <cell r="GM337" t="e">
            <v>#DIV/0!</v>
          </cell>
          <cell r="GN337">
            <v>2.736781629206896</v>
          </cell>
          <cell r="GO337" t="e">
            <v>#DIV/0!</v>
          </cell>
          <cell r="GP337">
            <v>7.6660549837728187</v>
          </cell>
          <cell r="GQ337" t="e">
            <v>#DIV/0!</v>
          </cell>
          <cell r="GR337">
            <v>2.5926863446201361E-3</v>
          </cell>
          <cell r="GS337" t="e">
            <v>#DIV/0!</v>
          </cell>
          <cell r="GT337">
            <v>141.81598986444899</v>
          </cell>
          <cell r="GU337">
            <v>20870.811461350466</v>
          </cell>
          <cell r="GV337">
            <v>50.628308381608285</v>
          </cell>
          <cell r="GW337">
            <v>7521.2894974807523</v>
          </cell>
          <cell r="GX337">
            <v>1.7122669230792843E-2</v>
          </cell>
          <cell r="GY337">
            <v>1.731409812818949E-2</v>
          </cell>
          <cell r="GZ337">
            <v>4.7962658909783885E-2</v>
          </cell>
          <cell r="HA337">
            <v>4.8044856906226091E-2</v>
          </cell>
          <cell r="HB337">
            <v>33.432034962819621</v>
          </cell>
          <cell r="HC337">
            <v>3609.8092200536294</v>
          </cell>
          <cell r="HD337">
            <v>1.130683000636486E-2</v>
          </cell>
          <cell r="HE337">
            <v>8.3098238780712035E-3</v>
          </cell>
          <cell r="IV337">
            <v>333</v>
          </cell>
        </row>
        <row r="338">
          <cell r="B338">
            <v>39157</v>
          </cell>
          <cell r="C338">
            <v>43</v>
          </cell>
          <cell r="D338">
            <v>39142</v>
          </cell>
          <cell r="E338">
            <v>0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11.625</v>
          </cell>
          <cell r="L338">
            <v>0</v>
          </cell>
          <cell r="M338">
            <v>235.37500000000009</v>
          </cell>
          <cell r="N338">
            <v>0</v>
          </cell>
          <cell r="O338">
            <v>236</v>
          </cell>
          <cell r="Q338">
            <v>19.5</v>
          </cell>
          <cell r="S338">
            <v>0.73680555555555594</v>
          </cell>
          <cell r="T338">
            <v>0</v>
          </cell>
          <cell r="U338">
            <v>20.236805555555556</v>
          </cell>
          <cell r="W338">
            <v>11.663194444444446</v>
          </cell>
          <cell r="Y338">
            <v>3.4722222222222071E-2</v>
          </cell>
          <cell r="AA338">
            <v>20.215972222222224</v>
          </cell>
          <cell r="AB338">
            <v>0</v>
          </cell>
          <cell r="AC338">
            <v>20.250694444444445</v>
          </cell>
          <cell r="AE338">
            <v>4.4145833333333329</v>
          </cell>
          <cell r="AG338">
            <v>39.742361111111116</v>
          </cell>
          <cell r="AI338">
            <v>0.44097222222222232</v>
          </cell>
          <cell r="AJ338">
            <v>0</v>
          </cell>
          <cell r="AK338">
            <v>44.59791666666667</v>
          </cell>
          <cell r="AL338">
            <v>0</v>
          </cell>
          <cell r="AM338">
            <v>64.848611111111111</v>
          </cell>
          <cell r="AN338">
            <v>0</v>
          </cell>
          <cell r="AO338">
            <v>203.47499999999997</v>
          </cell>
          <cell r="AP338">
            <v>0</v>
          </cell>
          <cell r="AQ338">
            <v>132.03222222222203</v>
          </cell>
          <cell r="AR338">
            <v>0</v>
          </cell>
          <cell r="AS338">
            <v>0.97590612599159354</v>
          </cell>
          <cell r="AT338">
            <v>0</v>
          </cell>
          <cell r="AU338">
            <v>0.78309449180004775</v>
          </cell>
          <cell r="AV338">
            <v>0</v>
          </cell>
          <cell r="AW338">
            <v>0.99759326569209716</v>
          </cell>
          <cell r="AX338">
            <v>0</v>
          </cell>
          <cell r="AY338">
            <v>0.75659388348373846</v>
          </cell>
          <cell r="AZ338">
            <v>0</v>
          </cell>
          <cell r="BA338">
            <v>0.68146509945256728</v>
          </cell>
          <cell r="BB338">
            <v>0.88</v>
          </cell>
          <cell r="BC338">
            <v>0.64888670461836617</v>
          </cell>
          <cell r="BD338">
            <v>0</v>
          </cell>
          <cell r="BE338">
            <v>0.61370888866652162</v>
          </cell>
          <cell r="BF338">
            <v>0</v>
          </cell>
          <cell r="BG338">
            <v>0.61161423148684213</v>
          </cell>
          <cell r="BH338">
            <v>0</v>
          </cell>
          <cell r="BI338">
            <v>0.56094411990322701</v>
          </cell>
          <cell r="BJ338">
            <v>140</v>
          </cell>
          <cell r="BK338">
            <v>137.0885730755962</v>
          </cell>
          <cell r="BL338">
            <v>0</v>
          </cell>
          <cell r="BM338">
            <v>434402.61466666654</v>
          </cell>
          <cell r="BN338">
            <v>0</v>
          </cell>
          <cell r="BO338">
            <v>1840.6890451977397</v>
          </cell>
          <cell r="BP338">
            <v>0</v>
          </cell>
          <cell r="BQ338">
            <v>154969.07804000017</v>
          </cell>
          <cell r="BR338">
            <v>0</v>
          </cell>
          <cell r="BS338">
            <v>0.35674066593478904</v>
          </cell>
          <cell r="BT338">
            <v>2</v>
          </cell>
          <cell r="BU338">
            <v>0.35674066593478904</v>
          </cell>
          <cell r="BV338">
            <v>0</v>
          </cell>
          <cell r="BW338">
            <v>0.1156844016595425</v>
          </cell>
          <cell r="BX338">
            <v>0</v>
          </cell>
          <cell r="BY338">
            <v>50253.606557054118</v>
          </cell>
          <cell r="BZ338">
            <v>0</v>
          </cell>
          <cell r="CA338">
            <v>0.18634085888121099</v>
          </cell>
          <cell r="CB338">
            <v>0</v>
          </cell>
          <cell r="CC338">
            <v>80946.95631723039</v>
          </cell>
          <cell r="CD338">
            <v>0</v>
          </cell>
          <cell r="CE338">
            <v>2.9091516698056919E-2</v>
          </cell>
          <cell r="CF338">
            <v>0</v>
          </cell>
          <cell r="CG338">
            <v>0.74906282891880527</v>
          </cell>
          <cell r="CH338">
            <v>0</v>
          </cell>
          <cell r="CI338">
            <v>6673.1968893401727</v>
          </cell>
          <cell r="CJ338">
            <v>0</v>
          </cell>
          <cell r="CK338">
            <v>0.48917543656311357</v>
          </cell>
          <cell r="CL338">
            <v>0</v>
          </cell>
          <cell r="CM338">
            <v>84052.466533429571</v>
          </cell>
          <cell r="CN338">
            <v>0</v>
          </cell>
          <cell r="CO338">
            <v>0.39554271530305446</v>
          </cell>
          <cell r="CP338">
            <v>0</v>
          </cell>
          <cell r="CQ338">
            <v>171824.78973999975</v>
          </cell>
          <cell r="CR338">
            <v>0</v>
          </cell>
          <cell r="CS338">
            <v>1.1506937507033582E-2</v>
          </cell>
          <cell r="CT338">
            <v>0</v>
          </cell>
          <cell r="CU338">
            <v>4998.6437398613216</v>
          </cell>
          <cell r="CV338">
            <v>0</v>
          </cell>
          <cell r="CW338">
            <v>4.2342397840877351E-2</v>
          </cell>
          <cell r="CX338">
            <v>0</v>
          </cell>
          <cell r="CY338">
            <v>18393.648333333338</v>
          </cell>
          <cell r="CZ338">
            <v>0</v>
          </cell>
          <cell r="DA338">
            <v>2.031843602464951E-2</v>
          </cell>
          <cell r="DB338">
            <v>0</v>
          </cell>
          <cell r="DC338">
            <v>8.6033130166012406E-4</v>
          </cell>
          <cell r="DD338">
            <v>0</v>
          </cell>
          <cell r="DE338">
            <v>373.73016692073452</v>
          </cell>
          <cell r="DF338">
            <v>0</v>
          </cell>
          <cell r="DG338">
            <v>0.60590767106623711</v>
          </cell>
          <cell r="DH338">
            <v>0</v>
          </cell>
          <cell r="DI338">
            <v>11144.852624061377</v>
          </cell>
          <cell r="DJ338">
            <v>0</v>
          </cell>
          <cell r="DK338">
            <v>9.2751735223091852E-2</v>
          </cell>
          <cell r="DL338">
            <v>0</v>
          </cell>
          <cell r="DM338">
            <v>1706.0427999999986</v>
          </cell>
          <cell r="DN338">
            <v>0</v>
          </cell>
          <cell r="DO338">
            <v>0.82661866184707689</v>
          </cell>
          <cell r="DP338">
            <v>0</v>
          </cell>
          <cell r="DQ338">
            <v>45254.962817192856</v>
          </cell>
          <cell r="DR338">
            <v>0</v>
          </cell>
          <cell r="DS338">
            <v>54747.085815932078</v>
          </cell>
          <cell r="DT338">
            <v>0</v>
          </cell>
          <cell r="DU338">
            <v>417546.90296666691</v>
          </cell>
          <cell r="DV338">
            <v>0</v>
          </cell>
          <cell r="DW338">
            <v>0.96119795063173441</v>
          </cell>
          <cell r="DX338">
            <v>0</v>
          </cell>
          <cell r="DY338">
            <v>0.43262020195851175</v>
          </cell>
          <cell r="DZ338">
            <v>0</v>
          </cell>
          <cell r="EA338">
            <v>0.98785121967142764</v>
          </cell>
          <cell r="EB338">
            <v>0</v>
          </cell>
          <cell r="EC338">
            <v>0.85213298515445779</v>
          </cell>
          <cell r="ED338">
            <v>0</v>
          </cell>
          <cell r="EE338">
            <v>0.87518912292736151</v>
          </cell>
          <cell r="EF338">
            <v>0</v>
          </cell>
          <cell r="EG338">
            <v>7.7693210844588065E-2</v>
          </cell>
          <cell r="EH338">
            <v>0</v>
          </cell>
          <cell r="EI338">
            <v>33750.13393273767</v>
          </cell>
          <cell r="EJ338">
            <v>0</v>
          </cell>
          <cell r="EK338">
            <v>34165.199435562179</v>
          </cell>
          <cell r="EL338">
            <v>0</v>
          </cell>
          <cell r="EM338">
            <v>7.8648696582497374E-2</v>
          </cell>
          <cell r="EN338">
            <v>0</v>
          </cell>
          <cell r="EO338">
            <v>4.5821356152654571E-4</v>
          </cell>
          <cell r="EP338">
            <v>0</v>
          </cell>
          <cell r="EQ338">
            <v>15.654957713633674</v>
          </cell>
          <cell r="ER338">
            <v>0</v>
          </cell>
          <cell r="ES338">
            <v>0.98830407400104725</v>
          </cell>
          <cell r="ET338">
            <v>0</v>
          </cell>
          <cell r="EU338">
            <v>34149.544477848533</v>
          </cell>
          <cell r="EV338">
            <v>0</v>
          </cell>
          <cell r="EW338">
            <v>2.6484253307920855E-2</v>
          </cell>
          <cell r="EX338">
            <v>0.85</v>
          </cell>
          <cell r="EY338">
            <v>0.84698219763513705</v>
          </cell>
          <cell r="EZ338">
            <v>0</v>
          </cell>
          <cell r="FA338">
            <v>0.36037360173604288</v>
          </cell>
          <cell r="FB338">
            <v>0</v>
          </cell>
          <cell r="FC338">
            <v>0.42547954696361234</v>
          </cell>
          <cell r="FD338">
            <v>0</v>
          </cell>
          <cell r="FE338">
            <v>17677.205757963224</v>
          </cell>
          <cell r="FF338">
            <v>0</v>
          </cell>
          <cell r="FG338">
            <v>0.74577751989480423</v>
          </cell>
          <cell r="FH338">
            <v>0</v>
          </cell>
          <cell r="FI338">
            <v>0.78612324126108302</v>
          </cell>
          <cell r="FJ338">
            <v>0</v>
          </cell>
          <cell r="FK338">
            <v>0.90053164176015543</v>
          </cell>
          <cell r="FL338">
            <v>0</v>
          </cell>
          <cell r="FM338">
            <v>0.93795292330728053</v>
          </cell>
          <cell r="FN338">
            <v>0</v>
          </cell>
          <cell r="FO338">
            <v>0.67159625437868509</v>
          </cell>
          <cell r="FP338">
            <v>0</v>
          </cell>
          <cell r="FQ338">
            <v>0.73734659222062737</v>
          </cell>
          <cell r="FR338">
            <v>0</v>
          </cell>
          <cell r="FS338">
            <v>9.8212138333786392E-4</v>
          </cell>
          <cell r="FT338">
            <v>0</v>
          </cell>
          <cell r="FU338">
            <v>0.82760078323041475</v>
          </cell>
          <cell r="FV338">
            <v>0</v>
          </cell>
          <cell r="FW338">
            <v>0</v>
          </cell>
          <cell r="FX338">
            <v>0</v>
          </cell>
          <cell r="FY338">
            <v>40167.048074752522</v>
          </cell>
          <cell r="FZ338">
            <v>0</v>
          </cell>
          <cell r="GA338">
            <v>48534.328251800958</v>
          </cell>
          <cell r="GB338">
            <v>0</v>
          </cell>
          <cell r="GC338" t="e">
            <v>#DIV/0!</v>
          </cell>
          <cell r="GD338">
            <v>0</v>
          </cell>
          <cell r="GE338" t="e">
            <v>#DIV/0!</v>
          </cell>
          <cell r="GF338">
            <v>0</v>
          </cell>
          <cell r="GG338" t="e">
            <v>#DIV/0!</v>
          </cell>
          <cell r="GH338">
            <v>0</v>
          </cell>
          <cell r="GI338" t="e">
            <v>#DIV/0!</v>
          </cell>
          <cell r="GJ338">
            <v>0</v>
          </cell>
          <cell r="GK338" t="e">
            <v>#DIV/0!</v>
          </cell>
          <cell r="GL338">
            <v>0</v>
          </cell>
          <cell r="GM338" t="e">
            <v>#DIV/0!</v>
          </cell>
          <cell r="GN338">
            <v>0</v>
          </cell>
          <cell r="GO338" t="e">
            <v>#DIV/0!</v>
          </cell>
          <cell r="GP338">
            <v>0</v>
          </cell>
          <cell r="GQ338" t="e">
            <v>#DIV/0!</v>
          </cell>
          <cell r="GR338">
            <v>0</v>
          </cell>
          <cell r="GS338" t="e">
            <v>#DIV/0!</v>
          </cell>
          <cell r="GT338">
            <v>0</v>
          </cell>
          <cell r="GU338">
            <v>20870.811461350466</v>
          </cell>
          <cell r="GV338">
            <v>0</v>
          </cell>
          <cell r="GW338">
            <v>7521.2894974807523</v>
          </cell>
          <cell r="GX338">
            <v>0</v>
          </cell>
          <cell r="GY338">
            <v>1.731409812818949E-2</v>
          </cell>
          <cell r="GZ338">
            <v>0</v>
          </cell>
          <cell r="HA338">
            <v>4.8044856906226091E-2</v>
          </cell>
          <cell r="HB338">
            <v>0</v>
          </cell>
          <cell r="HC338">
            <v>3609.8092200536294</v>
          </cell>
          <cell r="HD338">
            <v>0</v>
          </cell>
          <cell r="HE338">
            <v>8.3098238780712035E-3</v>
          </cell>
          <cell r="IV338">
            <v>334</v>
          </cell>
        </row>
        <row r="339">
          <cell r="B339">
            <v>39158</v>
          </cell>
          <cell r="C339">
            <v>43</v>
          </cell>
          <cell r="D339">
            <v>39142</v>
          </cell>
          <cell r="E339">
            <v>0</v>
          </cell>
          <cell r="G339">
            <v>0</v>
          </cell>
          <cell r="H339">
            <v>0</v>
          </cell>
          <cell r="I339">
            <v>1</v>
          </cell>
          <cell r="J339">
            <v>1</v>
          </cell>
          <cell r="K339">
            <v>12.625</v>
          </cell>
          <cell r="L339">
            <v>0</v>
          </cell>
          <cell r="M339">
            <v>235.37500000000009</v>
          </cell>
          <cell r="N339">
            <v>0</v>
          </cell>
          <cell r="O339">
            <v>236</v>
          </cell>
          <cell r="Q339">
            <v>19.5</v>
          </cell>
          <cell r="S339">
            <v>0.73680555555555594</v>
          </cell>
          <cell r="T339">
            <v>0</v>
          </cell>
          <cell r="U339">
            <v>20.236805555555556</v>
          </cell>
          <cell r="W339">
            <v>11.663194444444446</v>
          </cell>
          <cell r="Y339">
            <v>3.4722222222222071E-2</v>
          </cell>
          <cell r="AA339">
            <v>20.215972222222224</v>
          </cell>
          <cell r="AB339">
            <v>0</v>
          </cell>
          <cell r="AC339">
            <v>20.250694444444445</v>
          </cell>
          <cell r="AE339">
            <v>4.4145833333333329</v>
          </cell>
          <cell r="AG339">
            <v>39.742361111111116</v>
          </cell>
          <cell r="AI339">
            <v>0.44097222222222232</v>
          </cell>
          <cell r="AJ339">
            <v>0</v>
          </cell>
          <cell r="AK339">
            <v>44.59791666666667</v>
          </cell>
          <cell r="AL339">
            <v>0</v>
          </cell>
          <cell r="AM339">
            <v>64.848611111111111</v>
          </cell>
          <cell r="AN339">
            <v>0</v>
          </cell>
          <cell r="AO339">
            <v>203.47499999999997</v>
          </cell>
          <cell r="AP339">
            <v>0</v>
          </cell>
          <cell r="AQ339">
            <v>132.03222222222203</v>
          </cell>
          <cell r="AR339">
            <v>0</v>
          </cell>
          <cell r="AS339">
            <v>0.97590612599159354</v>
          </cell>
          <cell r="AT339">
            <v>0</v>
          </cell>
          <cell r="AU339">
            <v>0.78309449180004775</v>
          </cell>
          <cell r="AV339">
            <v>0</v>
          </cell>
          <cell r="AW339">
            <v>0.99759326569209716</v>
          </cell>
          <cell r="AX339">
            <v>0</v>
          </cell>
          <cell r="AY339">
            <v>0.75659388348373846</v>
          </cell>
          <cell r="AZ339">
            <v>0</v>
          </cell>
          <cell r="BA339">
            <v>0.68146509945256728</v>
          </cell>
          <cell r="BB339">
            <v>0.88</v>
          </cell>
          <cell r="BC339">
            <v>0.64888670461836617</v>
          </cell>
          <cell r="BD339">
            <v>0</v>
          </cell>
          <cell r="BE339">
            <v>0.61370888866652162</v>
          </cell>
          <cell r="BF339">
            <v>0</v>
          </cell>
          <cell r="BG339">
            <v>0.61161423148684213</v>
          </cell>
          <cell r="BH339">
            <v>0</v>
          </cell>
          <cell r="BI339">
            <v>0.56094411990322701</v>
          </cell>
          <cell r="BJ339">
            <v>140</v>
          </cell>
          <cell r="BK339">
            <v>137.0885730755962</v>
          </cell>
          <cell r="BL339">
            <v>0</v>
          </cell>
          <cell r="BM339">
            <v>434402.61466666654</v>
          </cell>
          <cell r="BN339">
            <v>0</v>
          </cell>
          <cell r="BO339">
            <v>1840.6890451977397</v>
          </cell>
          <cell r="BP339">
            <v>0</v>
          </cell>
          <cell r="BQ339">
            <v>154969.07804000017</v>
          </cell>
          <cell r="BR339">
            <v>0</v>
          </cell>
          <cell r="BS339">
            <v>0.35674066593478904</v>
          </cell>
          <cell r="BT339">
            <v>2</v>
          </cell>
          <cell r="BU339">
            <v>0.35674066593478904</v>
          </cell>
          <cell r="BV339">
            <v>0</v>
          </cell>
          <cell r="BW339">
            <v>0.1156844016595425</v>
          </cell>
          <cell r="BX339">
            <v>0</v>
          </cell>
          <cell r="BY339">
            <v>50253.606557054118</v>
          </cell>
          <cell r="BZ339">
            <v>0</v>
          </cell>
          <cell r="CA339">
            <v>0.18634085888121099</v>
          </cell>
          <cell r="CB339">
            <v>0</v>
          </cell>
          <cell r="CC339">
            <v>80946.95631723039</v>
          </cell>
          <cell r="CD339">
            <v>0</v>
          </cell>
          <cell r="CE339">
            <v>2.9091516698056919E-2</v>
          </cell>
          <cell r="CF339">
            <v>0</v>
          </cell>
          <cell r="CG339">
            <v>0.74906282891880527</v>
          </cell>
          <cell r="CH339">
            <v>0</v>
          </cell>
          <cell r="CI339">
            <v>6673.1968893401727</v>
          </cell>
          <cell r="CJ339">
            <v>0</v>
          </cell>
          <cell r="CK339">
            <v>0.48917543656311357</v>
          </cell>
          <cell r="CL339">
            <v>0</v>
          </cell>
          <cell r="CM339">
            <v>84052.466533429571</v>
          </cell>
          <cell r="CN339">
            <v>0</v>
          </cell>
          <cell r="CO339">
            <v>0.39554271530305446</v>
          </cell>
          <cell r="CP339">
            <v>0</v>
          </cell>
          <cell r="CQ339">
            <v>171824.78973999975</v>
          </cell>
          <cell r="CR339">
            <v>0</v>
          </cell>
          <cell r="CS339">
            <v>1.1506937507033582E-2</v>
          </cell>
          <cell r="CT339">
            <v>0</v>
          </cell>
          <cell r="CU339">
            <v>4998.6437398613216</v>
          </cell>
          <cell r="CV339">
            <v>0</v>
          </cell>
          <cell r="CW339">
            <v>4.2342397840877351E-2</v>
          </cell>
          <cell r="CX339">
            <v>0</v>
          </cell>
          <cell r="CY339">
            <v>18393.648333333338</v>
          </cell>
          <cell r="CZ339">
            <v>0</v>
          </cell>
          <cell r="DA339">
            <v>2.031843602464951E-2</v>
          </cell>
          <cell r="DB339">
            <v>0</v>
          </cell>
          <cell r="DC339">
            <v>8.6033130166012406E-4</v>
          </cell>
          <cell r="DD339">
            <v>0</v>
          </cell>
          <cell r="DE339">
            <v>373.73016692073452</v>
          </cell>
          <cell r="DF339">
            <v>0</v>
          </cell>
          <cell r="DG339">
            <v>0.60590767106623711</v>
          </cell>
          <cell r="DH339">
            <v>0</v>
          </cell>
          <cell r="DI339">
            <v>11144.852624061377</v>
          </cell>
          <cell r="DJ339">
            <v>0</v>
          </cell>
          <cell r="DK339">
            <v>9.2751735223091852E-2</v>
          </cell>
          <cell r="DL339">
            <v>0</v>
          </cell>
          <cell r="DM339">
            <v>1706.0427999999986</v>
          </cell>
          <cell r="DN339">
            <v>0</v>
          </cell>
          <cell r="DO339">
            <v>0.82661866184707689</v>
          </cell>
          <cell r="DP339">
            <v>0</v>
          </cell>
          <cell r="DQ339">
            <v>45254.962817192856</v>
          </cell>
          <cell r="DR339">
            <v>0</v>
          </cell>
          <cell r="DS339">
            <v>54747.085815932078</v>
          </cell>
          <cell r="DT339">
            <v>0</v>
          </cell>
          <cell r="DU339">
            <v>417546.90296666691</v>
          </cell>
          <cell r="DV339">
            <v>0</v>
          </cell>
          <cell r="DW339">
            <v>0.96119795063173441</v>
          </cell>
          <cell r="DX339">
            <v>0</v>
          </cell>
          <cell r="DY339">
            <v>0.43262020195851175</v>
          </cell>
          <cell r="DZ339">
            <v>0</v>
          </cell>
          <cell r="EA339">
            <v>0.98785121967142764</v>
          </cell>
          <cell r="EB339">
            <v>0</v>
          </cell>
          <cell r="EC339">
            <v>0.85213298515445779</v>
          </cell>
          <cell r="ED339">
            <v>0</v>
          </cell>
          <cell r="EE339">
            <v>0.87518912292736151</v>
          </cell>
          <cell r="EF339">
            <v>0</v>
          </cell>
          <cell r="EG339">
            <v>7.7693210844588065E-2</v>
          </cell>
          <cell r="EH339">
            <v>0</v>
          </cell>
          <cell r="EI339">
            <v>33750.13393273767</v>
          </cell>
          <cell r="EJ339">
            <v>0</v>
          </cell>
          <cell r="EK339">
            <v>34165.199435562179</v>
          </cell>
          <cell r="EL339">
            <v>0</v>
          </cell>
          <cell r="EM339">
            <v>7.8648696582497374E-2</v>
          </cell>
          <cell r="EN339">
            <v>0</v>
          </cell>
          <cell r="EO339">
            <v>4.5821356152654571E-4</v>
          </cell>
          <cell r="EP339">
            <v>0</v>
          </cell>
          <cell r="EQ339">
            <v>15.654957713633674</v>
          </cell>
          <cell r="ER339">
            <v>0</v>
          </cell>
          <cell r="ES339">
            <v>0.98830407400104725</v>
          </cell>
          <cell r="ET339">
            <v>0</v>
          </cell>
          <cell r="EU339">
            <v>34149.544477848533</v>
          </cell>
          <cell r="EV339">
            <v>0</v>
          </cell>
          <cell r="EW339">
            <v>2.6484253307920855E-2</v>
          </cell>
          <cell r="EX339">
            <v>0.85</v>
          </cell>
          <cell r="EY339">
            <v>0.84698219763513705</v>
          </cell>
          <cell r="EZ339">
            <v>0</v>
          </cell>
          <cell r="FA339">
            <v>0.36037360173604288</v>
          </cell>
          <cell r="FB339">
            <v>0</v>
          </cell>
          <cell r="FC339">
            <v>0.42547954696361234</v>
          </cell>
          <cell r="FD339">
            <v>0</v>
          </cell>
          <cell r="FE339">
            <v>17677.205757963224</v>
          </cell>
          <cell r="FF339">
            <v>0</v>
          </cell>
          <cell r="FG339">
            <v>0.74577751989480423</v>
          </cell>
          <cell r="FH339">
            <v>0</v>
          </cell>
          <cell r="FI339">
            <v>0.78612324126108302</v>
          </cell>
          <cell r="FJ339">
            <v>0</v>
          </cell>
          <cell r="FK339">
            <v>0.90053164176015543</v>
          </cell>
          <cell r="FL339">
            <v>0</v>
          </cell>
          <cell r="FM339">
            <v>0.93795292330728053</v>
          </cell>
          <cell r="FN339">
            <v>0</v>
          </cell>
          <cell r="FO339">
            <v>0.67159625437868509</v>
          </cell>
          <cell r="FP339">
            <v>0</v>
          </cell>
          <cell r="FQ339">
            <v>0.73734659222062737</v>
          </cell>
          <cell r="FR339">
            <v>0</v>
          </cell>
          <cell r="FS339">
            <v>9.8212138333786392E-4</v>
          </cell>
          <cell r="FT339">
            <v>0</v>
          </cell>
          <cell r="FU339">
            <v>0.82760078323041475</v>
          </cell>
          <cell r="FV339">
            <v>0</v>
          </cell>
          <cell r="FW339">
            <v>0</v>
          </cell>
          <cell r="FX339">
            <v>0</v>
          </cell>
          <cell r="FY339">
            <v>40167.048074752522</v>
          </cell>
          <cell r="FZ339">
            <v>0</v>
          </cell>
          <cell r="GA339">
            <v>48534.328251800958</v>
          </cell>
          <cell r="GB339">
            <v>0</v>
          </cell>
          <cell r="GC339" t="e">
            <v>#DIV/0!</v>
          </cell>
          <cell r="GD339">
            <v>0</v>
          </cell>
          <cell r="GE339" t="e">
            <v>#DIV/0!</v>
          </cell>
          <cell r="GF339">
            <v>0</v>
          </cell>
          <cell r="GG339" t="e">
            <v>#DIV/0!</v>
          </cell>
          <cell r="GH339">
            <v>0</v>
          </cell>
          <cell r="GI339" t="e">
            <v>#DIV/0!</v>
          </cell>
          <cell r="GJ339">
            <v>0</v>
          </cell>
          <cell r="GK339" t="e">
            <v>#DIV/0!</v>
          </cell>
          <cell r="GL339">
            <v>0</v>
          </cell>
          <cell r="GM339" t="e">
            <v>#DIV/0!</v>
          </cell>
          <cell r="GN339">
            <v>0</v>
          </cell>
          <cell r="GO339" t="e">
            <v>#DIV/0!</v>
          </cell>
          <cell r="GP339">
            <v>0</v>
          </cell>
          <cell r="GQ339" t="e">
            <v>#DIV/0!</v>
          </cell>
          <cell r="GR339">
            <v>0</v>
          </cell>
          <cell r="GS339" t="e">
            <v>#DIV/0!</v>
          </cell>
          <cell r="GT339">
            <v>0</v>
          </cell>
          <cell r="GU339">
            <v>20870.811461350466</v>
          </cell>
          <cell r="GV339">
            <v>0</v>
          </cell>
          <cell r="GW339">
            <v>7521.2894974807523</v>
          </cell>
          <cell r="GX339">
            <v>0</v>
          </cell>
          <cell r="GY339">
            <v>1.731409812818949E-2</v>
          </cell>
          <cell r="GZ339">
            <v>0</v>
          </cell>
          <cell r="HA339">
            <v>4.8044856906226091E-2</v>
          </cell>
          <cell r="HB339">
            <v>0</v>
          </cell>
          <cell r="HC339">
            <v>3609.8092200536294</v>
          </cell>
          <cell r="HD339">
            <v>0</v>
          </cell>
          <cell r="HE339">
            <v>8.3098238780712035E-3</v>
          </cell>
          <cell r="IV339">
            <v>335</v>
          </cell>
        </row>
        <row r="340">
          <cell r="B340">
            <v>39159</v>
          </cell>
          <cell r="C340">
            <v>43</v>
          </cell>
          <cell r="D340">
            <v>39142</v>
          </cell>
          <cell r="E340">
            <v>0</v>
          </cell>
          <cell r="G340">
            <v>0</v>
          </cell>
          <cell r="H340">
            <v>0</v>
          </cell>
          <cell r="I340">
            <v>1</v>
          </cell>
          <cell r="J340">
            <v>1</v>
          </cell>
          <cell r="K340">
            <v>13.625</v>
          </cell>
          <cell r="L340">
            <v>0</v>
          </cell>
          <cell r="M340">
            <v>235.37500000000009</v>
          </cell>
          <cell r="N340">
            <v>0</v>
          </cell>
          <cell r="O340">
            <v>236</v>
          </cell>
          <cell r="Q340">
            <v>19.5</v>
          </cell>
          <cell r="S340">
            <v>0.73680555555555594</v>
          </cell>
          <cell r="T340">
            <v>0</v>
          </cell>
          <cell r="U340">
            <v>20.236805555555556</v>
          </cell>
          <cell r="W340">
            <v>11.663194444444446</v>
          </cell>
          <cell r="Y340">
            <v>3.4722222222222071E-2</v>
          </cell>
          <cell r="AA340">
            <v>20.215972222222224</v>
          </cell>
          <cell r="AB340">
            <v>0</v>
          </cell>
          <cell r="AC340">
            <v>20.250694444444445</v>
          </cell>
          <cell r="AE340">
            <v>4.4145833333333329</v>
          </cell>
          <cell r="AG340">
            <v>39.742361111111116</v>
          </cell>
          <cell r="AI340">
            <v>0.44097222222222232</v>
          </cell>
          <cell r="AJ340">
            <v>0</v>
          </cell>
          <cell r="AK340">
            <v>44.59791666666667</v>
          </cell>
          <cell r="AL340">
            <v>0</v>
          </cell>
          <cell r="AM340">
            <v>64.848611111111111</v>
          </cell>
          <cell r="AN340">
            <v>0</v>
          </cell>
          <cell r="AO340">
            <v>203.47499999999997</v>
          </cell>
          <cell r="AP340">
            <v>0</v>
          </cell>
          <cell r="AQ340">
            <v>132.03222222222203</v>
          </cell>
          <cell r="AR340">
            <v>0</v>
          </cell>
          <cell r="AS340">
            <v>0.97590612599159354</v>
          </cell>
          <cell r="AT340">
            <v>0</v>
          </cell>
          <cell r="AU340">
            <v>0.78309449180004775</v>
          </cell>
          <cell r="AV340">
            <v>0</v>
          </cell>
          <cell r="AW340">
            <v>0.99759326569209716</v>
          </cell>
          <cell r="AX340">
            <v>0</v>
          </cell>
          <cell r="AY340">
            <v>0.75659388348373846</v>
          </cell>
          <cell r="AZ340">
            <v>0</v>
          </cell>
          <cell r="BA340">
            <v>0.68146509945256728</v>
          </cell>
          <cell r="BB340">
            <v>0.88</v>
          </cell>
          <cell r="BC340">
            <v>0.64888670461836617</v>
          </cell>
          <cell r="BD340">
            <v>0</v>
          </cell>
          <cell r="BE340">
            <v>0.61370888866652162</v>
          </cell>
          <cell r="BF340">
            <v>0</v>
          </cell>
          <cell r="BG340">
            <v>0.61161423148684213</v>
          </cell>
          <cell r="BH340">
            <v>0</v>
          </cell>
          <cell r="BI340">
            <v>0.56094411990322701</v>
          </cell>
          <cell r="BJ340">
            <v>140</v>
          </cell>
          <cell r="BK340">
            <v>137.0885730755962</v>
          </cell>
          <cell r="BL340">
            <v>0</v>
          </cell>
          <cell r="BM340">
            <v>434402.61466666654</v>
          </cell>
          <cell r="BN340">
            <v>0</v>
          </cell>
          <cell r="BO340">
            <v>1840.6890451977397</v>
          </cell>
          <cell r="BP340">
            <v>0</v>
          </cell>
          <cell r="BQ340">
            <v>154969.07804000017</v>
          </cell>
          <cell r="BR340">
            <v>0</v>
          </cell>
          <cell r="BS340">
            <v>0.35674066593478904</v>
          </cell>
          <cell r="BT340">
            <v>2</v>
          </cell>
          <cell r="BU340">
            <v>0.35674066593478904</v>
          </cell>
          <cell r="BV340">
            <v>0</v>
          </cell>
          <cell r="BW340">
            <v>0.1156844016595425</v>
          </cell>
          <cell r="BX340">
            <v>0</v>
          </cell>
          <cell r="BY340">
            <v>50253.606557054118</v>
          </cell>
          <cell r="BZ340">
            <v>0</v>
          </cell>
          <cell r="CA340">
            <v>0.18634085888121099</v>
          </cell>
          <cell r="CB340">
            <v>0</v>
          </cell>
          <cell r="CC340">
            <v>80946.95631723039</v>
          </cell>
          <cell r="CD340">
            <v>0</v>
          </cell>
          <cell r="CE340">
            <v>2.9091516698056919E-2</v>
          </cell>
          <cell r="CF340">
            <v>0</v>
          </cell>
          <cell r="CG340">
            <v>0.74906282891880527</v>
          </cell>
          <cell r="CH340">
            <v>0</v>
          </cell>
          <cell r="CI340">
            <v>6673.1968893401727</v>
          </cell>
          <cell r="CJ340">
            <v>0</v>
          </cell>
          <cell r="CK340">
            <v>0.48917543656311357</v>
          </cell>
          <cell r="CL340">
            <v>0</v>
          </cell>
          <cell r="CM340">
            <v>84052.466533429571</v>
          </cell>
          <cell r="CN340">
            <v>0</v>
          </cell>
          <cell r="CO340">
            <v>0.39554271530305446</v>
          </cell>
          <cell r="CP340">
            <v>0</v>
          </cell>
          <cell r="CQ340">
            <v>171824.78973999975</v>
          </cell>
          <cell r="CR340">
            <v>0</v>
          </cell>
          <cell r="CS340">
            <v>1.1506937507033582E-2</v>
          </cell>
          <cell r="CT340">
            <v>0</v>
          </cell>
          <cell r="CU340">
            <v>4998.6437398613216</v>
          </cell>
          <cell r="CV340">
            <v>0</v>
          </cell>
          <cell r="CW340">
            <v>4.2342397840877351E-2</v>
          </cell>
          <cell r="CX340">
            <v>0</v>
          </cell>
          <cell r="CY340">
            <v>18393.648333333338</v>
          </cell>
          <cell r="CZ340">
            <v>0</v>
          </cell>
          <cell r="DA340">
            <v>2.031843602464951E-2</v>
          </cell>
          <cell r="DB340">
            <v>0</v>
          </cell>
          <cell r="DC340">
            <v>8.6033130166012406E-4</v>
          </cell>
          <cell r="DD340">
            <v>0</v>
          </cell>
          <cell r="DE340">
            <v>373.73016692073452</v>
          </cell>
          <cell r="DF340">
            <v>0</v>
          </cell>
          <cell r="DG340">
            <v>0.60590767106623711</v>
          </cell>
          <cell r="DH340">
            <v>0</v>
          </cell>
          <cell r="DI340">
            <v>11144.852624061377</v>
          </cell>
          <cell r="DJ340">
            <v>0</v>
          </cell>
          <cell r="DK340">
            <v>9.2751735223091852E-2</v>
          </cell>
          <cell r="DL340">
            <v>0</v>
          </cell>
          <cell r="DM340">
            <v>1706.0427999999986</v>
          </cell>
          <cell r="DN340">
            <v>0</v>
          </cell>
          <cell r="DO340">
            <v>0.82661866184707689</v>
          </cell>
          <cell r="DP340">
            <v>0</v>
          </cell>
          <cell r="DQ340">
            <v>45254.962817192856</v>
          </cell>
          <cell r="DR340">
            <v>0</v>
          </cell>
          <cell r="DS340">
            <v>54747.085815932078</v>
          </cell>
          <cell r="DT340">
            <v>0</v>
          </cell>
          <cell r="DU340">
            <v>417546.90296666691</v>
          </cell>
          <cell r="DV340">
            <v>0</v>
          </cell>
          <cell r="DW340">
            <v>0.96119795063173441</v>
          </cell>
          <cell r="DX340">
            <v>0</v>
          </cell>
          <cell r="DY340">
            <v>0.43262020195851175</v>
          </cell>
          <cell r="DZ340">
            <v>0</v>
          </cell>
          <cell r="EA340">
            <v>0.98785121967142764</v>
          </cell>
          <cell r="EB340">
            <v>0</v>
          </cell>
          <cell r="EC340">
            <v>0.85213298515445779</v>
          </cell>
          <cell r="ED340">
            <v>0</v>
          </cell>
          <cell r="EE340">
            <v>0.87518912292736151</v>
          </cell>
          <cell r="EF340">
            <v>0</v>
          </cell>
          <cell r="EG340">
            <v>7.7693210844588065E-2</v>
          </cell>
          <cell r="EH340">
            <v>0</v>
          </cell>
          <cell r="EI340">
            <v>33750.13393273767</v>
          </cell>
          <cell r="EJ340">
            <v>0</v>
          </cell>
          <cell r="EK340">
            <v>34165.199435562179</v>
          </cell>
          <cell r="EL340">
            <v>0</v>
          </cell>
          <cell r="EM340">
            <v>7.8648696582497374E-2</v>
          </cell>
          <cell r="EN340">
            <v>0</v>
          </cell>
          <cell r="EO340">
            <v>4.5821356152654571E-4</v>
          </cell>
          <cell r="EP340">
            <v>0</v>
          </cell>
          <cell r="EQ340">
            <v>15.654957713633674</v>
          </cell>
          <cell r="ER340">
            <v>0</v>
          </cell>
          <cell r="ES340">
            <v>0.98830407400104725</v>
          </cell>
          <cell r="ET340">
            <v>0</v>
          </cell>
          <cell r="EU340">
            <v>34149.544477848533</v>
          </cell>
          <cell r="EV340">
            <v>0</v>
          </cell>
          <cell r="EW340">
            <v>2.6484253307920855E-2</v>
          </cell>
          <cell r="EX340">
            <v>0.85</v>
          </cell>
          <cell r="EY340">
            <v>0.84698219763513705</v>
          </cell>
          <cell r="EZ340">
            <v>0</v>
          </cell>
          <cell r="FA340">
            <v>0.36037360173604288</v>
          </cell>
          <cell r="FB340">
            <v>0</v>
          </cell>
          <cell r="FC340">
            <v>0.42547954696361234</v>
          </cell>
          <cell r="FD340">
            <v>0</v>
          </cell>
          <cell r="FE340">
            <v>17677.205757963224</v>
          </cell>
          <cell r="FF340">
            <v>0</v>
          </cell>
          <cell r="FG340">
            <v>0.74577751989480423</v>
          </cell>
          <cell r="FH340">
            <v>0</v>
          </cell>
          <cell r="FI340">
            <v>0.78612324126108302</v>
          </cell>
          <cell r="FJ340">
            <v>0</v>
          </cell>
          <cell r="FK340">
            <v>0.90053164176015543</v>
          </cell>
          <cell r="FL340">
            <v>0</v>
          </cell>
          <cell r="FM340">
            <v>0.93795292330728053</v>
          </cell>
          <cell r="FN340">
            <v>0</v>
          </cell>
          <cell r="FO340">
            <v>0.67159625437868509</v>
          </cell>
          <cell r="FP340">
            <v>0</v>
          </cell>
          <cell r="FQ340">
            <v>0.73734659222062737</v>
          </cell>
          <cell r="FR340">
            <v>0</v>
          </cell>
          <cell r="FS340">
            <v>9.8212138333786392E-4</v>
          </cell>
          <cell r="FT340">
            <v>0</v>
          </cell>
          <cell r="FU340">
            <v>0.82760078323041475</v>
          </cell>
          <cell r="FV340">
            <v>0</v>
          </cell>
          <cell r="FW340">
            <v>0</v>
          </cell>
          <cell r="FX340">
            <v>0</v>
          </cell>
          <cell r="FY340">
            <v>40167.048074752522</v>
          </cell>
          <cell r="FZ340">
            <v>0</v>
          </cell>
          <cell r="GA340">
            <v>48534.328251800958</v>
          </cell>
          <cell r="GB340">
            <v>0</v>
          </cell>
          <cell r="GC340" t="e">
            <v>#DIV/0!</v>
          </cell>
          <cell r="GD340">
            <v>0</v>
          </cell>
          <cell r="GE340" t="e">
            <v>#DIV/0!</v>
          </cell>
          <cell r="GF340">
            <v>0</v>
          </cell>
          <cell r="GG340" t="e">
            <v>#DIV/0!</v>
          </cell>
          <cell r="GH340">
            <v>0</v>
          </cell>
          <cell r="GI340" t="e">
            <v>#DIV/0!</v>
          </cell>
          <cell r="GJ340">
            <v>0</v>
          </cell>
          <cell r="GK340" t="e">
            <v>#DIV/0!</v>
          </cell>
          <cell r="GL340">
            <v>0</v>
          </cell>
          <cell r="GM340" t="e">
            <v>#DIV/0!</v>
          </cell>
          <cell r="GN340">
            <v>0</v>
          </cell>
          <cell r="GO340" t="e">
            <v>#DIV/0!</v>
          </cell>
          <cell r="GP340">
            <v>0</v>
          </cell>
          <cell r="GQ340" t="e">
            <v>#DIV/0!</v>
          </cell>
          <cell r="GR340">
            <v>0</v>
          </cell>
          <cell r="GS340" t="e">
            <v>#DIV/0!</v>
          </cell>
          <cell r="GT340">
            <v>0</v>
          </cell>
          <cell r="GU340">
            <v>20870.811461350466</v>
          </cell>
          <cell r="GV340">
            <v>0</v>
          </cell>
          <cell r="GW340">
            <v>7521.2894974807523</v>
          </cell>
          <cell r="GX340">
            <v>0</v>
          </cell>
          <cell r="GY340">
            <v>1.731409812818949E-2</v>
          </cell>
          <cell r="GZ340">
            <v>0</v>
          </cell>
          <cell r="HA340">
            <v>4.8044856906226091E-2</v>
          </cell>
          <cell r="HB340">
            <v>0</v>
          </cell>
          <cell r="HC340">
            <v>3609.8092200536294</v>
          </cell>
          <cell r="HD340">
            <v>0</v>
          </cell>
          <cell r="HE340">
            <v>8.3098238780712035E-3</v>
          </cell>
          <cell r="IV340">
            <v>336</v>
          </cell>
        </row>
        <row r="341">
          <cell r="B341" t="str">
            <v>from  12/3/2007  to  18/3/2007</v>
          </cell>
          <cell r="C341">
            <v>43</v>
          </cell>
          <cell r="F341">
            <v>7</v>
          </cell>
          <cell r="G341">
            <v>0</v>
          </cell>
          <cell r="H341">
            <v>0</v>
          </cell>
          <cell r="I341">
            <v>1</v>
          </cell>
          <cell r="J341">
            <v>3</v>
          </cell>
          <cell r="K341">
            <v>13.625</v>
          </cell>
          <cell r="L341">
            <v>4</v>
          </cell>
          <cell r="M341">
            <v>235.37500000000009</v>
          </cell>
          <cell r="N341">
            <v>4</v>
          </cell>
          <cell r="O341">
            <v>236</v>
          </cell>
          <cell r="P341">
            <v>0.21527777777777779</v>
          </cell>
          <cell r="Q341">
            <v>19.5</v>
          </cell>
          <cell r="R341">
            <v>0</v>
          </cell>
          <cell r="S341">
            <v>0.73680555555555594</v>
          </cell>
          <cell r="T341">
            <v>0.21527777777777779</v>
          </cell>
          <cell r="U341">
            <v>20.236805555555556</v>
          </cell>
          <cell r="V341">
            <v>0</v>
          </cell>
          <cell r="W341">
            <v>11.663194444444446</v>
          </cell>
          <cell r="X341">
            <v>0</v>
          </cell>
          <cell r="Y341">
            <v>3.4722222222222071E-2</v>
          </cell>
          <cell r="Z341">
            <v>0</v>
          </cell>
          <cell r="AA341">
            <v>20.215972222222224</v>
          </cell>
          <cell r="AB341">
            <v>0</v>
          </cell>
          <cell r="AC341">
            <v>20.250694444444445</v>
          </cell>
          <cell r="AD341">
            <v>0</v>
          </cell>
          <cell r="AE341">
            <v>4.4145833333333329</v>
          </cell>
          <cell r="AF341">
            <v>0</v>
          </cell>
          <cell r="AG341">
            <v>39.742361111111116</v>
          </cell>
          <cell r="AH341">
            <v>0</v>
          </cell>
          <cell r="AI341">
            <v>0.44097222222222232</v>
          </cell>
          <cell r="AJ341">
            <v>0</v>
          </cell>
          <cell r="AK341">
            <v>44.59791666666667</v>
          </cell>
          <cell r="AL341">
            <v>0</v>
          </cell>
          <cell r="AM341">
            <v>64.848611111111111</v>
          </cell>
          <cell r="AN341">
            <v>3.7847222222222223</v>
          </cell>
          <cell r="AO341">
            <v>203.47499999999997</v>
          </cell>
          <cell r="AP341">
            <v>3.3305555555555553</v>
          </cell>
          <cell r="AQ341">
            <v>132.03222222222203</v>
          </cell>
          <cell r="AR341">
            <v>1</v>
          </cell>
          <cell r="AS341">
            <v>0.97590612599159354</v>
          </cell>
          <cell r="AT341">
            <v>1</v>
          </cell>
          <cell r="AU341">
            <v>0.78309449180004775</v>
          </cell>
          <cell r="AV341">
            <v>1</v>
          </cell>
          <cell r="AW341">
            <v>0.99759326569209716</v>
          </cell>
          <cell r="AX341">
            <v>1</v>
          </cell>
          <cell r="AY341">
            <v>0.75659388348373846</v>
          </cell>
          <cell r="AZ341">
            <v>1</v>
          </cell>
          <cell r="BA341">
            <v>0.68146509945256728</v>
          </cell>
          <cell r="BB341">
            <v>0.87999999999999989</v>
          </cell>
          <cell r="BC341">
            <v>0.64888670461836617</v>
          </cell>
          <cell r="BD341">
            <v>0.87999999999999989</v>
          </cell>
          <cell r="BE341">
            <v>0.61370888866652162</v>
          </cell>
          <cell r="BF341">
            <v>0.87999999999999989</v>
          </cell>
          <cell r="BG341">
            <v>0.61161423148684213</v>
          </cell>
          <cell r="BH341">
            <v>0.83263888888888882</v>
          </cell>
          <cell r="BI341">
            <v>0.56094411990322701</v>
          </cell>
          <cell r="BJ341">
            <v>140.00000000000003</v>
          </cell>
          <cell r="BK341">
            <v>137.0885730755962</v>
          </cell>
          <cell r="BL341">
            <v>11190.666666666668</v>
          </cell>
          <cell r="BM341">
            <v>434402.61466666654</v>
          </cell>
          <cell r="BN341">
            <v>2797.666666666667</v>
          </cell>
          <cell r="BO341">
            <v>1840.6890451977397</v>
          </cell>
          <cell r="BP341">
            <v>4666.5079999999998</v>
          </cell>
          <cell r="BQ341">
            <v>154969.07804000017</v>
          </cell>
          <cell r="BR341">
            <v>0.41699999999999993</v>
          </cell>
          <cell r="BS341">
            <v>0.35674066593478904</v>
          </cell>
          <cell r="BT341">
            <v>0.41699999999999993</v>
          </cell>
          <cell r="BU341">
            <v>0.35674066593478904</v>
          </cell>
          <cell r="BV341">
            <v>9.1999999999999985E-2</v>
          </cell>
          <cell r="BW341">
            <v>0.1156844016595425</v>
          </cell>
          <cell r="BX341">
            <v>1029.5413333333333</v>
          </cell>
          <cell r="BY341">
            <v>50253.606557054118</v>
          </cell>
          <cell r="BZ341">
            <v>0.20849999999999996</v>
          </cell>
          <cell r="CA341">
            <v>0.18634085888121099</v>
          </cell>
          <cell r="CB341">
            <v>2333.2539999999999</v>
          </cell>
          <cell r="CC341">
            <v>80946.95631723039</v>
          </cell>
          <cell r="CD341">
            <v>2.8999999999999998E-2</v>
          </cell>
          <cell r="CE341">
            <v>2.9091516698056919E-2</v>
          </cell>
          <cell r="CF341">
            <v>0.74999999999999989</v>
          </cell>
          <cell r="CG341">
            <v>0.74906282891880527</v>
          </cell>
          <cell r="CH341">
            <v>192.22831250000002</v>
          </cell>
          <cell r="CI341">
            <v>6673.1968893401727</v>
          </cell>
          <cell r="CJ341">
            <v>0.49199999999999994</v>
          </cell>
          <cell r="CK341">
            <v>0.48917543656311357</v>
          </cell>
          <cell r="CL341">
            <v>2445.9395624999997</v>
          </cell>
          <cell r="CM341">
            <v>84052.466533429571</v>
          </cell>
          <cell r="CN341">
            <v>0.44424715909090906</v>
          </cell>
          <cell r="CO341">
            <v>0.39554271530305446</v>
          </cell>
          <cell r="CP341">
            <v>4971.421875</v>
          </cell>
          <cell r="CQ341">
            <v>171824.78973999975</v>
          </cell>
          <cell r="CR341">
            <v>1.2883167613636361E-2</v>
          </cell>
          <cell r="CS341">
            <v>1.1506937507033582E-2</v>
          </cell>
          <cell r="CT341">
            <v>144.17123437499998</v>
          </cell>
          <cell r="CU341">
            <v>4998.6437398613216</v>
          </cell>
          <cell r="CV341">
            <v>3.4999999999999996E-2</v>
          </cell>
          <cell r="CW341">
            <v>4.2342397840877351E-2</v>
          </cell>
          <cell r="CX341">
            <v>391.67333333333335</v>
          </cell>
          <cell r="CY341">
            <v>18393.648333333338</v>
          </cell>
          <cell r="CZ341">
            <v>2.0000000000000004E-2</v>
          </cell>
          <cell r="DA341">
            <v>2.031843602464951E-2</v>
          </cell>
          <cell r="DB341">
            <v>7.000000000000001E-4</v>
          </cell>
          <cell r="DC341">
            <v>8.6033130166012406E-4</v>
          </cell>
          <cell r="DD341">
            <v>7.8334666666666681</v>
          </cell>
          <cell r="DE341">
            <v>373.73016692073452</v>
          </cell>
          <cell r="DF341">
            <v>0.68120716281558014</v>
          </cell>
          <cell r="DG341">
            <v>0.60590767106623711</v>
          </cell>
          <cell r="DH341">
            <v>254.58766666666673</v>
          </cell>
          <cell r="DI341">
            <v>11144.852624061377</v>
          </cell>
          <cell r="DJ341">
            <v>0.3</v>
          </cell>
          <cell r="DK341">
            <v>9.2751735223091852E-2</v>
          </cell>
          <cell r="DL341">
            <v>117.50200000000001</v>
          </cell>
          <cell r="DM341">
            <v>1706.0427999999986</v>
          </cell>
          <cell r="DN341">
            <v>0.76999999999999991</v>
          </cell>
          <cell r="DO341">
            <v>0.82661866184707689</v>
          </cell>
          <cell r="DP341">
            <v>885.3700989583333</v>
          </cell>
          <cell r="DQ341">
            <v>45254.962817192856</v>
          </cell>
          <cell r="DR341">
            <v>1149.8312973484849</v>
          </cell>
          <cell r="DS341">
            <v>54747.085815932078</v>
          </cell>
          <cell r="DT341">
            <v>10885.752791666666</v>
          </cell>
          <cell r="DU341">
            <v>417546.90296666691</v>
          </cell>
          <cell r="DV341">
            <v>0.97275284090909075</v>
          </cell>
          <cell r="DW341">
            <v>0.96119795063173441</v>
          </cell>
          <cell r="DX341">
            <v>0.80999999999999994</v>
          </cell>
          <cell r="DY341">
            <v>0.43262020195851175</v>
          </cell>
          <cell r="DZ341">
            <v>0.98899999999999999</v>
          </cell>
          <cell r="EA341">
            <v>0.98785121967142764</v>
          </cell>
          <cell r="EB341">
            <v>0.7897708307047564</v>
          </cell>
          <cell r="EC341">
            <v>0.85213298515445779</v>
          </cell>
          <cell r="ED341">
            <v>0.80000000000000027</v>
          </cell>
          <cell r="EE341">
            <v>0.87518912292736151</v>
          </cell>
          <cell r="EF341">
            <v>4.998733314920592E-2</v>
          </cell>
          <cell r="EG341">
            <v>7.7693210844588065E-2</v>
          </cell>
          <cell r="EH341">
            <v>559.39158282838048</v>
          </cell>
          <cell r="EI341">
            <v>33750.13393273767</v>
          </cell>
          <cell r="EJ341">
            <v>565.61332945235642</v>
          </cell>
          <cell r="EK341">
            <v>34165.199435562179</v>
          </cell>
          <cell r="EL341">
            <v>5.0543309554303265E-2</v>
          </cell>
          <cell r="EM341">
            <v>7.8648696582497374E-2</v>
          </cell>
          <cell r="EN341">
            <v>5.0000000000000001E-4</v>
          </cell>
          <cell r="EO341">
            <v>4.5821356152654571E-4</v>
          </cell>
          <cell r="EP341">
            <v>0.28280666472617821</v>
          </cell>
          <cell r="EQ341">
            <v>15.654957713633674</v>
          </cell>
          <cell r="ER341">
            <v>0.98949474737368681</v>
          </cell>
          <cell r="ES341">
            <v>0.98830407400104725</v>
          </cell>
          <cell r="ET341">
            <v>565.33052278763023</v>
          </cell>
          <cell r="EU341">
            <v>34149.544477848533</v>
          </cell>
          <cell r="EV341">
            <v>2.9129499237157699E-2</v>
          </cell>
          <cell r="EW341">
            <v>2.6484253307920855E-2</v>
          </cell>
          <cell r="EX341">
            <v>0.85</v>
          </cell>
          <cell r="EY341">
            <v>0.84698219763513705</v>
          </cell>
          <cell r="EZ341">
            <v>0.35699999999999998</v>
          </cell>
          <cell r="FA341">
            <v>0.36037360173604288</v>
          </cell>
          <cell r="FB341">
            <v>0.42</v>
          </cell>
          <cell r="FC341">
            <v>0.42547954696361234</v>
          </cell>
          <cell r="FD341">
            <v>456.22400906045829</v>
          </cell>
          <cell r="FE341">
            <v>17677.205757963224</v>
          </cell>
          <cell r="FF341">
            <v>0.63181666456380536</v>
          </cell>
          <cell r="FG341">
            <v>0.74577751989480423</v>
          </cell>
          <cell r="FH341">
            <v>0.78249271657738562</v>
          </cell>
          <cell r="FI341">
            <v>0.78612324126108302</v>
          </cell>
          <cell r="FJ341">
            <v>0.85996556941699598</v>
          </cell>
          <cell r="FK341">
            <v>0.90053164176015543</v>
          </cell>
          <cell r="FL341">
            <v>0.92405806659373235</v>
          </cell>
          <cell r="FM341">
            <v>0.93795292330728053</v>
          </cell>
          <cell r="FN341">
            <v>0.54334057770875999</v>
          </cell>
          <cell r="FO341">
            <v>0.67159625437868509</v>
          </cell>
          <cell r="FP341">
            <v>0.72306870680417634</v>
          </cell>
          <cell r="FQ341">
            <v>0.73734659222062737</v>
          </cell>
          <cell r="FR341">
            <v>3.0000000000000027E-3</v>
          </cell>
          <cell r="FS341">
            <v>9.8212138333786392E-4</v>
          </cell>
          <cell r="FT341">
            <v>0.77299999999999991</v>
          </cell>
          <cell r="FU341">
            <v>0.82760078323041475</v>
          </cell>
          <cell r="FV341">
            <v>0.7934489354790607</v>
          </cell>
          <cell r="FW341">
            <v>0</v>
          </cell>
          <cell r="FX341">
            <v>877.53663229166659</v>
          </cell>
          <cell r="FY341">
            <v>40167.048074752522</v>
          </cell>
          <cell r="FZ341">
            <v>1135.2349706231134</v>
          </cell>
          <cell r="GA341">
            <v>48534.328251800958</v>
          </cell>
          <cell r="GB341">
            <v>181.25612555596362</v>
          </cell>
          <cell r="GC341" t="e">
            <v>#DIV/0!</v>
          </cell>
          <cell r="GD341">
            <v>1.6197080205763457E-2</v>
          </cell>
          <cell r="GE341" t="e">
            <v>#DIV/0!</v>
          </cell>
          <cell r="GF341">
            <v>4.5369972565163744E-2</v>
          </cell>
          <cell r="GG341" t="e">
            <v>#DIV/0!</v>
          </cell>
          <cell r="GH341">
            <v>507.72023965255914</v>
          </cell>
          <cell r="GI341" t="e">
            <v>#DIV/0!</v>
          </cell>
          <cell r="GJ341">
            <v>1.6300000000000002E-2</v>
          </cell>
          <cell r="GK341" t="e">
            <v>#DIV/0!</v>
          </cell>
          <cell r="GL341">
            <v>14.303847106354166</v>
          </cell>
          <cell r="GM341" t="e">
            <v>#DIV/0!</v>
          </cell>
          <cell r="GN341">
            <v>10.357958249428878</v>
          </cell>
          <cell r="GO341" t="e">
            <v>#DIV/0!</v>
          </cell>
          <cell r="GP341">
            <v>29.013888653862402</v>
          </cell>
          <cell r="GQ341" t="e">
            <v>#DIV/0!</v>
          </cell>
          <cell r="GR341">
            <v>2.5926863446201357E-3</v>
          </cell>
          <cell r="GS341" t="e">
            <v>#DIV/0!</v>
          </cell>
          <cell r="GT341">
            <v>536.73412830642155</v>
          </cell>
          <cell r="GU341">
            <v>20870.811461350466</v>
          </cell>
          <cell r="GV341">
            <v>191.61408380539248</v>
          </cell>
          <cell r="GW341">
            <v>7521.2894974807523</v>
          </cell>
          <cell r="GX341">
            <v>1.7122669230792843E-2</v>
          </cell>
          <cell r="GY341">
            <v>1.731409812818949E-2</v>
          </cell>
          <cell r="GZ341">
            <v>4.7962658909783885E-2</v>
          </cell>
          <cell r="HA341">
            <v>4.8044856906226091E-2</v>
          </cell>
          <cell r="HB341">
            <v>126.53096565789372</v>
          </cell>
          <cell r="HC341">
            <v>3609.8092200536294</v>
          </cell>
          <cell r="HD341">
            <v>1.130683000636486E-2</v>
          </cell>
          <cell r="HE341">
            <v>8.3098238780712035E-3</v>
          </cell>
          <cell r="IV341">
            <v>337</v>
          </cell>
        </row>
        <row r="342">
          <cell r="B342">
            <v>39160</v>
          </cell>
          <cell r="C342">
            <v>44</v>
          </cell>
          <cell r="D342">
            <v>39142</v>
          </cell>
          <cell r="E342">
            <v>0</v>
          </cell>
          <cell r="G342">
            <v>0</v>
          </cell>
          <cell r="H342">
            <v>0</v>
          </cell>
          <cell r="I342">
            <v>1</v>
          </cell>
          <cell r="J342">
            <v>1</v>
          </cell>
          <cell r="K342">
            <v>14.625</v>
          </cell>
          <cell r="L342">
            <v>0</v>
          </cell>
          <cell r="M342">
            <v>235.37500000000009</v>
          </cell>
          <cell r="N342">
            <v>0</v>
          </cell>
          <cell r="O342">
            <v>236</v>
          </cell>
          <cell r="Q342">
            <v>19.5</v>
          </cell>
          <cell r="S342">
            <v>0.73680555555555594</v>
          </cell>
          <cell r="T342">
            <v>0</v>
          </cell>
          <cell r="U342">
            <v>20.236805555555556</v>
          </cell>
          <cell r="W342">
            <v>11.663194444444446</v>
          </cell>
          <cell r="Y342">
            <v>3.4722222222222071E-2</v>
          </cell>
          <cell r="AA342">
            <v>20.215972222222224</v>
          </cell>
          <cell r="AB342">
            <v>0</v>
          </cell>
          <cell r="AC342">
            <v>20.250694444444445</v>
          </cell>
          <cell r="AE342">
            <v>4.4145833333333329</v>
          </cell>
          <cell r="AG342">
            <v>39.742361111111116</v>
          </cell>
          <cell r="AI342">
            <v>0.44097222222222232</v>
          </cell>
          <cell r="AJ342">
            <v>0</v>
          </cell>
          <cell r="AK342">
            <v>44.59791666666667</v>
          </cell>
          <cell r="AL342">
            <v>0</v>
          </cell>
          <cell r="AM342">
            <v>64.848611111111111</v>
          </cell>
          <cell r="AN342">
            <v>0</v>
          </cell>
          <cell r="AO342">
            <v>203.47499999999997</v>
          </cell>
          <cell r="AP342">
            <v>0</v>
          </cell>
          <cell r="AQ342">
            <v>132.03222222222203</v>
          </cell>
          <cell r="AR342">
            <v>0</v>
          </cell>
          <cell r="AS342">
            <v>0.97590612599159354</v>
          </cell>
          <cell r="AT342">
            <v>0</v>
          </cell>
          <cell r="AU342">
            <v>0.78309449180004775</v>
          </cell>
          <cell r="AV342">
            <v>0</v>
          </cell>
          <cell r="AW342">
            <v>0.99759326569209716</v>
          </cell>
          <cell r="AX342">
            <v>0</v>
          </cell>
          <cell r="AY342">
            <v>0.75659388348373846</v>
          </cell>
          <cell r="AZ342">
            <v>0</v>
          </cell>
          <cell r="BA342">
            <v>0.68146509945256728</v>
          </cell>
          <cell r="BB342">
            <v>0</v>
          </cell>
          <cell r="BC342">
            <v>0.64888670461836617</v>
          </cell>
          <cell r="BD342">
            <v>0</v>
          </cell>
          <cell r="BE342">
            <v>0.61370888866652162</v>
          </cell>
          <cell r="BF342">
            <v>0</v>
          </cell>
          <cell r="BG342">
            <v>0.61161423148684213</v>
          </cell>
          <cell r="BH342">
            <v>0</v>
          </cell>
          <cell r="BI342">
            <v>0.56094411990322701</v>
          </cell>
          <cell r="BJ342">
            <v>0</v>
          </cell>
          <cell r="BK342">
            <v>137.0885730755962</v>
          </cell>
          <cell r="BL342">
            <v>0</v>
          </cell>
          <cell r="BM342">
            <v>434402.61466666654</v>
          </cell>
          <cell r="BN342">
            <v>0</v>
          </cell>
          <cell r="BO342">
            <v>1840.6890451977397</v>
          </cell>
          <cell r="BP342">
            <v>0</v>
          </cell>
          <cell r="BQ342">
            <v>154969.07804000017</v>
          </cell>
          <cell r="BR342">
            <v>0</v>
          </cell>
          <cell r="BS342">
            <v>0.35674066593478904</v>
          </cell>
          <cell r="BT342">
            <v>0</v>
          </cell>
          <cell r="BU342">
            <v>0.35674066593478904</v>
          </cell>
          <cell r="BV342">
            <v>0</v>
          </cell>
          <cell r="BW342">
            <v>0.1156844016595425</v>
          </cell>
          <cell r="BX342">
            <v>0</v>
          </cell>
          <cell r="BY342">
            <v>50253.606557054118</v>
          </cell>
          <cell r="BZ342">
            <v>0</v>
          </cell>
          <cell r="CA342">
            <v>0.18634085888121099</v>
          </cell>
          <cell r="CB342">
            <v>0</v>
          </cell>
          <cell r="CC342">
            <v>80946.95631723039</v>
          </cell>
          <cell r="CD342">
            <v>0</v>
          </cell>
          <cell r="CE342">
            <v>2.9091516698056919E-2</v>
          </cell>
          <cell r="CF342">
            <v>0</v>
          </cell>
          <cell r="CG342">
            <v>0.74906282891880527</v>
          </cell>
          <cell r="CH342">
            <v>0</v>
          </cell>
          <cell r="CI342">
            <v>6673.1968893401727</v>
          </cell>
          <cell r="CJ342">
            <v>0</v>
          </cell>
          <cell r="CK342">
            <v>0.48917543656311357</v>
          </cell>
          <cell r="CL342">
            <v>0</v>
          </cell>
          <cell r="CM342">
            <v>84052.466533429571</v>
          </cell>
          <cell r="CN342">
            <v>0</v>
          </cell>
          <cell r="CO342">
            <v>0.39554271530305446</v>
          </cell>
          <cell r="CP342">
            <v>0</v>
          </cell>
          <cell r="CQ342">
            <v>171824.78973999975</v>
          </cell>
          <cell r="CR342">
            <v>0</v>
          </cell>
          <cell r="CS342">
            <v>1.1506937507033582E-2</v>
          </cell>
          <cell r="CT342">
            <v>0</v>
          </cell>
          <cell r="CU342">
            <v>4998.6437398613216</v>
          </cell>
          <cell r="CV342">
            <v>0</v>
          </cell>
          <cell r="CW342">
            <v>4.2342397840877351E-2</v>
          </cell>
          <cell r="CX342">
            <v>0</v>
          </cell>
          <cell r="CY342">
            <v>18393.648333333338</v>
          </cell>
          <cell r="CZ342">
            <v>0</v>
          </cell>
          <cell r="DA342">
            <v>2.031843602464951E-2</v>
          </cell>
          <cell r="DB342">
            <v>0</v>
          </cell>
          <cell r="DC342">
            <v>8.6033130166012406E-4</v>
          </cell>
          <cell r="DD342">
            <v>0</v>
          </cell>
          <cell r="DE342">
            <v>373.73016692073452</v>
          </cell>
          <cell r="DF342">
            <v>0</v>
          </cell>
          <cell r="DG342">
            <v>0.60590767106623711</v>
          </cell>
          <cell r="DH342">
            <v>0</v>
          </cell>
          <cell r="DI342">
            <v>11144.852624061377</v>
          </cell>
          <cell r="DJ342">
            <v>0</v>
          </cell>
          <cell r="DK342">
            <v>9.2751735223091852E-2</v>
          </cell>
          <cell r="DL342">
            <v>0</v>
          </cell>
          <cell r="DM342">
            <v>1706.0427999999986</v>
          </cell>
          <cell r="DN342">
            <v>0</v>
          </cell>
          <cell r="DO342">
            <v>0.82661866184707689</v>
          </cell>
          <cell r="DP342">
            <v>0</v>
          </cell>
          <cell r="DQ342">
            <v>45254.962817192856</v>
          </cell>
          <cell r="DR342">
            <v>0</v>
          </cell>
          <cell r="DS342">
            <v>54747.085815932078</v>
          </cell>
          <cell r="DT342">
            <v>0</v>
          </cell>
          <cell r="DU342">
            <v>417546.90296666691</v>
          </cell>
          <cell r="DV342">
            <v>0</v>
          </cell>
          <cell r="DW342">
            <v>0.96119795063173441</v>
          </cell>
          <cell r="DX342">
            <v>0</v>
          </cell>
          <cell r="DY342">
            <v>0.43262020195851175</v>
          </cell>
          <cell r="DZ342">
            <v>0</v>
          </cell>
          <cell r="EA342">
            <v>0.98785121967142764</v>
          </cell>
          <cell r="EB342">
            <v>0</v>
          </cell>
          <cell r="EC342">
            <v>0.85213298515445779</v>
          </cell>
          <cell r="ED342">
            <v>0</v>
          </cell>
          <cell r="EE342">
            <v>0.87518912292736151</v>
          </cell>
          <cell r="EF342">
            <v>0</v>
          </cell>
          <cell r="EG342">
            <v>7.7693210844588065E-2</v>
          </cell>
          <cell r="EH342">
            <v>0</v>
          </cell>
          <cell r="EI342">
            <v>33750.13393273767</v>
          </cell>
          <cell r="EJ342">
            <v>0</v>
          </cell>
          <cell r="EK342">
            <v>34165.199435562179</v>
          </cell>
          <cell r="EL342">
            <v>0</v>
          </cell>
          <cell r="EM342">
            <v>7.8648696582497374E-2</v>
          </cell>
          <cell r="EN342">
            <v>0</v>
          </cell>
          <cell r="EO342">
            <v>4.5821356152654571E-4</v>
          </cell>
          <cell r="EP342">
            <v>0</v>
          </cell>
          <cell r="EQ342">
            <v>15.654957713633674</v>
          </cell>
          <cell r="ER342">
            <v>0</v>
          </cell>
          <cell r="ES342">
            <v>0.98830407400104725</v>
          </cell>
          <cell r="ET342">
            <v>0</v>
          </cell>
          <cell r="EU342">
            <v>34149.544477848533</v>
          </cell>
          <cell r="EV342">
            <v>0</v>
          </cell>
          <cell r="EW342">
            <v>2.6484253307920855E-2</v>
          </cell>
          <cell r="EX342">
            <v>0.85</v>
          </cell>
          <cell r="EY342">
            <v>0.84698219763513705</v>
          </cell>
          <cell r="EZ342">
            <v>0</v>
          </cell>
          <cell r="FA342">
            <v>0.36037360173604288</v>
          </cell>
          <cell r="FB342">
            <v>0</v>
          </cell>
          <cell r="FC342">
            <v>0.42547954696361234</v>
          </cell>
          <cell r="FD342">
            <v>0</v>
          </cell>
          <cell r="FE342">
            <v>17677.205757963224</v>
          </cell>
          <cell r="FF342">
            <v>0</v>
          </cell>
          <cell r="FG342">
            <v>0.74577751989480423</v>
          </cell>
          <cell r="FH342">
            <v>0</v>
          </cell>
          <cell r="FI342">
            <v>0.78612324126108302</v>
          </cell>
          <cell r="FJ342">
            <v>0</v>
          </cell>
          <cell r="FK342">
            <v>0.90053164176015543</v>
          </cell>
          <cell r="FL342">
            <v>0</v>
          </cell>
          <cell r="FM342">
            <v>0.93795292330728053</v>
          </cell>
          <cell r="FN342">
            <v>0</v>
          </cell>
          <cell r="FO342">
            <v>0.67159625437868509</v>
          </cell>
          <cell r="FP342">
            <v>0</v>
          </cell>
          <cell r="FQ342">
            <v>0.73734659222062737</v>
          </cell>
          <cell r="FR342">
            <v>0</v>
          </cell>
          <cell r="FS342">
            <v>9.8212138333786392E-4</v>
          </cell>
          <cell r="FT342">
            <v>0</v>
          </cell>
          <cell r="FU342">
            <v>0.82760078323041475</v>
          </cell>
          <cell r="FV342">
            <v>0</v>
          </cell>
          <cell r="FW342">
            <v>0</v>
          </cell>
          <cell r="FX342">
            <v>0</v>
          </cell>
          <cell r="FY342">
            <v>40167.048074752522</v>
          </cell>
          <cell r="FZ342">
            <v>0</v>
          </cell>
          <cell r="GA342">
            <v>48534.328251800958</v>
          </cell>
          <cell r="GB342">
            <v>0</v>
          </cell>
          <cell r="GC342" t="e">
            <v>#DIV/0!</v>
          </cell>
          <cell r="GD342">
            <v>0</v>
          </cell>
          <cell r="GE342" t="e">
            <v>#DIV/0!</v>
          </cell>
          <cell r="GF342">
            <v>0</v>
          </cell>
          <cell r="GG342" t="e">
            <v>#DIV/0!</v>
          </cell>
          <cell r="GH342">
            <v>0</v>
          </cell>
          <cell r="GI342" t="e">
            <v>#DIV/0!</v>
          </cell>
          <cell r="GJ342">
            <v>0</v>
          </cell>
          <cell r="GK342" t="e">
            <v>#DIV/0!</v>
          </cell>
          <cell r="GL342">
            <v>0</v>
          </cell>
          <cell r="GM342" t="e">
            <v>#DIV/0!</v>
          </cell>
          <cell r="GN342">
            <v>0</v>
          </cell>
          <cell r="GO342" t="e">
            <v>#DIV/0!</v>
          </cell>
          <cell r="GP342">
            <v>0</v>
          </cell>
          <cell r="GQ342" t="e">
            <v>#DIV/0!</v>
          </cell>
          <cell r="GR342">
            <v>0</v>
          </cell>
          <cell r="GS342" t="e">
            <v>#DIV/0!</v>
          </cell>
          <cell r="GT342">
            <v>0</v>
          </cell>
          <cell r="GU342">
            <v>20870.811461350466</v>
          </cell>
          <cell r="GV342">
            <v>0</v>
          </cell>
          <cell r="GW342">
            <v>7521.2894974807523</v>
          </cell>
          <cell r="GX342">
            <v>0</v>
          </cell>
          <cell r="GY342">
            <v>1.731409812818949E-2</v>
          </cell>
          <cell r="GZ342">
            <v>0</v>
          </cell>
          <cell r="HA342">
            <v>4.8044856906226091E-2</v>
          </cell>
          <cell r="HB342">
            <v>0</v>
          </cell>
          <cell r="HC342">
            <v>3609.8092200536294</v>
          </cell>
          <cell r="HD342">
            <v>0</v>
          </cell>
          <cell r="HE342">
            <v>8.3098238780712035E-3</v>
          </cell>
          <cell r="IV342">
            <v>338</v>
          </cell>
        </row>
        <row r="343">
          <cell r="B343">
            <v>39161</v>
          </cell>
          <cell r="C343">
            <v>44</v>
          </cell>
          <cell r="D343">
            <v>39142</v>
          </cell>
          <cell r="E343">
            <v>0</v>
          </cell>
          <cell r="G343">
            <v>0</v>
          </cell>
          <cell r="H343">
            <v>0</v>
          </cell>
          <cell r="I343">
            <v>1</v>
          </cell>
          <cell r="J343">
            <v>1</v>
          </cell>
          <cell r="K343">
            <v>15.625</v>
          </cell>
          <cell r="L343">
            <v>0</v>
          </cell>
          <cell r="M343">
            <v>235.37500000000009</v>
          </cell>
          <cell r="N343">
            <v>0</v>
          </cell>
          <cell r="O343">
            <v>236</v>
          </cell>
          <cell r="Q343">
            <v>19.5</v>
          </cell>
          <cell r="S343">
            <v>0.73680555555555594</v>
          </cell>
          <cell r="T343">
            <v>0</v>
          </cell>
          <cell r="U343">
            <v>20.236805555555556</v>
          </cell>
          <cell r="W343">
            <v>11.663194444444446</v>
          </cell>
          <cell r="Y343">
            <v>3.4722222222222071E-2</v>
          </cell>
          <cell r="AA343">
            <v>20.215972222222224</v>
          </cell>
          <cell r="AB343">
            <v>0</v>
          </cell>
          <cell r="AC343">
            <v>20.250694444444445</v>
          </cell>
          <cell r="AE343">
            <v>4.4145833333333329</v>
          </cell>
          <cell r="AG343">
            <v>39.742361111111116</v>
          </cell>
          <cell r="AI343">
            <v>0.44097222222222232</v>
          </cell>
          <cell r="AJ343">
            <v>0</v>
          </cell>
          <cell r="AK343">
            <v>44.59791666666667</v>
          </cell>
          <cell r="AL343">
            <v>0</v>
          </cell>
          <cell r="AM343">
            <v>64.848611111111111</v>
          </cell>
          <cell r="AN343">
            <v>0</v>
          </cell>
          <cell r="AO343">
            <v>203.47499999999997</v>
          </cell>
          <cell r="AP343">
            <v>0</v>
          </cell>
          <cell r="AQ343">
            <v>132.03222222222203</v>
          </cell>
          <cell r="AR343">
            <v>0</v>
          </cell>
          <cell r="AS343">
            <v>0.97590612599159354</v>
          </cell>
          <cell r="AT343">
            <v>0</v>
          </cell>
          <cell r="AU343">
            <v>0.78309449180004775</v>
          </cell>
          <cell r="AV343">
            <v>0</v>
          </cell>
          <cell r="AW343">
            <v>0.99759326569209716</v>
          </cell>
          <cell r="AX343">
            <v>0</v>
          </cell>
          <cell r="AY343">
            <v>0.75659388348373846</v>
          </cell>
          <cell r="AZ343">
            <v>0</v>
          </cell>
          <cell r="BA343">
            <v>0.68146509945256728</v>
          </cell>
          <cell r="BB343">
            <v>0</v>
          </cell>
          <cell r="BC343">
            <v>0.64888670461836617</v>
          </cell>
          <cell r="BD343">
            <v>0</v>
          </cell>
          <cell r="BE343">
            <v>0.61370888866652162</v>
          </cell>
          <cell r="BF343">
            <v>0</v>
          </cell>
          <cell r="BG343">
            <v>0.61161423148684213</v>
          </cell>
          <cell r="BH343">
            <v>0</v>
          </cell>
          <cell r="BI343">
            <v>0.56094411990322701</v>
          </cell>
          <cell r="BJ343">
            <v>0</v>
          </cell>
          <cell r="BK343">
            <v>137.0885730755962</v>
          </cell>
          <cell r="BL343">
            <v>0</v>
          </cell>
          <cell r="BM343">
            <v>434402.61466666654</v>
          </cell>
          <cell r="BN343">
            <v>0</v>
          </cell>
          <cell r="BO343">
            <v>1840.6890451977397</v>
          </cell>
          <cell r="BP343">
            <v>0</v>
          </cell>
          <cell r="BQ343">
            <v>154969.07804000017</v>
          </cell>
          <cell r="BR343">
            <v>0</v>
          </cell>
          <cell r="BS343">
            <v>0.35674066593478904</v>
          </cell>
          <cell r="BT343">
            <v>0</v>
          </cell>
          <cell r="BU343">
            <v>0.35674066593478904</v>
          </cell>
          <cell r="BV343">
            <v>0</v>
          </cell>
          <cell r="BW343">
            <v>0.1156844016595425</v>
          </cell>
          <cell r="BX343">
            <v>0</v>
          </cell>
          <cell r="BY343">
            <v>50253.606557054118</v>
          </cell>
          <cell r="BZ343">
            <v>0</v>
          </cell>
          <cell r="CA343">
            <v>0.18634085888121099</v>
          </cell>
          <cell r="CB343">
            <v>0</v>
          </cell>
          <cell r="CC343">
            <v>80946.95631723039</v>
          </cell>
          <cell r="CD343">
            <v>0</v>
          </cell>
          <cell r="CE343">
            <v>2.9091516698056919E-2</v>
          </cell>
          <cell r="CF343">
            <v>0</v>
          </cell>
          <cell r="CG343">
            <v>0.74906282891880527</v>
          </cell>
          <cell r="CH343">
            <v>0</v>
          </cell>
          <cell r="CI343">
            <v>6673.1968893401727</v>
          </cell>
          <cell r="CJ343">
            <v>0</v>
          </cell>
          <cell r="CK343">
            <v>0.48917543656311357</v>
          </cell>
          <cell r="CL343">
            <v>0</v>
          </cell>
          <cell r="CM343">
            <v>84052.466533429571</v>
          </cell>
          <cell r="CN343">
            <v>0</v>
          </cell>
          <cell r="CO343">
            <v>0.39554271530305446</v>
          </cell>
          <cell r="CP343">
            <v>0</v>
          </cell>
          <cell r="CQ343">
            <v>171824.78973999975</v>
          </cell>
          <cell r="CR343">
            <v>0</v>
          </cell>
          <cell r="CS343">
            <v>1.1506937507033582E-2</v>
          </cell>
          <cell r="CT343">
            <v>0</v>
          </cell>
          <cell r="CU343">
            <v>4998.6437398613216</v>
          </cell>
          <cell r="CV343">
            <v>0</v>
          </cell>
          <cell r="CW343">
            <v>4.2342397840877351E-2</v>
          </cell>
          <cell r="CX343">
            <v>0</v>
          </cell>
          <cell r="CY343">
            <v>18393.648333333338</v>
          </cell>
          <cell r="CZ343">
            <v>0</v>
          </cell>
          <cell r="DA343">
            <v>2.031843602464951E-2</v>
          </cell>
          <cell r="DB343">
            <v>0</v>
          </cell>
          <cell r="DC343">
            <v>8.6033130166012406E-4</v>
          </cell>
          <cell r="DD343">
            <v>0</v>
          </cell>
          <cell r="DE343">
            <v>373.73016692073452</v>
          </cell>
          <cell r="DF343">
            <v>0</v>
          </cell>
          <cell r="DG343">
            <v>0.60590767106623711</v>
          </cell>
          <cell r="DH343">
            <v>0</v>
          </cell>
          <cell r="DI343">
            <v>11144.852624061377</v>
          </cell>
          <cell r="DJ343">
            <v>0</v>
          </cell>
          <cell r="DK343">
            <v>9.2751735223091852E-2</v>
          </cell>
          <cell r="DL343">
            <v>0</v>
          </cell>
          <cell r="DM343">
            <v>1706.0427999999986</v>
          </cell>
          <cell r="DN343">
            <v>0</v>
          </cell>
          <cell r="DO343">
            <v>0.82661866184707689</v>
          </cell>
          <cell r="DP343">
            <v>0</v>
          </cell>
          <cell r="DQ343">
            <v>45254.962817192856</v>
          </cell>
          <cell r="DR343">
            <v>0</v>
          </cell>
          <cell r="DS343">
            <v>54747.085815932078</v>
          </cell>
          <cell r="DT343">
            <v>0</v>
          </cell>
          <cell r="DU343">
            <v>417546.90296666691</v>
          </cell>
          <cell r="DV343">
            <v>0</v>
          </cell>
          <cell r="DW343">
            <v>0.96119795063173441</v>
          </cell>
          <cell r="DX343">
            <v>0</v>
          </cell>
          <cell r="DY343">
            <v>0.43262020195851175</v>
          </cell>
          <cell r="DZ343">
            <v>0</v>
          </cell>
          <cell r="EA343">
            <v>0.98785121967142764</v>
          </cell>
          <cell r="EB343">
            <v>0</v>
          </cell>
          <cell r="EC343">
            <v>0.85213298515445779</v>
          </cell>
          <cell r="ED343">
            <v>0</v>
          </cell>
          <cell r="EE343">
            <v>0.87518912292736151</v>
          </cell>
          <cell r="EF343">
            <v>0</v>
          </cell>
          <cell r="EG343">
            <v>7.7693210844588065E-2</v>
          </cell>
          <cell r="EH343">
            <v>0</v>
          </cell>
          <cell r="EI343">
            <v>33750.13393273767</v>
          </cell>
          <cell r="EJ343">
            <v>0</v>
          </cell>
          <cell r="EK343">
            <v>34165.199435562179</v>
          </cell>
          <cell r="EL343">
            <v>0</v>
          </cell>
          <cell r="EM343">
            <v>7.8648696582497374E-2</v>
          </cell>
          <cell r="EN343">
            <v>0</v>
          </cell>
          <cell r="EO343">
            <v>4.5821356152654571E-4</v>
          </cell>
          <cell r="EP343">
            <v>0</v>
          </cell>
          <cell r="EQ343">
            <v>15.654957713633674</v>
          </cell>
          <cell r="ER343">
            <v>0</v>
          </cell>
          <cell r="ES343">
            <v>0.98830407400104725</v>
          </cell>
          <cell r="ET343">
            <v>0</v>
          </cell>
          <cell r="EU343">
            <v>34149.544477848533</v>
          </cell>
          <cell r="EV343">
            <v>0</v>
          </cell>
          <cell r="EW343">
            <v>2.6484253307920855E-2</v>
          </cell>
          <cell r="EX343">
            <v>0.85</v>
          </cell>
          <cell r="EY343">
            <v>0.84698219763513705</v>
          </cell>
          <cell r="EZ343">
            <v>0</v>
          </cell>
          <cell r="FA343">
            <v>0.36037360173604288</v>
          </cell>
          <cell r="FB343">
            <v>0</v>
          </cell>
          <cell r="FC343">
            <v>0.42547954696361234</v>
          </cell>
          <cell r="FD343">
            <v>0</v>
          </cell>
          <cell r="FE343">
            <v>17677.205757963224</v>
          </cell>
          <cell r="FF343">
            <v>0</v>
          </cell>
          <cell r="FG343">
            <v>0.74577751989480423</v>
          </cell>
          <cell r="FH343">
            <v>0</v>
          </cell>
          <cell r="FI343">
            <v>0.78612324126108302</v>
          </cell>
          <cell r="FJ343">
            <v>0</v>
          </cell>
          <cell r="FK343">
            <v>0.90053164176015543</v>
          </cell>
          <cell r="FL343">
            <v>0</v>
          </cell>
          <cell r="FM343">
            <v>0.93795292330728053</v>
          </cell>
          <cell r="FN343">
            <v>0</v>
          </cell>
          <cell r="FO343">
            <v>0.67159625437868509</v>
          </cell>
          <cell r="FP343">
            <v>0</v>
          </cell>
          <cell r="FQ343">
            <v>0.73734659222062737</v>
          </cell>
          <cell r="FR343">
            <v>0</v>
          </cell>
          <cell r="FS343">
            <v>9.8212138333786392E-4</v>
          </cell>
          <cell r="FT343">
            <v>0</v>
          </cell>
          <cell r="FU343">
            <v>0.82760078323041475</v>
          </cell>
          <cell r="FV343">
            <v>0</v>
          </cell>
          <cell r="FW343">
            <v>0</v>
          </cell>
          <cell r="FX343">
            <v>0</v>
          </cell>
          <cell r="FY343">
            <v>40167.048074752522</v>
          </cell>
          <cell r="FZ343">
            <v>0</v>
          </cell>
          <cell r="GA343">
            <v>48534.328251800958</v>
          </cell>
          <cell r="GB343">
            <v>0</v>
          </cell>
          <cell r="GC343" t="e">
            <v>#DIV/0!</v>
          </cell>
          <cell r="GD343">
            <v>0</v>
          </cell>
          <cell r="GE343" t="e">
            <v>#DIV/0!</v>
          </cell>
          <cell r="GF343">
            <v>0</v>
          </cell>
          <cell r="GG343" t="e">
            <v>#DIV/0!</v>
          </cell>
          <cell r="GH343">
            <v>0</v>
          </cell>
          <cell r="GI343" t="e">
            <v>#DIV/0!</v>
          </cell>
          <cell r="GJ343">
            <v>0</v>
          </cell>
          <cell r="GK343" t="e">
            <v>#DIV/0!</v>
          </cell>
          <cell r="GL343">
            <v>0</v>
          </cell>
          <cell r="GM343" t="e">
            <v>#DIV/0!</v>
          </cell>
          <cell r="GN343">
            <v>0</v>
          </cell>
          <cell r="GO343" t="e">
            <v>#DIV/0!</v>
          </cell>
          <cell r="GP343">
            <v>0</v>
          </cell>
          <cell r="GQ343" t="e">
            <v>#DIV/0!</v>
          </cell>
          <cell r="GR343">
            <v>0</v>
          </cell>
          <cell r="GS343" t="e">
            <v>#DIV/0!</v>
          </cell>
          <cell r="GT343">
            <v>0</v>
          </cell>
          <cell r="GU343">
            <v>20870.811461350466</v>
          </cell>
          <cell r="GV343">
            <v>0</v>
          </cell>
          <cell r="GW343">
            <v>7521.2894974807523</v>
          </cell>
          <cell r="GX343">
            <v>0</v>
          </cell>
          <cell r="GY343">
            <v>1.731409812818949E-2</v>
          </cell>
          <cell r="GZ343">
            <v>0</v>
          </cell>
          <cell r="HA343">
            <v>4.8044856906226091E-2</v>
          </cell>
          <cell r="HB343">
            <v>0</v>
          </cell>
          <cell r="HC343">
            <v>3609.8092200536294</v>
          </cell>
          <cell r="HD343">
            <v>0</v>
          </cell>
          <cell r="HE343">
            <v>8.3098238780712035E-3</v>
          </cell>
          <cell r="IV343">
            <v>339</v>
          </cell>
        </row>
        <row r="344">
          <cell r="B344">
            <v>39162</v>
          </cell>
          <cell r="C344">
            <v>44</v>
          </cell>
          <cell r="D344">
            <v>39142</v>
          </cell>
          <cell r="E344">
            <v>0</v>
          </cell>
          <cell r="G344">
            <v>0</v>
          </cell>
          <cell r="H344">
            <v>0</v>
          </cell>
          <cell r="I344">
            <v>1</v>
          </cell>
          <cell r="J344">
            <v>1</v>
          </cell>
          <cell r="K344">
            <v>16.625</v>
          </cell>
          <cell r="L344">
            <v>0</v>
          </cell>
          <cell r="M344">
            <v>235.37500000000009</v>
          </cell>
          <cell r="N344">
            <v>0</v>
          </cell>
          <cell r="O344">
            <v>236</v>
          </cell>
          <cell r="Q344">
            <v>19.5</v>
          </cell>
          <cell r="S344">
            <v>0.73680555555555594</v>
          </cell>
          <cell r="T344">
            <v>0</v>
          </cell>
          <cell r="U344">
            <v>20.236805555555556</v>
          </cell>
          <cell r="W344">
            <v>11.663194444444446</v>
          </cell>
          <cell r="Y344">
            <v>3.4722222222222071E-2</v>
          </cell>
          <cell r="AA344">
            <v>20.215972222222224</v>
          </cell>
          <cell r="AB344">
            <v>0</v>
          </cell>
          <cell r="AC344">
            <v>20.250694444444445</v>
          </cell>
          <cell r="AE344">
            <v>4.4145833333333329</v>
          </cell>
          <cell r="AG344">
            <v>39.742361111111116</v>
          </cell>
          <cell r="AI344">
            <v>0.44097222222222232</v>
          </cell>
          <cell r="AJ344">
            <v>0</v>
          </cell>
          <cell r="AK344">
            <v>44.59791666666667</v>
          </cell>
          <cell r="AL344">
            <v>0</v>
          </cell>
          <cell r="AM344">
            <v>64.848611111111111</v>
          </cell>
          <cell r="AN344">
            <v>0</v>
          </cell>
          <cell r="AO344">
            <v>203.47499999999997</v>
          </cell>
          <cell r="AP344">
            <v>0</v>
          </cell>
          <cell r="AQ344">
            <v>132.03222222222203</v>
          </cell>
          <cell r="AR344">
            <v>0</v>
          </cell>
          <cell r="AS344">
            <v>0.97590612599159354</v>
          </cell>
          <cell r="AT344">
            <v>0</v>
          </cell>
          <cell r="AU344">
            <v>0.78309449180004775</v>
          </cell>
          <cell r="AV344">
            <v>0</v>
          </cell>
          <cell r="AW344">
            <v>0.99759326569209716</v>
          </cell>
          <cell r="AX344">
            <v>0</v>
          </cell>
          <cell r="AY344">
            <v>0.75659388348373846</v>
          </cell>
          <cell r="AZ344">
            <v>0</v>
          </cell>
          <cell r="BA344">
            <v>0.68146509945256728</v>
          </cell>
          <cell r="BB344">
            <v>0</v>
          </cell>
          <cell r="BC344">
            <v>0.64888670461836617</v>
          </cell>
          <cell r="BD344">
            <v>0</v>
          </cell>
          <cell r="BE344">
            <v>0.61370888866652162</v>
          </cell>
          <cell r="BF344">
            <v>0</v>
          </cell>
          <cell r="BG344">
            <v>0.61161423148684213</v>
          </cell>
          <cell r="BH344">
            <v>0</v>
          </cell>
          <cell r="BI344">
            <v>0.56094411990322701</v>
          </cell>
          <cell r="BJ344">
            <v>0</v>
          </cell>
          <cell r="BK344">
            <v>137.0885730755962</v>
          </cell>
          <cell r="BL344">
            <v>0</v>
          </cell>
          <cell r="BM344">
            <v>434402.61466666654</v>
          </cell>
          <cell r="BN344">
            <v>0</v>
          </cell>
          <cell r="BO344">
            <v>1840.6890451977397</v>
          </cell>
          <cell r="BP344">
            <v>0</v>
          </cell>
          <cell r="BQ344">
            <v>154969.07804000017</v>
          </cell>
          <cell r="BR344">
            <v>0</v>
          </cell>
          <cell r="BS344">
            <v>0.35674066593478904</v>
          </cell>
          <cell r="BT344">
            <v>0</v>
          </cell>
          <cell r="BU344">
            <v>0.35674066593478904</v>
          </cell>
          <cell r="BV344">
            <v>0</v>
          </cell>
          <cell r="BW344">
            <v>0.1156844016595425</v>
          </cell>
          <cell r="BX344">
            <v>0</v>
          </cell>
          <cell r="BY344">
            <v>50253.606557054118</v>
          </cell>
          <cell r="BZ344">
            <v>0</v>
          </cell>
          <cell r="CA344">
            <v>0.18634085888121099</v>
          </cell>
          <cell r="CB344">
            <v>0</v>
          </cell>
          <cell r="CC344">
            <v>80946.95631723039</v>
          </cell>
          <cell r="CD344">
            <v>0</v>
          </cell>
          <cell r="CE344">
            <v>2.9091516698056919E-2</v>
          </cell>
          <cell r="CF344">
            <v>0</v>
          </cell>
          <cell r="CG344">
            <v>0.74906282891880527</v>
          </cell>
          <cell r="CH344">
            <v>0</v>
          </cell>
          <cell r="CI344">
            <v>6673.1968893401727</v>
          </cell>
          <cell r="CJ344">
            <v>0</v>
          </cell>
          <cell r="CK344">
            <v>0.48917543656311357</v>
          </cell>
          <cell r="CL344">
            <v>0</v>
          </cell>
          <cell r="CM344">
            <v>84052.466533429571</v>
          </cell>
          <cell r="CN344">
            <v>0</v>
          </cell>
          <cell r="CO344">
            <v>0.39554271530305446</v>
          </cell>
          <cell r="CP344">
            <v>0</v>
          </cell>
          <cell r="CQ344">
            <v>171824.78973999975</v>
          </cell>
          <cell r="CR344">
            <v>0</v>
          </cell>
          <cell r="CS344">
            <v>1.1506937507033582E-2</v>
          </cell>
          <cell r="CT344">
            <v>0</v>
          </cell>
          <cell r="CU344">
            <v>4998.6437398613216</v>
          </cell>
          <cell r="CV344">
            <v>0</v>
          </cell>
          <cell r="CW344">
            <v>4.2342397840877351E-2</v>
          </cell>
          <cell r="CX344">
            <v>0</v>
          </cell>
          <cell r="CY344">
            <v>18393.648333333338</v>
          </cell>
          <cell r="CZ344">
            <v>0</v>
          </cell>
          <cell r="DA344">
            <v>2.031843602464951E-2</v>
          </cell>
          <cell r="DB344">
            <v>0</v>
          </cell>
          <cell r="DC344">
            <v>8.6033130166012406E-4</v>
          </cell>
          <cell r="DD344">
            <v>0</v>
          </cell>
          <cell r="DE344">
            <v>373.73016692073452</v>
          </cell>
          <cell r="DF344">
            <v>0</v>
          </cell>
          <cell r="DG344">
            <v>0.60590767106623711</v>
          </cell>
          <cell r="DH344">
            <v>0</v>
          </cell>
          <cell r="DI344">
            <v>11144.852624061377</v>
          </cell>
          <cell r="DJ344">
            <v>0</v>
          </cell>
          <cell r="DK344">
            <v>9.2751735223091852E-2</v>
          </cell>
          <cell r="DL344">
            <v>0</v>
          </cell>
          <cell r="DM344">
            <v>1706.0427999999986</v>
          </cell>
          <cell r="DN344">
            <v>0</v>
          </cell>
          <cell r="DO344">
            <v>0.82661866184707689</v>
          </cell>
          <cell r="DP344">
            <v>0</v>
          </cell>
          <cell r="DQ344">
            <v>45254.962817192856</v>
          </cell>
          <cell r="DR344">
            <v>0</v>
          </cell>
          <cell r="DS344">
            <v>54747.085815932078</v>
          </cell>
          <cell r="DT344">
            <v>0</v>
          </cell>
          <cell r="DU344">
            <v>417546.90296666691</v>
          </cell>
          <cell r="DV344">
            <v>0</v>
          </cell>
          <cell r="DW344">
            <v>0.96119795063173441</v>
          </cell>
          <cell r="DX344">
            <v>0</v>
          </cell>
          <cell r="DY344">
            <v>0.43262020195851175</v>
          </cell>
          <cell r="DZ344">
            <v>0</v>
          </cell>
          <cell r="EA344">
            <v>0.98785121967142764</v>
          </cell>
          <cell r="EB344">
            <v>0</v>
          </cell>
          <cell r="EC344">
            <v>0.85213298515445779</v>
          </cell>
          <cell r="ED344">
            <v>0</v>
          </cell>
          <cell r="EE344">
            <v>0.87518912292736151</v>
          </cell>
          <cell r="EF344">
            <v>0</v>
          </cell>
          <cell r="EG344">
            <v>7.7693210844588065E-2</v>
          </cell>
          <cell r="EH344">
            <v>0</v>
          </cell>
          <cell r="EI344">
            <v>33750.13393273767</v>
          </cell>
          <cell r="EJ344">
            <v>0</v>
          </cell>
          <cell r="EK344">
            <v>34165.199435562179</v>
          </cell>
          <cell r="EL344">
            <v>0</v>
          </cell>
          <cell r="EM344">
            <v>7.8648696582497374E-2</v>
          </cell>
          <cell r="EN344">
            <v>0</v>
          </cell>
          <cell r="EO344">
            <v>4.5821356152654571E-4</v>
          </cell>
          <cell r="EP344">
            <v>0</v>
          </cell>
          <cell r="EQ344">
            <v>15.654957713633674</v>
          </cell>
          <cell r="ER344">
            <v>0</v>
          </cell>
          <cell r="ES344">
            <v>0.98830407400104725</v>
          </cell>
          <cell r="ET344">
            <v>0</v>
          </cell>
          <cell r="EU344">
            <v>34149.544477848533</v>
          </cell>
          <cell r="EV344">
            <v>0</v>
          </cell>
          <cell r="EW344">
            <v>2.6484253307920855E-2</v>
          </cell>
          <cell r="EX344">
            <v>0.85</v>
          </cell>
          <cell r="EY344">
            <v>0.84698219763513705</v>
          </cell>
          <cell r="EZ344">
            <v>0</v>
          </cell>
          <cell r="FA344">
            <v>0.36037360173604288</v>
          </cell>
          <cell r="FB344">
            <v>0</v>
          </cell>
          <cell r="FC344">
            <v>0.42547954696361234</v>
          </cell>
          <cell r="FD344">
            <v>0</v>
          </cell>
          <cell r="FE344">
            <v>17677.205757963224</v>
          </cell>
          <cell r="FF344">
            <v>0</v>
          </cell>
          <cell r="FG344">
            <v>0.74577751989480423</v>
          </cell>
          <cell r="FH344">
            <v>0</v>
          </cell>
          <cell r="FI344">
            <v>0.78612324126108302</v>
          </cell>
          <cell r="FJ344">
            <v>0</v>
          </cell>
          <cell r="FK344">
            <v>0.90053164176015543</v>
          </cell>
          <cell r="FL344">
            <v>0</v>
          </cell>
          <cell r="FM344">
            <v>0.93795292330728053</v>
          </cell>
          <cell r="FN344">
            <v>0</v>
          </cell>
          <cell r="FO344">
            <v>0.67159625437868509</v>
          </cell>
          <cell r="FP344">
            <v>0</v>
          </cell>
          <cell r="FQ344">
            <v>0.73734659222062737</v>
          </cell>
          <cell r="FR344">
            <v>0</v>
          </cell>
          <cell r="FS344">
            <v>9.8212138333786392E-4</v>
          </cell>
          <cell r="FT344">
            <v>0</v>
          </cell>
          <cell r="FU344">
            <v>0.82760078323041475</v>
          </cell>
          <cell r="FV344">
            <v>0</v>
          </cell>
          <cell r="FW344">
            <v>0</v>
          </cell>
          <cell r="FX344">
            <v>0</v>
          </cell>
          <cell r="FY344">
            <v>40167.048074752522</v>
          </cell>
          <cell r="FZ344">
            <v>0</v>
          </cell>
          <cell r="GA344">
            <v>48534.328251800958</v>
          </cell>
          <cell r="GB344">
            <v>0</v>
          </cell>
          <cell r="GC344" t="e">
            <v>#DIV/0!</v>
          </cell>
          <cell r="GD344">
            <v>0</v>
          </cell>
          <cell r="GE344" t="e">
            <v>#DIV/0!</v>
          </cell>
          <cell r="GF344">
            <v>0</v>
          </cell>
          <cell r="GG344" t="e">
            <v>#DIV/0!</v>
          </cell>
          <cell r="GH344">
            <v>0</v>
          </cell>
          <cell r="GI344" t="e">
            <v>#DIV/0!</v>
          </cell>
          <cell r="GJ344">
            <v>0</v>
          </cell>
          <cell r="GK344" t="e">
            <v>#DIV/0!</v>
          </cell>
          <cell r="GL344">
            <v>0</v>
          </cell>
          <cell r="GM344" t="e">
            <v>#DIV/0!</v>
          </cell>
          <cell r="GN344">
            <v>0</v>
          </cell>
          <cell r="GO344" t="e">
            <v>#DIV/0!</v>
          </cell>
          <cell r="GP344">
            <v>0</v>
          </cell>
          <cell r="GQ344" t="e">
            <v>#DIV/0!</v>
          </cell>
          <cell r="GR344">
            <v>0</v>
          </cell>
          <cell r="GS344" t="e">
            <v>#DIV/0!</v>
          </cell>
          <cell r="GT344">
            <v>0</v>
          </cell>
          <cell r="GU344">
            <v>20870.811461350466</v>
          </cell>
          <cell r="GV344">
            <v>0</v>
          </cell>
          <cell r="GW344">
            <v>7521.2894974807523</v>
          </cell>
          <cell r="GX344">
            <v>0</v>
          </cell>
          <cell r="GY344">
            <v>1.731409812818949E-2</v>
          </cell>
          <cell r="GZ344">
            <v>0</v>
          </cell>
          <cell r="HA344">
            <v>4.8044856906226091E-2</v>
          </cell>
          <cell r="HB344">
            <v>0</v>
          </cell>
          <cell r="HC344">
            <v>3609.8092200536294</v>
          </cell>
          <cell r="HD344">
            <v>0</v>
          </cell>
          <cell r="HE344">
            <v>8.3098238780712035E-3</v>
          </cell>
          <cell r="IV344">
            <v>340</v>
          </cell>
        </row>
        <row r="345">
          <cell r="B345">
            <v>39163</v>
          </cell>
          <cell r="C345">
            <v>44</v>
          </cell>
          <cell r="D345">
            <v>39142</v>
          </cell>
          <cell r="E345">
            <v>0</v>
          </cell>
          <cell r="G345">
            <v>0</v>
          </cell>
          <cell r="H345">
            <v>0</v>
          </cell>
          <cell r="I345">
            <v>1</v>
          </cell>
          <cell r="J345">
            <v>1</v>
          </cell>
          <cell r="K345">
            <v>17.625</v>
          </cell>
          <cell r="L345">
            <v>0</v>
          </cell>
          <cell r="M345">
            <v>235.37500000000009</v>
          </cell>
          <cell r="N345">
            <v>0</v>
          </cell>
          <cell r="O345">
            <v>236</v>
          </cell>
          <cell r="Q345">
            <v>19.5</v>
          </cell>
          <cell r="S345">
            <v>0.73680555555555594</v>
          </cell>
          <cell r="T345">
            <v>0</v>
          </cell>
          <cell r="U345">
            <v>20.236805555555556</v>
          </cell>
          <cell r="W345">
            <v>11.663194444444446</v>
          </cell>
          <cell r="Y345">
            <v>3.4722222222222071E-2</v>
          </cell>
          <cell r="AA345">
            <v>20.215972222222224</v>
          </cell>
          <cell r="AB345">
            <v>0</v>
          </cell>
          <cell r="AC345">
            <v>20.250694444444445</v>
          </cell>
          <cell r="AE345">
            <v>4.4145833333333329</v>
          </cell>
          <cell r="AG345">
            <v>39.742361111111116</v>
          </cell>
          <cell r="AI345">
            <v>0.44097222222222232</v>
          </cell>
          <cell r="AJ345">
            <v>0</v>
          </cell>
          <cell r="AK345">
            <v>44.59791666666667</v>
          </cell>
          <cell r="AL345">
            <v>0</v>
          </cell>
          <cell r="AM345">
            <v>64.848611111111111</v>
          </cell>
          <cell r="AN345">
            <v>0</v>
          </cell>
          <cell r="AO345">
            <v>203.47499999999997</v>
          </cell>
          <cell r="AP345">
            <v>0</v>
          </cell>
          <cell r="AQ345">
            <v>132.03222222222203</v>
          </cell>
          <cell r="AR345">
            <v>0</v>
          </cell>
          <cell r="AS345">
            <v>0.97590612599159354</v>
          </cell>
          <cell r="AT345">
            <v>0</v>
          </cell>
          <cell r="AU345">
            <v>0.78309449180004775</v>
          </cell>
          <cell r="AV345">
            <v>0</v>
          </cell>
          <cell r="AW345">
            <v>0.99759326569209716</v>
          </cell>
          <cell r="AX345">
            <v>0</v>
          </cell>
          <cell r="AY345">
            <v>0.75659388348373846</v>
          </cell>
          <cell r="AZ345">
            <v>0</v>
          </cell>
          <cell r="BA345">
            <v>0.68146509945256728</v>
          </cell>
          <cell r="BB345">
            <v>0</v>
          </cell>
          <cell r="BC345">
            <v>0.64888670461836617</v>
          </cell>
          <cell r="BD345">
            <v>0</v>
          </cell>
          <cell r="BE345">
            <v>0.61370888866652162</v>
          </cell>
          <cell r="BF345">
            <v>0</v>
          </cell>
          <cell r="BG345">
            <v>0.61161423148684213</v>
          </cell>
          <cell r="BH345">
            <v>0</v>
          </cell>
          <cell r="BI345">
            <v>0.56094411990322701</v>
          </cell>
          <cell r="BJ345">
            <v>0</v>
          </cell>
          <cell r="BK345">
            <v>137.0885730755962</v>
          </cell>
          <cell r="BL345">
            <v>0</v>
          </cell>
          <cell r="BM345">
            <v>434402.61466666654</v>
          </cell>
          <cell r="BN345">
            <v>0</v>
          </cell>
          <cell r="BO345">
            <v>1840.6890451977397</v>
          </cell>
          <cell r="BP345">
            <v>0</v>
          </cell>
          <cell r="BQ345">
            <v>154969.07804000017</v>
          </cell>
          <cell r="BR345">
            <v>0</v>
          </cell>
          <cell r="BS345">
            <v>0.35674066593478904</v>
          </cell>
          <cell r="BT345">
            <v>0</v>
          </cell>
          <cell r="BU345">
            <v>0.35674066593478904</v>
          </cell>
          <cell r="BV345">
            <v>0</v>
          </cell>
          <cell r="BW345">
            <v>0.1156844016595425</v>
          </cell>
          <cell r="BX345">
            <v>0</v>
          </cell>
          <cell r="BY345">
            <v>50253.606557054118</v>
          </cell>
          <cell r="BZ345">
            <v>0</v>
          </cell>
          <cell r="CA345">
            <v>0.18634085888121099</v>
          </cell>
          <cell r="CB345">
            <v>0</v>
          </cell>
          <cell r="CC345">
            <v>80946.95631723039</v>
          </cell>
          <cell r="CD345">
            <v>0</v>
          </cell>
          <cell r="CE345">
            <v>2.9091516698056919E-2</v>
          </cell>
          <cell r="CF345">
            <v>0</v>
          </cell>
          <cell r="CG345">
            <v>0.74906282891880527</v>
          </cell>
          <cell r="CH345">
            <v>0</v>
          </cell>
          <cell r="CI345">
            <v>6673.1968893401727</v>
          </cell>
          <cell r="CJ345">
            <v>0</v>
          </cell>
          <cell r="CK345">
            <v>0.48917543656311357</v>
          </cell>
          <cell r="CL345">
            <v>0</v>
          </cell>
          <cell r="CM345">
            <v>84052.466533429571</v>
          </cell>
          <cell r="CN345">
            <v>0</v>
          </cell>
          <cell r="CO345">
            <v>0.39554271530305446</v>
          </cell>
          <cell r="CP345">
            <v>0</v>
          </cell>
          <cell r="CQ345">
            <v>171824.78973999975</v>
          </cell>
          <cell r="CR345">
            <v>0</v>
          </cell>
          <cell r="CS345">
            <v>1.1506937507033582E-2</v>
          </cell>
          <cell r="CT345">
            <v>0</v>
          </cell>
          <cell r="CU345">
            <v>4998.6437398613216</v>
          </cell>
          <cell r="CV345">
            <v>0</v>
          </cell>
          <cell r="CW345">
            <v>4.2342397840877351E-2</v>
          </cell>
          <cell r="CX345">
            <v>0</v>
          </cell>
          <cell r="CY345">
            <v>18393.648333333338</v>
          </cell>
          <cell r="CZ345">
            <v>0</v>
          </cell>
          <cell r="DA345">
            <v>2.031843602464951E-2</v>
          </cell>
          <cell r="DB345">
            <v>0</v>
          </cell>
          <cell r="DC345">
            <v>8.6033130166012406E-4</v>
          </cell>
          <cell r="DD345">
            <v>0</v>
          </cell>
          <cell r="DE345">
            <v>373.73016692073452</v>
          </cell>
          <cell r="DF345">
            <v>0</v>
          </cell>
          <cell r="DG345">
            <v>0.60590767106623711</v>
          </cell>
          <cell r="DH345">
            <v>0</v>
          </cell>
          <cell r="DI345">
            <v>11144.852624061377</v>
          </cell>
          <cell r="DJ345">
            <v>0</v>
          </cell>
          <cell r="DK345">
            <v>9.2751735223091852E-2</v>
          </cell>
          <cell r="DL345">
            <v>0</v>
          </cell>
          <cell r="DM345">
            <v>1706.0427999999986</v>
          </cell>
          <cell r="DN345">
            <v>0</v>
          </cell>
          <cell r="DO345">
            <v>0.82661866184707689</v>
          </cell>
          <cell r="DP345">
            <v>0</v>
          </cell>
          <cell r="DQ345">
            <v>45254.962817192856</v>
          </cell>
          <cell r="DR345">
            <v>0</v>
          </cell>
          <cell r="DS345">
            <v>54747.085815932078</v>
          </cell>
          <cell r="DT345">
            <v>0</v>
          </cell>
          <cell r="DU345">
            <v>417546.90296666691</v>
          </cell>
          <cell r="DV345">
            <v>0</v>
          </cell>
          <cell r="DW345">
            <v>0.96119795063173441</v>
          </cell>
          <cell r="DX345">
            <v>0</v>
          </cell>
          <cell r="DY345">
            <v>0.43262020195851175</v>
          </cell>
          <cell r="DZ345">
            <v>0</v>
          </cell>
          <cell r="EA345">
            <v>0.98785121967142764</v>
          </cell>
          <cell r="EB345">
            <v>0</v>
          </cell>
          <cell r="EC345">
            <v>0.85213298515445779</v>
          </cell>
          <cell r="ED345">
            <v>0</v>
          </cell>
          <cell r="EE345">
            <v>0.87518912292736151</v>
          </cell>
          <cell r="EF345">
            <v>0</v>
          </cell>
          <cell r="EG345">
            <v>7.7693210844588065E-2</v>
          </cell>
          <cell r="EH345">
            <v>0</v>
          </cell>
          <cell r="EI345">
            <v>33750.13393273767</v>
          </cell>
          <cell r="EJ345">
            <v>0</v>
          </cell>
          <cell r="EK345">
            <v>34165.199435562179</v>
          </cell>
          <cell r="EL345">
            <v>0</v>
          </cell>
          <cell r="EM345">
            <v>7.8648696582497374E-2</v>
          </cell>
          <cell r="EN345">
            <v>0</v>
          </cell>
          <cell r="EO345">
            <v>4.5821356152654571E-4</v>
          </cell>
          <cell r="EP345">
            <v>0</v>
          </cell>
          <cell r="EQ345">
            <v>15.654957713633674</v>
          </cell>
          <cell r="ER345">
            <v>0</v>
          </cell>
          <cell r="ES345">
            <v>0.98830407400104725</v>
          </cell>
          <cell r="ET345">
            <v>0</v>
          </cell>
          <cell r="EU345">
            <v>34149.544477848533</v>
          </cell>
          <cell r="EV345">
            <v>0</v>
          </cell>
          <cell r="EW345">
            <v>2.6484253307920855E-2</v>
          </cell>
          <cell r="EX345">
            <v>0.85</v>
          </cell>
          <cell r="EY345">
            <v>0.84698219763513705</v>
          </cell>
          <cell r="EZ345">
            <v>0</v>
          </cell>
          <cell r="FA345">
            <v>0.36037360173604288</v>
          </cell>
          <cell r="FB345">
            <v>0</v>
          </cell>
          <cell r="FC345">
            <v>0.42547954696361234</v>
          </cell>
          <cell r="FD345">
            <v>0</v>
          </cell>
          <cell r="FE345">
            <v>17677.205757963224</v>
          </cell>
          <cell r="FF345">
            <v>0</v>
          </cell>
          <cell r="FG345">
            <v>0.74577751989480423</v>
          </cell>
          <cell r="FH345">
            <v>0</v>
          </cell>
          <cell r="FI345">
            <v>0.78612324126108302</v>
          </cell>
          <cell r="FJ345">
            <v>0</v>
          </cell>
          <cell r="FK345">
            <v>0.90053164176015543</v>
          </cell>
          <cell r="FL345">
            <v>0</v>
          </cell>
          <cell r="FM345">
            <v>0.93795292330728053</v>
          </cell>
          <cell r="FN345">
            <v>0</v>
          </cell>
          <cell r="FO345">
            <v>0.67159625437868509</v>
          </cell>
          <cell r="FP345">
            <v>0</v>
          </cell>
          <cell r="FQ345">
            <v>0.73734659222062737</v>
          </cell>
          <cell r="FR345">
            <v>0</v>
          </cell>
          <cell r="FS345">
            <v>9.8212138333786392E-4</v>
          </cell>
          <cell r="FT345">
            <v>0</v>
          </cell>
          <cell r="FU345">
            <v>0.82760078323041475</v>
          </cell>
          <cell r="FV345">
            <v>0</v>
          </cell>
          <cell r="FW345">
            <v>0</v>
          </cell>
          <cell r="FX345">
            <v>0</v>
          </cell>
          <cell r="FY345">
            <v>40167.048074752522</v>
          </cell>
          <cell r="FZ345">
            <v>0</v>
          </cell>
          <cell r="GA345">
            <v>48534.328251800958</v>
          </cell>
          <cell r="GB345">
            <v>0</v>
          </cell>
          <cell r="GC345" t="e">
            <v>#DIV/0!</v>
          </cell>
          <cell r="GD345">
            <v>0</v>
          </cell>
          <cell r="GE345" t="e">
            <v>#DIV/0!</v>
          </cell>
          <cell r="GF345">
            <v>0</v>
          </cell>
          <cell r="GG345" t="e">
            <v>#DIV/0!</v>
          </cell>
          <cell r="GH345">
            <v>0</v>
          </cell>
          <cell r="GI345" t="e">
            <v>#DIV/0!</v>
          </cell>
          <cell r="GJ345">
            <v>0</v>
          </cell>
          <cell r="GK345" t="e">
            <v>#DIV/0!</v>
          </cell>
          <cell r="GL345">
            <v>0</v>
          </cell>
          <cell r="GM345" t="e">
            <v>#DIV/0!</v>
          </cell>
          <cell r="GN345">
            <v>0</v>
          </cell>
          <cell r="GO345" t="e">
            <v>#DIV/0!</v>
          </cell>
          <cell r="GP345">
            <v>0</v>
          </cell>
          <cell r="GQ345" t="e">
            <v>#DIV/0!</v>
          </cell>
          <cell r="GR345">
            <v>0</v>
          </cell>
          <cell r="GS345" t="e">
            <v>#DIV/0!</v>
          </cell>
          <cell r="GT345">
            <v>0</v>
          </cell>
          <cell r="GU345">
            <v>20870.811461350466</v>
          </cell>
          <cell r="GV345">
            <v>0</v>
          </cell>
          <cell r="GW345">
            <v>7521.2894974807523</v>
          </cell>
          <cell r="GX345">
            <v>0</v>
          </cell>
          <cell r="GY345">
            <v>1.731409812818949E-2</v>
          </cell>
          <cell r="GZ345">
            <v>0</v>
          </cell>
          <cell r="HA345">
            <v>4.8044856906226091E-2</v>
          </cell>
          <cell r="HB345">
            <v>0</v>
          </cell>
          <cell r="HC345">
            <v>3609.8092200536294</v>
          </cell>
          <cell r="HD345">
            <v>0</v>
          </cell>
          <cell r="HE345">
            <v>8.3098238780712035E-3</v>
          </cell>
          <cell r="IV345">
            <v>341</v>
          </cell>
        </row>
        <row r="346">
          <cell r="B346">
            <v>39164</v>
          </cell>
          <cell r="C346">
            <v>44</v>
          </cell>
          <cell r="D346">
            <v>39142</v>
          </cell>
          <cell r="E346">
            <v>0</v>
          </cell>
          <cell r="G346">
            <v>0</v>
          </cell>
          <cell r="H346">
            <v>0</v>
          </cell>
          <cell r="I346">
            <v>1</v>
          </cell>
          <cell r="J346">
            <v>1</v>
          </cell>
          <cell r="K346">
            <v>18.625</v>
          </cell>
          <cell r="L346">
            <v>0</v>
          </cell>
          <cell r="M346">
            <v>235.37500000000009</v>
          </cell>
          <cell r="N346">
            <v>0</v>
          </cell>
          <cell r="O346">
            <v>236</v>
          </cell>
          <cell r="Q346">
            <v>19.5</v>
          </cell>
          <cell r="S346">
            <v>0.73680555555555594</v>
          </cell>
          <cell r="T346">
            <v>0</v>
          </cell>
          <cell r="U346">
            <v>20.236805555555556</v>
          </cell>
          <cell r="W346">
            <v>11.663194444444446</v>
          </cell>
          <cell r="Y346">
            <v>3.4722222222222071E-2</v>
          </cell>
          <cell r="AA346">
            <v>20.215972222222224</v>
          </cell>
          <cell r="AB346">
            <v>0</v>
          </cell>
          <cell r="AC346">
            <v>20.250694444444445</v>
          </cell>
          <cell r="AE346">
            <v>4.4145833333333329</v>
          </cell>
          <cell r="AG346">
            <v>39.742361111111116</v>
          </cell>
          <cell r="AI346">
            <v>0.44097222222222232</v>
          </cell>
          <cell r="AJ346">
            <v>0</v>
          </cell>
          <cell r="AK346">
            <v>44.59791666666667</v>
          </cell>
          <cell r="AL346">
            <v>0</v>
          </cell>
          <cell r="AM346">
            <v>64.848611111111111</v>
          </cell>
          <cell r="AN346">
            <v>0</v>
          </cell>
          <cell r="AO346">
            <v>203.47499999999997</v>
          </cell>
          <cell r="AP346">
            <v>0</v>
          </cell>
          <cell r="AQ346">
            <v>132.03222222222203</v>
          </cell>
          <cell r="AR346">
            <v>0</v>
          </cell>
          <cell r="AS346">
            <v>0.97590612599159354</v>
          </cell>
          <cell r="AT346">
            <v>0</v>
          </cell>
          <cell r="AU346">
            <v>0.78309449180004775</v>
          </cell>
          <cell r="AV346">
            <v>0</v>
          </cell>
          <cell r="AW346">
            <v>0.99759326569209716</v>
          </cell>
          <cell r="AX346">
            <v>0</v>
          </cell>
          <cell r="AY346">
            <v>0.75659388348373846</v>
          </cell>
          <cell r="AZ346">
            <v>0</v>
          </cell>
          <cell r="BA346">
            <v>0.68146509945256728</v>
          </cell>
          <cell r="BB346">
            <v>0</v>
          </cell>
          <cell r="BC346">
            <v>0.64888670461836617</v>
          </cell>
          <cell r="BD346">
            <v>0</v>
          </cell>
          <cell r="BE346">
            <v>0.61370888866652162</v>
          </cell>
          <cell r="BF346">
            <v>0</v>
          </cell>
          <cell r="BG346">
            <v>0.61161423148684213</v>
          </cell>
          <cell r="BH346">
            <v>0</v>
          </cell>
          <cell r="BI346">
            <v>0.56094411990322701</v>
          </cell>
          <cell r="BJ346">
            <v>0</v>
          </cell>
          <cell r="BK346">
            <v>137.0885730755962</v>
          </cell>
          <cell r="BL346">
            <v>0</v>
          </cell>
          <cell r="BM346">
            <v>434402.61466666654</v>
          </cell>
          <cell r="BN346">
            <v>0</v>
          </cell>
          <cell r="BO346">
            <v>1840.6890451977397</v>
          </cell>
          <cell r="BP346">
            <v>0</v>
          </cell>
          <cell r="BQ346">
            <v>154969.07804000017</v>
          </cell>
          <cell r="BR346">
            <v>0</v>
          </cell>
          <cell r="BS346">
            <v>0.35674066593478904</v>
          </cell>
          <cell r="BT346">
            <v>0</v>
          </cell>
          <cell r="BU346">
            <v>0.35674066593478904</v>
          </cell>
          <cell r="BV346">
            <v>0</v>
          </cell>
          <cell r="BW346">
            <v>0.1156844016595425</v>
          </cell>
          <cell r="BX346">
            <v>0</v>
          </cell>
          <cell r="BY346">
            <v>50253.606557054118</v>
          </cell>
          <cell r="BZ346">
            <v>0</v>
          </cell>
          <cell r="CA346">
            <v>0.18634085888121099</v>
          </cell>
          <cell r="CB346">
            <v>0</v>
          </cell>
          <cell r="CC346">
            <v>80946.95631723039</v>
          </cell>
          <cell r="CD346">
            <v>0</v>
          </cell>
          <cell r="CE346">
            <v>2.9091516698056919E-2</v>
          </cell>
          <cell r="CF346">
            <v>0</v>
          </cell>
          <cell r="CG346">
            <v>0.74906282891880527</v>
          </cell>
          <cell r="CH346">
            <v>0</v>
          </cell>
          <cell r="CI346">
            <v>6673.1968893401727</v>
          </cell>
          <cell r="CJ346">
            <v>0</v>
          </cell>
          <cell r="CK346">
            <v>0.48917543656311357</v>
          </cell>
          <cell r="CL346">
            <v>0</v>
          </cell>
          <cell r="CM346">
            <v>84052.466533429571</v>
          </cell>
          <cell r="CN346">
            <v>0</v>
          </cell>
          <cell r="CO346">
            <v>0.39554271530305446</v>
          </cell>
          <cell r="CP346">
            <v>0</v>
          </cell>
          <cell r="CQ346">
            <v>171824.78973999975</v>
          </cell>
          <cell r="CR346">
            <v>0</v>
          </cell>
          <cell r="CS346">
            <v>1.1506937507033582E-2</v>
          </cell>
          <cell r="CT346">
            <v>0</v>
          </cell>
          <cell r="CU346">
            <v>4998.6437398613216</v>
          </cell>
          <cell r="CV346">
            <v>0</v>
          </cell>
          <cell r="CW346">
            <v>4.2342397840877351E-2</v>
          </cell>
          <cell r="CX346">
            <v>0</v>
          </cell>
          <cell r="CY346">
            <v>18393.648333333338</v>
          </cell>
          <cell r="CZ346">
            <v>0</v>
          </cell>
          <cell r="DA346">
            <v>2.031843602464951E-2</v>
          </cell>
          <cell r="DB346">
            <v>0</v>
          </cell>
          <cell r="DC346">
            <v>8.6033130166012406E-4</v>
          </cell>
          <cell r="DD346">
            <v>0</v>
          </cell>
          <cell r="DE346">
            <v>373.73016692073452</v>
          </cell>
          <cell r="DF346">
            <v>0</v>
          </cell>
          <cell r="DG346">
            <v>0.60590767106623711</v>
          </cell>
          <cell r="DH346">
            <v>0</v>
          </cell>
          <cell r="DI346">
            <v>11144.852624061377</v>
          </cell>
          <cell r="DJ346">
            <v>0</v>
          </cell>
          <cell r="DK346">
            <v>9.2751735223091852E-2</v>
          </cell>
          <cell r="DL346">
            <v>0</v>
          </cell>
          <cell r="DM346">
            <v>1706.0427999999986</v>
          </cell>
          <cell r="DN346">
            <v>0</v>
          </cell>
          <cell r="DO346">
            <v>0.82661866184707689</v>
          </cell>
          <cell r="DP346">
            <v>0</v>
          </cell>
          <cell r="DQ346">
            <v>45254.962817192856</v>
          </cell>
          <cell r="DR346">
            <v>0</v>
          </cell>
          <cell r="DS346">
            <v>54747.085815932078</v>
          </cell>
          <cell r="DT346">
            <v>0</v>
          </cell>
          <cell r="DU346">
            <v>417546.90296666691</v>
          </cell>
          <cell r="DV346">
            <v>0</v>
          </cell>
          <cell r="DW346">
            <v>0.96119795063173441</v>
          </cell>
          <cell r="DX346">
            <v>0</v>
          </cell>
          <cell r="DY346">
            <v>0.43262020195851175</v>
          </cell>
          <cell r="DZ346">
            <v>0</v>
          </cell>
          <cell r="EA346">
            <v>0.98785121967142764</v>
          </cell>
          <cell r="EB346">
            <v>0</v>
          </cell>
          <cell r="EC346">
            <v>0.85213298515445779</v>
          </cell>
          <cell r="ED346">
            <v>0</v>
          </cell>
          <cell r="EE346">
            <v>0.87518912292736151</v>
          </cell>
          <cell r="EF346">
            <v>0</v>
          </cell>
          <cell r="EG346">
            <v>7.7693210844588065E-2</v>
          </cell>
          <cell r="EH346">
            <v>0</v>
          </cell>
          <cell r="EI346">
            <v>33750.13393273767</v>
          </cell>
          <cell r="EJ346">
            <v>0</v>
          </cell>
          <cell r="EK346">
            <v>34165.199435562179</v>
          </cell>
          <cell r="EL346">
            <v>0</v>
          </cell>
          <cell r="EM346">
            <v>7.8648696582497374E-2</v>
          </cell>
          <cell r="EN346">
            <v>0</v>
          </cell>
          <cell r="EO346">
            <v>4.5821356152654571E-4</v>
          </cell>
          <cell r="EP346">
            <v>0</v>
          </cell>
          <cell r="EQ346">
            <v>15.654957713633674</v>
          </cell>
          <cell r="ER346">
            <v>0</v>
          </cell>
          <cell r="ES346">
            <v>0.98830407400104725</v>
          </cell>
          <cell r="ET346">
            <v>0</v>
          </cell>
          <cell r="EU346">
            <v>34149.544477848533</v>
          </cell>
          <cell r="EV346">
            <v>0</v>
          </cell>
          <cell r="EW346">
            <v>2.6484253307920855E-2</v>
          </cell>
          <cell r="EX346">
            <v>0.85</v>
          </cell>
          <cell r="EY346">
            <v>0.84698219763513705</v>
          </cell>
          <cell r="EZ346">
            <v>0</v>
          </cell>
          <cell r="FA346">
            <v>0.36037360173604288</v>
          </cell>
          <cell r="FB346">
            <v>0</v>
          </cell>
          <cell r="FC346">
            <v>0.42547954696361234</v>
          </cell>
          <cell r="FD346">
            <v>0</v>
          </cell>
          <cell r="FE346">
            <v>17677.205757963224</v>
          </cell>
          <cell r="FF346">
            <v>0</v>
          </cell>
          <cell r="FG346">
            <v>0.74577751989480423</v>
          </cell>
          <cell r="FH346">
            <v>0</v>
          </cell>
          <cell r="FI346">
            <v>0.78612324126108302</v>
          </cell>
          <cell r="FJ346">
            <v>0</v>
          </cell>
          <cell r="FK346">
            <v>0.90053164176015543</v>
          </cell>
          <cell r="FL346">
            <v>0</v>
          </cell>
          <cell r="FM346">
            <v>0.93795292330728053</v>
          </cell>
          <cell r="FN346">
            <v>0</v>
          </cell>
          <cell r="FO346">
            <v>0.67159625437868509</v>
          </cell>
          <cell r="FP346">
            <v>0</v>
          </cell>
          <cell r="FQ346">
            <v>0.73734659222062737</v>
          </cell>
          <cell r="FR346">
            <v>0</v>
          </cell>
          <cell r="FS346">
            <v>9.8212138333786392E-4</v>
          </cell>
          <cell r="FT346">
            <v>0</v>
          </cell>
          <cell r="FU346">
            <v>0.82760078323041475</v>
          </cell>
          <cell r="FV346">
            <v>0</v>
          </cell>
          <cell r="FW346">
            <v>0</v>
          </cell>
          <cell r="FX346">
            <v>0</v>
          </cell>
          <cell r="FY346">
            <v>40167.048074752522</v>
          </cell>
          <cell r="FZ346">
            <v>0</v>
          </cell>
          <cell r="GA346">
            <v>48534.328251800958</v>
          </cell>
          <cell r="GB346">
            <v>0</v>
          </cell>
          <cell r="GC346" t="e">
            <v>#DIV/0!</v>
          </cell>
          <cell r="GD346">
            <v>0</v>
          </cell>
          <cell r="GE346" t="e">
            <v>#DIV/0!</v>
          </cell>
          <cell r="GF346">
            <v>0</v>
          </cell>
          <cell r="GG346" t="e">
            <v>#DIV/0!</v>
          </cell>
          <cell r="GH346">
            <v>0</v>
          </cell>
          <cell r="GI346" t="e">
            <v>#DIV/0!</v>
          </cell>
          <cell r="GJ346">
            <v>0</v>
          </cell>
          <cell r="GK346" t="e">
            <v>#DIV/0!</v>
          </cell>
          <cell r="GL346">
            <v>0</v>
          </cell>
          <cell r="GM346" t="e">
            <v>#DIV/0!</v>
          </cell>
          <cell r="GN346">
            <v>0</v>
          </cell>
          <cell r="GO346" t="e">
            <v>#DIV/0!</v>
          </cell>
          <cell r="GP346">
            <v>0</v>
          </cell>
          <cell r="GQ346" t="e">
            <v>#DIV/0!</v>
          </cell>
          <cell r="GR346">
            <v>0</v>
          </cell>
          <cell r="GS346" t="e">
            <v>#DIV/0!</v>
          </cell>
          <cell r="GT346">
            <v>0</v>
          </cell>
          <cell r="GU346">
            <v>20870.811461350466</v>
          </cell>
          <cell r="GV346">
            <v>0</v>
          </cell>
          <cell r="GW346">
            <v>7521.2894974807523</v>
          </cell>
          <cell r="GX346">
            <v>0</v>
          </cell>
          <cell r="GY346">
            <v>1.731409812818949E-2</v>
          </cell>
          <cell r="GZ346">
            <v>0</v>
          </cell>
          <cell r="HA346">
            <v>4.8044856906226091E-2</v>
          </cell>
          <cell r="HB346">
            <v>0</v>
          </cell>
          <cell r="HC346">
            <v>3609.8092200536294</v>
          </cell>
          <cell r="HD346">
            <v>0</v>
          </cell>
          <cell r="HE346">
            <v>8.3098238780712035E-3</v>
          </cell>
          <cell r="IV346">
            <v>342</v>
          </cell>
        </row>
        <row r="347">
          <cell r="B347">
            <v>39165</v>
          </cell>
          <cell r="C347">
            <v>44</v>
          </cell>
          <cell r="D347">
            <v>39142</v>
          </cell>
          <cell r="E347">
            <v>0</v>
          </cell>
          <cell r="G347">
            <v>0</v>
          </cell>
          <cell r="H347">
            <v>0</v>
          </cell>
          <cell r="I347">
            <v>1</v>
          </cell>
          <cell r="J347">
            <v>1</v>
          </cell>
          <cell r="K347">
            <v>19.625</v>
          </cell>
          <cell r="L347">
            <v>0</v>
          </cell>
          <cell r="M347">
            <v>235.37500000000009</v>
          </cell>
          <cell r="N347">
            <v>0</v>
          </cell>
          <cell r="O347">
            <v>236</v>
          </cell>
          <cell r="Q347">
            <v>19.5</v>
          </cell>
          <cell r="S347">
            <v>0.73680555555555594</v>
          </cell>
          <cell r="T347">
            <v>0</v>
          </cell>
          <cell r="U347">
            <v>20.236805555555556</v>
          </cell>
          <cell r="W347">
            <v>11.663194444444446</v>
          </cell>
          <cell r="Y347">
            <v>3.4722222222222071E-2</v>
          </cell>
          <cell r="AA347">
            <v>20.215972222222224</v>
          </cell>
          <cell r="AB347">
            <v>0</v>
          </cell>
          <cell r="AC347">
            <v>20.250694444444445</v>
          </cell>
          <cell r="AE347">
            <v>4.4145833333333329</v>
          </cell>
          <cell r="AG347">
            <v>39.742361111111116</v>
          </cell>
          <cell r="AI347">
            <v>0.44097222222222232</v>
          </cell>
          <cell r="AJ347">
            <v>0</v>
          </cell>
          <cell r="AK347">
            <v>44.59791666666667</v>
          </cell>
          <cell r="AL347">
            <v>0</v>
          </cell>
          <cell r="AM347">
            <v>64.848611111111111</v>
          </cell>
          <cell r="AN347">
            <v>0</v>
          </cell>
          <cell r="AO347">
            <v>203.47499999999997</v>
          </cell>
          <cell r="AP347">
            <v>0</v>
          </cell>
          <cell r="AQ347">
            <v>132.03222222222203</v>
          </cell>
          <cell r="AR347">
            <v>0</v>
          </cell>
          <cell r="AS347">
            <v>0.97590612599159354</v>
          </cell>
          <cell r="AT347">
            <v>0</v>
          </cell>
          <cell r="AU347">
            <v>0.78309449180004775</v>
          </cell>
          <cell r="AV347">
            <v>0</v>
          </cell>
          <cell r="AW347">
            <v>0.99759326569209716</v>
          </cell>
          <cell r="AX347">
            <v>0</v>
          </cell>
          <cell r="AY347">
            <v>0.75659388348373846</v>
          </cell>
          <cell r="AZ347">
            <v>0</v>
          </cell>
          <cell r="BA347">
            <v>0.68146509945256728</v>
          </cell>
          <cell r="BB347">
            <v>0</v>
          </cell>
          <cell r="BC347">
            <v>0.64888670461836617</v>
          </cell>
          <cell r="BD347">
            <v>0</v>
          </cell>
          <cell r="BE347">
            <v>0.61370888866652162</v>
          </cell>
          <cell r="BF347">
            <v>0</v>
          </cell>
          <cell r="BG347">
            <v>0.61161423148684213</v>
          </cell>
          <cell r="BH347">
            <v>0</v>
          </cell>
          <cell r="BI347">
            <v>0.56094411990322701</v>
          </cell>
          <cell r="BJ347">
            <v>0</v>
          </cell>
          <cell r="BK347">
            <v>137.0885730755962</v>
          </cell>
          <cell r="BL347">
            <v>0</v>
          </cell>
          <cell r="BM347">
            <v>434402.61466666654</v>
          </cell>
          <cell r="BN347">
            <v>0</v>
          </cell>
          <cell r="BO347">
            <v>1840.6890451977397</v>
          </cell>
          <cell r="BP347">
            <v>0</v>
          </cell>
          <cell r="BQ347">
            <v>154969.07804000017</v>
          </cell>
          <cell r="BR347">
            <v>0</v>
          </cell>
          <cell r="BS347">
            <v>0.35674066593478904</v>
          </cell>
          <cell r="BT347">
            <v>0</v>
          </cell>
          <cell r="BU347">
            <v>0.35674066593478904</v>
          </cell>
          <cell r="BV347">
            <v>0</v>
          </cell>
          <cell r="BW347">
            <v>0.1156844016595425</v>
          </cell>
          <cell r="BX347">
            <v>0</v>
          </cell>
          <cell r="BY347">
            <v>50253.606557054118</v>
          </cell>
          <cell r="BZ347">
            <v>0</v>
          </cell>
          <cell r="CA347">
            <v>0.18634085888121099</v>
          </cell>
          <cell r="CB347">
            <v>0</v>
          </cell>
          <cell r="CC347">
            <v>80946.95631723039</v>
          </cell>
          <cell r="CD347">
            <v>0</v>
          </cell>
          <cell r="CE347">
            <v>2.9091516698056919E-2</v>
          </cell>
          <cell r="CF347">
            <v>0</v>
          </cell>
          <cell r="CG347">
            <v>0.74906282891880527</v>
          </cell>
          <cell r="CH347">
            <v>0</v>
          </cell>
          <cell r="CI347">
            <v>6673.1968893401727</v>
          </cell>
          <cell r="CJ347">
            <v>0</v>
          </cell>
          <cell r="CK347">
            <v>0.48917543656311357</v>
          </cell>
          <cell r="CL347">
            <v>0</v>
          </cell>
          <cell r="CM347">
            <v>84052.466533429571</v>
          </cell>
          <cell r="CN347">
            <v>0</v>
          </cell>
          <cell r="CO347">
            <v>0.39554271530305446</v>
          </cell>
          <cell r="CP347">
            <v>0</v>
          </cell>
          <cell r="CQ347">
            <v>171824.78973999975</v>
          </cell>
          <cell r="CR347">
            <v>0</v>
          </cell>
          <cell r="CS347">
            <v>1.1506937507033582E-2</v>
          </cell>
          <cell r="CT347">
            <v>0</v>
          </cell>
          <cell r="CU347">
            <v>4998.6437398613216</v>
          </cell>
          <cell r="CV347">
            <v>0</v>
          </cell>
          <cell r="CW347">
            <v>4.2342397840877351E-2</v>
          </cell>
          <cell r="CX347">
            <v>0</v>
          </cell>
          <cell r="CY347">
            <v>18393.648333333338</v>
          </cell>
          <cell r="CZ347">
            <v>0</v>
          </cell>
          <cell r="DA347">
            <v>2.031843602464951E-2</v>
          </cell>
          <cell r="DB347">
            <v>0</v>
          </cell>
          <cell r="DC347">
            <v>8.6033130166012406E-4</v>
          </cell>
          <cell r="DD347">
            <v>0</v>
          </cell>
          <cell r="DE347">
            <v>373.73016692073452</v>
          </cell>
          <cell r="DF347">
            <v>0</v>
          </cell>
          <cell r="DG347">
            <v>0.60590767106623711</v>
          </cell>
          <cell r="DH347">
            <v>0</v>
          </cell>
          <cell r="DI347">
            <v>11144.852624061377</v>
          </cell>
          <cell r="DJ347">
            <v>0</v>
          </cell>
          <cell r="DK347">
            <v>9.2751735223091852E-2</v>
          </cell>
          <cell r="DL347">
            <v>0</v>
          </cell>
          <cell r="DM347">
            <v>1706.0427999999986</v>
          </cell>
          <cell r="DN347">
            <v>0</v>
          </cell>
          <cell r="DO347">
            <v>0.82661866184707689</v>
          </cell>
          <cell r="DP347">
            <v>0</v>
          </cell>
          <cell r="DQ347">
            <v>45254.962817192856</v>
          </cell>
          <cell r="DR347">
            <v>0</v>
          </cell>
          <cell r="DS347">
            <v>54747.085815932078</v>
          </cell>
          <cell r="DT347">
            <v>0</v>
          </cell>
          <cell r="DU347">
            <v>417546.90296666691</v>
          </cell>
          <cell r="DV347">
            <v>0</v>
          </cell>
          <cell r="DW347">
            <v>0.96119795063173441</v>
          </cell>
          <cell r="DX347">
            <v>0</v>
          </cell>
          <cell r="DY347">
            <v>0.43262020195851175</v>
          </cell>
          <cell r="DZ347">
            <v>0</v>
          </cell>
          <cell r="EA347">
            <v>0.98785121967142764</v>
          </cell>
          <cell r="EB347">
            <v>0</v>
          </cell>
          <cell r="EC347">
            <v>0.85213298515445779</v>
          </cell>
          <cell r="ED347">
            <v>0</v>
          </cell>
          <cell r="EE347">
            <v>0.87518912292736151</v>
          </cell>
          <cell r="EF347">
            <v>0</v>
          </cell>
          <cell r="EG347">
            <v>7.7693210844588065E-2</v>
          </cell>
          <cell r="EH347">
            <v>0</v>
          </cell>
          <cell r="EI347">
            <v>33750.13393273767</v>
          </cell>
          <cell r="EJ347">
            <v>0</v>
          </cell>
          <cell r="EK347">
            <v>34165.199435562179</v>
          </cell>
          <cell r="EL347">
            <v>0</v>
          </cell>
          <cell r="EM347">
            <v>7.8648696582497374E-2</v>
          </cell>
          <cell r="EN347">
            <v>0</v>
          </cell>
          <cell r="EO347">
            <v>4.5821356152654571E-4</v>
          </cell>
          <cell r="EP347">
            <v>0</v>
          </cell>
          <cell r="EQ347">
            <v>15.654957713633674</v>
          </cell>
          <cell r="ER347">
            <v>0</v>
          </cell>
          <cell r="ES347">
            <v>0.98830407400104725</v>
          </cell>
          <cell r="ET347">
            <v>0</v>
          </cell>
          <cell r="EU347">
            <v>34149.544477848533</v>
          </cell>
          <cell r="EV347">
            <v>0</v>
          </cell>
          <cell r="EW347">
            <v>2.6484253307920855E-2</v>
          </cell>
          <cell r="EX347">
            <v>0.85</v>
          </cell>
          <cell r="EY347">
            <v>0.84698219763513705</v>
          </cell>
          <cell r="EZ347">
            <v>0</v>
          </cell>
          <cell r="FA347">
            <v>0.36037360173604288</v>
          </cell>
          <cell r="FB347">
            <v>0</v>
          </cell>
          <cell r="FC347">
            <v>0.42547954696361234</v>
          </cell>
          <cell r="FD347">
            <v>0</v>
          </cell>
          <cell r="FE347">
            <v>17677.205757963224</v>
          </cell>
          <cell r="FF347">
            <v>0</v>
          </cell>
          <cell r="FG347">
            <v>0.74577751989480423</v>
          </cell>
          <cell r="FH347">
            <v>0</v>
          </cell>
          <cell r="FI347">
            <v>0.78612324126108302</v>
          </cell>
          <cell r="FJ347">
            <v>0</v>
          </cell>
          <cell r="FK347">
            <v>0.90053164176015543</v>
          </cell>
          <cell r="FL347">
            <v>0</v>
          </cell>
          <cell r="FM347">
            <v>0.93795292330728053</v>
          </cell>
          <cell r="FN347">
            <v>0</v>
          </cell>
          <cell r="FO347">
            <v>0.67159625437868509</v>
          </cell>
          <cell r="FP347">
            <v>0</v>
          </cell>
          <cell r="FQ347">
            <v>0.73734659222062737</v>
          </cell>
          <cell r="FR347">
            <v>0</v>
          </cell>
          <cell r="FS347">
            <v>9.8212138333786392E-4</v>
          </cell>
          <cell r="FT347">
            <v>0</v>
          </cell>
          <cell r="FU347">
            <v>0.82760078323041475</v>
          </cell>
          <cell r="FV347">
            <v>0</v>
          </cell>
          <cell r="FW347">
            <v>0</v>
          </cell>
          <cell r="FX347">
            <v>0</v>
          </cell>
          <cell r="FY347">
            <v>40167.048074752522</v>
          </cell>
          <cell r="FZ347">
            <v>0</v>
          </cell>
          <cell r="GA347">
            <v>48534.328251800958</v>
          </cell>
          <cell r="GB347">
            <v>0</v>
          </cell>
          <cell r="GC347" t="e">
            <v>#DIV/0!</v>
          </cell>
          <cell r="GD347">
            <v>0</v>
          </cell>
          <cell r="GE347" t="e">
            <v>#DIV/0!</v>
          </cell>
          <cell r="GF347">
            <v>0</v>
          </cell>
          <cell r="GG347" t="e">
            <v>#DIV/0!</v>
          </cell>
          <cell r="GH347">
            <v>0</v>
          </cell>
          <cell r="GI347" t="e">
            <v>#DIV/0!</v>
          </cell>
          <cell r="GJ347">
            <v>0</v>
          </cell>
          <cell r="GK347" t="e">
            <v>#DIV/0!</v>
          </cell>
          <cell r="GL347">
            <v>0</v>
          </cell>
          <cell r="GM347" t="e">
            <v>#DIV/0!</v>
          </cell>
          <cell r="GN347">
            <v>0</v>
          </cell>
          <cell r="GO347" t="e">
            <v>#DIV/0!</v>
          </cell>
          <cell r="GP347">
            <v>0</v>
          </cell>
          <cell r="GQ347" t="e">
            <v>#DIV/0!</v>
          </cell>
          <cell r="GR347">
            <v>0</v>
          </cell>
          <cell r="GS347" t="e">
            <v>#DIV/0!</v>
          </cell>
          <cell r="GT347">
            <v>0</v>
          </cell>
          <cell r="GU347">
            <v>20870.811461350466</v>
          </cell>
          <cell r="GV347">
            <v>0</v>
          </cell>
          <cell r="GW347">
            <v>7521.2894974807523</v>
          </cell>
          <cell r="GX347">
            <v>0</v>
          </cell>
          <cell r="GY347">
            <v>1.731409812818949E-2</v>
          </cell>
          <cell r="GZ347">
            <v>0</v>
          </cell>
          <cell r="HA347">
            <v>4.8044856906226091E-2</v>
          </cell>
          <cell r="HB347">
            <v>0</v>
          </cell>
          <cell r="HC347">
            <v>3609.8092200536294</v>
          </cell>
          <cell r="HD347">
            <v>0</v>
          </cell>
          <cell r="HE347">
            <v>8.3098238780712035E-3</v>
          </cell>
          <cell r="IV347">
            <v>343</v>
          </cell>
        </row>
        <row r="348">
          <cell r="B348">
            <v>39166</v>
          </cell>
          <cell r="C348">
            <v>44</v>
          </cell>
          <cell r="D348">
            <v>39142</v>
          </cell>
          <cell r="E348">
            <v>0</v>
          </cell>
          <cell r="G348">
            <v>0</v>
          </cell>
          <cell r="H348">
            <v>0</v>
          </cell>
          <cell r="I348">
            <v>1</v>
          </cell>
          <cell r="J348">
            <v>1</v>
          </cell>
          <cell r="K348">
            <v>20.625</v>
          </cell>
          <cell r="L348">
            <v>0</v>
          </cell>
          <cell r="M348">
            <v>235.37500000000009</v>
          </cell>
          <cell r="N348">
            <v>0</v>
          </cell>
          <cell r="O348">
            <v>236</v>
          </cell>
          <cell r="Q348">
            <v>19.5</v>
          </cell>
          <cell r="S348">
            <v>0.73680555555555594</v>
          </cell>
          <cell r="T348">
            <v>0</v>
          </cell>
          <cell r="U348">
            <v>20.236805555555556</v>
          </cell>
          <cell r="W348">
            <v>11.663194444444446</v>
          </cell>
          <cell r="Y348">
            <v>3.4722222222222071E-2</v>
          </cell>
          <cell r="AA348">
            <v>20.215972222222224</v>
          </cell>
          <cell r="AB348">
            <v>0</v>
          </cell>
          <cell r="AC348">
            <v>20.250694444444445</v>
          </cell>
          <cell r="AE348">
            <v>4.4145833333333329</v>
          </cell>
          <cell r="AG348">
            <v>39.742361111111116</v>
          </cell>
          <cell r="AI348">
            <v>0.44097222222222232</v>
          </cell>
          <cell r="AJ348">
            <v>0</v>
          </cell>
          <cell r="AK348">
            <v>44.59791666666667</v>
          </cell>
          <cell r="AL348">
            <v>0</v>
          </cell>
          <cell r="AM348">
            <v>64.848611111111111</v>
          </cell>
          <cell r="AN348">
            <v>0</v>
          </cell>
          <cell r="AO348">
            <v>203.47499999999997</v>
          </cell>
          <cell r="AP348">
            <v>0</v>
          </cell>
          <cell r="AQ348">
            <v>132.03222222222203</v>
          </cell>
          <cell r="AR348">
            <v>0</v>
          </cell>
          <cell r="AS348">
            <v>0.97590612599159354</v>
          </cell>
          <cell r="AT348">
            <v>0</v>
          </cell>
          <cell r="AU348">
            <v>0.78309449180004775</v>
          </cell>
          <cell r="AV348">
            <v>0</v>
          </cell>
          <cell r="AW348">
            <v>0.99759326569209716</v>
          </cell>
          <cell r="AX348">
            <v>0</v>
          </cell>
          <cell r="AY348">
            <v>0.75659388348373846</v>
          </cell>
          <cell r="AZ348">
            <v>0</v>
          </cell>
          <cell r="BA348">
            <v>0.68146509945256728</v>
          </cell>
          <cell r="BB348">
            <v>0</v>
          </cell>
          <cell r="BC348">
            <v>0.64888670461836617</v>
          </cell>
          <cell r="BD348">
            <v>0</v>
          </cell>
          <cell r="BE348">
            <v>0.61370888866652162</v>
          </cell>
          <cell r="BF348">
            <v>0</v>
          </cell>
          <cell r="BG348">
            <v>0.61161423148684213</v>
          </cell>
          <cell r="BH348">
            <v>0</v>
          </cell>
          <cell r="BI348">
            <v>0.56094411990322701</v>
          </cell>
          <cell r="BJ348">
            <v>0</v>
          </cell>
          <cell r="BK348">
            <v>137.0885730755962</v>
          </cell>
          <cell r="BL348">
            <v>0</v>
          </cell>
          <cell r="BM348">
            <v>434402.61466666654</v>
          </cell>
          <cell r="BN348">
            <v>0</v>
          </cell>
          <cell r="BO348">
            <v>1840.6890451977397</v>
          </cell>
          <cell r="BP348">
            <v>0</v>
          </cell>
          <cell r="BQ348">
            <v>154969.07804000017</v>
          </cell>
          <cell r="BR348">
            <v>0</v>
          </cell>
          <cell r="BS348">
            <v>0.35674066593478904</v>
          </cell>
          <cell r="BT348">
            <v>0</v>
          </cell>
          <cell r="BU348">
            <v>0.35674066593478904</v>
          </cell>
          <cell r="BV348">
            <v>0</v>
          </cell>
          <cell r="BW348">
            <v>0.1156844016595425</v>
          </cell>
          <cell r="BX348">
            <v>0</v>
          </cell>
          <cell r="BY348">
            <v>50253.606557054118</v>
          </cell>
          <cell r="BZ348">
            <v>0</v>
          </cell>
          <cell r="CA348">
            <v>0.18634085888121099</v>
          </cell>
          <cell r="CB348">
            <v>0</v>
          </cell>
          <cell r="CC348">
            <v>80946.95631723039</v>
          </cell>
          <cell r="CD348">
            <v>0</v>
          </cell>
          <cell r="CE348">
            <v>2.9091516698056919E-2</v>
          </cell>
          <cell r="CF348">
            <v>0</v>
          </cell>
          <cell r="CG348">
            <v>0.74906282891880527</v>
          </cell>
          <cell r="CH348">
            <v>0</v>
          </cell>
          <cell r="CI348">
            <v>6673.1968893401727</v>
          </cell>
          <cell r="CJ348">
            <v>0</v>
          </cell>
          <cell r="CK348">
            <v>0.48917543656311357</v>
          </cell>
          <cell r="CL348">
            <v>0</v>
          </cell>
          <cell r="CM348">
            <v>84052.466533429571</v>
          </cell>
          <cell r="CN348">
            <v>0</v>
          </cell>
          <cell r="CO348">
            <v>0.39554271530305446</v>
          </cell>
          <cell r="CP348">
            <v>0</v>
          </cell>
          <cell r="CQ348">
            <v>171824.78973999975</v>
          </cell>
          <cell r="CR348">
            <v>0</v>
          </cell>
          <cell r="CS348">
            <v>1.1506937507033582E-2</v>
          </cell>
          <cell r="CT348">
            <v>0</v>
          </cell>
          <cell r="CU348">
            <v>4998.6437398613216</v>
          </cell>
          <cell r="CV348">
            <v>0</v>
          </cell>
          <cell r="CW348">
            <v>4.2342397840877351E-2</v>
          </cell>
          <cell r="CX348">
            <v>0</v>
          </cell>
          <cell r="CY348">
            <v>18393.648333333338</v>
          </cell>
          <cell r="CZ348">
            <v>0</v>
          </cell>
          <cell r="DA348">
            <v>2.031843602464951E-2</v>
          </cell>
          <cell r="DB348">
            <v>0</v>
          </cell>
          <cell r="DC348">
            <v>8.6033130166012406E-4</v>
          </cell>
          <cell r="DD348">
            <v>0</v>
          </cell>
          <cell r="DE348">
            <v>373.73016692073452</v>
          </cell>
          <cell r="DF348">
            <v>0</v>
          </cell>
          <cell r="DG348">
            <v>0.60590767106623711</v>
          </cell>
          <cell r="DH348">
            <v>0</v>
          </cell>
          <cell r="DI348">
            <v>11144.852624061377</v>
          </cell>
          <cell r="DJ348">
            <v>0</v>
          </cell>
          <cell r="DK348">
            <v>9.2751735223091852E-2</v>
          </cell>
          <cell r="DL348">
            <v>0</v>
          </cell>
          <cell r="DM348">
            <v>1706.0427999999986</v>
          </cell>
          <cell r="DN348">
            <v>0</v>
          </cell>
          <cell r="DO348">
            <v>0.82661866184707689</v>
          </cell>
          <cell r="DP348">
            <v>0</v>
          </cell>
          <cell r="DQ348">
            <v>45254.962817192856</v>
          </cell>
          <cell r="DR348">
            <v>0</v>
          </cell>
          <cell r="DS348">
            <v>54747.085815932078</v>
          </cell>
          <cell r="DT348">
            <v>0</v>
          </cell>
          <cell r="DU348">
            <v>417546.90296666691</v>
          </cell>
          <cell r="DV348">
            <v>0</v>
          </cell>
          <cell r="DW348">
            <v>0.96119795063173441</v>
          </cell>
          <cell r="DX348">
            <v>0</v>
          </cell>
          <cell r="DY348">
            <v>0.43262020195851175</v>
          </cell>
          <cell r="DZ348">
            <v>0</v>
          </cell>
          <cell r="EA348">
            <v>0.98785121967142764</v>
          </cell>
          <cell r="EB348">
            <v>0</v>
          </cell>
          <cell r="EC348">
            <v>0.85213298515445779</v>
          </cell>
          <cell r="ED348">
            <v>0</v>
          </cell>
          <cell r="EE348">
            <v>0.87518912292736151</v>
          </cell>
          <cell r="EF348">
            <v>0</v>
          </cell>
          <cell r="EG348">
            <v>7.7693210844588065E-2</v>
          </cell>
          <cell r="EH348">
            <v>0</v>
          </cell>
          <cell r="EI348">
            <v>33750.13393273767</v>
          </cell>
          <cell r="EJ348">
            <v>0</v>
          </cell>
          <cell r="EK348">
            <v>34165.199435562179</v>
          </cell>
          <cell r="EL348">
            <v>0</v>
          </cell>
          <cell r="EM348">
            <v>7.8648696582497374E-2</v>
          </cell>
          <cell r="EN348">
            <v>0</v>
          </cell>
          <cell r="EO348">
            <v>4.5821356152654571E-4</v>
          </cell>
          <cell r="EP348">
            <v>0</v>
          </cell>
          <cell r="EQ348">
            <v>15.654957713633674</v>
          </cell>
          <cell r="ER348">
            <v>0</v>
          </cell>
          <cell r="ES348">
            <v>0.98830407400104725</v>
          </cell>
          <cell r="ET348">
            <v>0</v>
          </cell>
          <cell r="EU348">
            <v>34149.544477848533</v>
          </cell>
          <cell r="EV348">
            <v>0</v>
          </cell>
          <cell r="EW348">
            <v>2.6484253307920855E-2</v>
          </cell>
          <cell r="EX348">
            <v>0.85</v>
          </cell>
          <cell r="EY348">
            <v>0.84698219763513705</v>
          </cell>
          <cell r="EZ348">
            <v>0</v>
          </cell>
          <cell r="FA348">
            <v>0.36037360173604288</v>
          </cell>
          <cell r="FB348">
            <v>0</v>
          </cell>
          <cell r="FC348">
            <v>0.42547954696361234</v>
          </cell>
          <cell r="FD348">
            <v>0</v>
          </cell>
          <cell r="FE348">
            <v>17677.205757963224</v>
          </cell>
          <cell r="FF348">
            <v>0</v>
          </cell>
          <cell r="FG348">
            <v>0.74577751989480423</v>
          </cell>
          <cell r="FH348">
            <v>0</v>
          </cell>
          <cell r="FI348">
            <v>0.78612324126108302</v>
          </cell>
          <cell r="FJ348">
            <v>0</v>
          </cell>
          <cell r="FK348">
            <v>0.90053164176015543</v>
          </cell>
          <cell r="FL348">
            <v>0</v>
          </cell>
          <cell r="FM348">
            <v>0.93795292330728053</v>
          </cell>
          <cell r="FN348">
            <v>0</v>
          </cell>
          <cell r="FO348">
            <v>0.67159625437868509</v>
          </cell>
          <cell r="FP348">
            <v>0</v>
          </cell>
          <cell r="FQ348">
            <v>0.73734659222062737</v>
          </cell>
          <cell r="FR348">
            <v>0</v>
          </cell>
          <cell r="FS348">
            <v>9.8212138333786392E-4</v>
          </cell>
          <cell r="FT348">
            <v>0</v>
          </cell>
          <cell r="FU348">
            <v>0.82760078323041475</v>
          </cell>
          <cell r="FV348">
            <v>0</v>
          </cell>
          <cell r="FW348">
            <v>0</v>
          </cell>
          <cell r="FX348">
            <v>0</v>
          </cell>
          <cell r="FY348">
            <v>40167.048074752522</v>
          </cell>
          <cell r="FZ348">
            <v>0</v>
          </cell>
          <cell r="GA348">
            <v>48534.328251800958</v>
          </cell>
          <cell r="GB348">
            <v>0</v>
          </cell>
          <cell r="GC348" t="e">
            <v>#DIV/0!</v>
          </cell>
          <cell r="GD348">
            <v>0</v>
          </cell>
          <cell r="GE348" t="e">
            <v>#DIV/0!</v>
          </cell>
          <cell r="GF348">
            <v>0</v>
          </cell>
          <cell r="GG348" t="e">
            <v>#DIV/0!</v>
          </cell>
          <cell r="GH348">
            <v>0</v>
          </cell>
          <cell r="GI348" t="e">
            <v>#DIV/0!</v>
          </cell>
          <cell r="GJ348">
            <v>0</v>
          </cell>
          <cell r="GK348" t="e">
            <v>#DIV/0!</v>
          </cell>
          <cell r="GL348">
            <v>0</v>
          </cell>
          <cell r="GM348" t="e">
            <v>#DIV/0!</v>
          </cell>
          <cell r="GN348">
            <v>0</v>
          </cell>
          <cell r="GO348" t="e">
            <v>#DIV/0!</v>
          </cell>
          <cell r="GP348">
            <v>0</v>
          </cell>
          <cell r="GQ348" t="e">
            <v>#DIV/0!</v>
          </cell>
          <cell r="GR348">
            <v>0</v>
          </cell>
          <cell r="GS348" t="e">
            <v>#DIV/0!</v>
          </cell>
          <cell r="GT348">
            <v>0</v>
          </cell>
          <cell r="GU348">
            <v>20870.811461350466</v>
          </cell>
          <cell r="GV348">
            <v>0</v>
          </cell>
          <cell r="GW348">
            <v>7521.2894974807523</v>
          </cell>
          <cell r="GX348">
            <v>0</v>
          </cell>
          <cell r="GY348">
            <v>1.731409812818949E-2</v>
          </cell>
          <cell r="GZ348">
            <v>0</v>
          </cell>
          <cell r="HA348">
            <v>4.8044856906226091E-2</v>
          </cell>
          <cell r="HB348">
            <v>0</v>
          </cell>
          <cell r="HC348">
            <v>3609.8092200536294</v>
          </cell>
          <cell r="HD348">
            <v>0</v>
          </cell>
          <cell r="HE348">
            <v>8.3098238780712035E-3</v>
          </cell>
          <cell r="IV348">
            <v>344</v>
          </cell>
        </row>
        <row r="349">
          <cell r="B349" t="str">
            <v>from  19/3/2007  to  25/3/2007</v>
          </cell>
          <cell r="C349">
            <v>44</v>
          </cell>
          <cell r="F349">
            <v>7</v>
          </cell>
          <cell r="G349">
            <v>0</v>
          </cell>
          <cell r="H349">
            <v>0</v>
          </cell>
          <cell r="I349">
            <v>1</v>
          </cell>
          <cell r="J349">
            <v>7</v>
          </cell>
          <cell r="K349">
            <v>20.625</v>
          </cell>
          <cell r="L349">
            <v>0</v>
          </cell>
          <cell r="M349">
            <v>235.37500000000009</v>
          </cell>
          <cell r="N349">
            <v>0</v>
          </cell>
          <cell r="O349">
            <v>236</v>
          </cell>
          <cell r="P349">
            <v>0</v>
          </cell>
          <cell r="Q349">
            <v>19.5</v>
          </cell>
          <cell r="R349">
            <v>0</v>
          </cell>
          <cell r="S349">
            <v>0.73680555555555594</v>
          </cell>
          <cell r="T349">
            <v>0</v>
          </cell>
          <cell r="U349">
            <v>20.236805555555556</v>
          </cell>
          <cell r="V349">
            <v>0</v>
          </cell>
          <cell r="W349">
            <v>11.663194444444446</v>
          </cell>
          <cell r="X349">
            <v>0</v>
          </cell>
          <cell r="Y349">
            <v>3.4722222222222071E-2</v>
          </cell>
          <cell r="Z349">
            <v>0</v>
          </cell>
          <cell r="AA349">
            <v>20.215972222222224</v>
          </cell>
          <cell r="AB349">
            <v>0</v>
          </cell>
          <cell r="AC349">
            <v>20.250694444444445</v>
          </cell>
          <cell r="AD349">
            <v>0</v>
          </cell>
          <cell r="AE349">
            <v>4.4145833333333329</v>
          </cell>
          <cell r="AF349">
            <v>0</v>
          </cell>
          <cell r="AG349">
            <v>39.742361111111116</v>
          </cell>
          <cell r="AH349">
            <v>0</v>
          </cell>
          <cell r="AI349">
            <v>0.44097222222222232</v>
          </cell>
          <cell r="AJ349">
            <v>0</v>
          </cell>
          <cell r="AK349">
            <v>44.59791666666667</v>
          </cell>
          <cell r="AL349">
            <v>0</v>
          </cell>
          <cell r="AM349">
            <v>64.848611111111111</v>
          </cell>
          <cell r="AN349">
            <v>0</v>
          </cell>
          <cell r="AO349">
            <v>203.47499999999997</v>
          </cell>
          <cell r="AP349">
            <v>0</v>
          </cell>
          <cell r="AQ349">
            <v>132.03222222222203</v>
          </cell>
          <cell r="AR349">
            <v>0</v>
          </cell>
          <cell r="AS349">
            <v>0.97590612599159354</v>
          </cell>
          <cell r="AT349">
            <v>0</v>
          </cell>
          <cell r="AU349">
            <v>0.78309449180004775</v>
          </cell>
          <cell r="AV349">
            <v>0</v>
          </cell>
          <cell r="AW349">
            <v>0.99759326569209716</v>
          </cell>
          <cell r="AX349">
            <v>0</v>
          </cell>
          <cell r="AY349">
            <v>0.75659388348373846</v>
          </cell>
          <cell r="AZ349">
            <v>0</v>
          </cell>
          <cell r="BA349">
            <v>0.68146509945256728</v>
          </cell>
          <cell r="BB349">
            <v>0</v>
          </cell>
          <cell r="BC349">
            <v>0.64888670461836617</v>
          </cell>
          <cell r="BD349">
            <v>0</v>
          </cell>
          <cell r="BE349">
            <v>0.61370888866652162</v>
          </cell>
          <cell r="BF349">
            <v>0</v>
          </cell>
          <cell r="BG349">
            <v>0.61161423148684213</v>
          </cell>
          <cell r="BH349">
            <v>0</v>
          </cell>
          <cell r="BI349">
            <v>0.56094411990322701</v>
          </cell>
          <cell r="BJ349">
            <v>0</v>
          </cell>
          <cell r="BK349">
            <v>137.0885730755962</v>
          </cell>
          <cell r="BL349">
            <v>0</v>
          </cell>
          <cell r="BM349">
            <v>434402.61466666654</v>
          </cell>
          <cell r="BN349">
            <v>0</v>
          </cell>
          <cell r="BO349">
            <v>1840.6890451977397</v>
          </cell>
          <cell r="BP349">
            <v>0</v>
          </cell>
          <cell r="BQ349">
            <v>154969.07804000017</v>
          </cell>
          <cell r="BR349">
            <v>0</v>
          </cell>
          <cell r="BS349">
            <v>0.35674066593478904</v>
          </cell>
          <cell r="BT349">
            <v>0</v>
          </cell>
          <cell r="BU349">
            <v>0.35674066593478904</v>
          </cell>
          <cell r="BV349">
            <v>0</v>
          </cell>
          <cell r="BW349">
            <v>0.1156844016595425</v>
          </cell>
          <cell r="BX349">
            <v>0</v>
          </cell>
          <cell r="BY349">
            <v>50253.606557054118</v>
          </cell>
          <cell r="BZ349">
            <v>0</v>
          </cell>
          <cell r="CA349">
            <v>0.18634085888121099</v>
          </cell>
          <cell r="CB349">
            <v>0</v>
          </cell>
          <cell r="CC349">
            <v>80946.95631723039</v>
          </cell>
          <cell r="CD349">
            <v>0</v>
          </cell>
          <cell r="CE349">
            <v>2.9091516698056919E-2</v>
          </cell>
          <cell r="CF349">
            <v>0</v>
          </cell>
          <cell r="CG349">
            <v>0.74906282891880527</v>
          </cell>
          <cell r="CH349">
            <v>0</v>
          </cell>
          <cell r="CI349">
            <v>6673.1968893401727</v>
          </cell>
          <cell r="CJ349">
            <v>0</v>
          </cell>
          <cell r="CK349">
            <v>0.48917543656311357</v>
          </cell>
          <cell r="CL349">
            <v>0</v>
          </cell>
          <cell r="CM349">
            <v>84052.466533429571</v>
          </cell>
          <cell r="CN349">
            <v>0</v>
          </cell>
          <cell r="CO349">
            <v>0.39554271530305446</v>
          </cell>
          <cell r="CP349">
            <v>0</v>
          </cell>
          <cell r="CQ349">
            <v>171824.78973999975</v>
          </cell>
          <cell r="CR349">
            <v>0</v>
          </cell>
          <cell r="CS349">
            <v>1.1506937507033582E-2</v>
          </cell>
          <cell r="CT349">
            <v>0</v>
          </cell>
          <cell r="CU349">
            <v>4998.6437398613216</v>
          </cell>
          <cell r="CV349">
            <v>0</v>
          </cell>
          <cell r="CW349">
            <v>4.2342397840877351E-2</v>
          </cell>
          <cell r="CX349">
            <v>0</v>
          </cell>
          <cell r="CY349">
            <v>18393.648333333338</v>
          </cell>
          <cell r="CZ349">
            <v>0</v>
          </cell>
          <cell r="DA349">
            <v>2.031843602464951E-2</v>
          </cell>
          <cell r="DB349">
            <v>0</v>
          </cell>
          <cell r="DC349">
            <v>8.6033130166012406E-4</v>
          </cell>
          <cell r="DD349">
            <v>0</v>
          </cell>
          <cell r="DE349">
            <v>373.73016692073452</v>
          </cell>
          <cell r="DF349">
            <v>0</v>
          </cell>
          <cell r="DG349">
            <v>0.60590767106623711</v>
          </cell>
          <cell r="DH349">
            <v>0</v>
          </cell>
          <cell r="DI349">
            <v>11144.852624061377</v>
          </cell>
          <cell r="DJ349">
            <v>0</v>
          </cell>
          <cell r="DK349">
            <v>9.2751735223091852E-2</v>
          </cell>
          <cell r="DL349">
            <v>0</v>
          </cell>
          <cell r="DM349">
            <v>1706.0427999999986</v>
          </cell>
          <cell r="DN349">
            <v>0</v>
          </cell>
          <cell r="DO349">
            <v>0.82661866184707689</v>
          </cell>
          <cell r="DP349">
            <v>0</v>
          </cell>
          <cell r="DQ349">
            <v>45254.962817192856</v>
          </cell>
          <cell r="DR349">
            <v>0</v>
          </cell>
          <cell r="DS349">
            <v>54747.085815932078</v>
          </cell>
          <cell r="DT349">
            <v>0</v>
          </cell>
          <cell r="DU349">
            <v>417546.90296666691</v>
          </cell>
          <cell r="DV349">
            <v>0</v>
          </cell>
          <cell r="DW349">
            <v>0.96119795063173441</v>
          </cell>
          <cell r="DX349">
            <v>0</v>
          </cell>
          <cell r="DY349">
            <v>0.43262020195851175</v>
          </cell>
          <cell r="DZ349">
            <v>0</v>
          </cell>
          <cell r="EA349">
            <v>0.98785121967142764</v>
          </cell>
          <cell r="EB349">
            <v>0</v>
          </cell>
          <cell r="EC349">
            <v>0.85213298515445779</v>
          </cell>
          <cell r="ED349">
            <v>0</v>
          </cell>
          <cell r="EE349">
            <v>0.87518912292736151</v>
          </cell>
          <cell r="EF349">
            <v>0</v>
          </cell>
          <cell r="EG349">
            <v>7.7693210844588065E-2</v>
          </cell>
          <cell r="EH349">
            <v>0</v>
          </cell>
          <cell r="EI349">
            <v>33750.13393273767</v>
          </cell>
          <cell r="EJ349">
            <v>0</v>
          </cell>
          <cell r="EK349">
            <v>34165.199435562179</v>
          </cell>
          <cell r="EL349">
            <v>0</v>
          </cell>
          <cell r="EM349">
            <v>7.8648696582497374E-2</v>
          </cell>
          <cell r="EN349">
            <v>0</v>
          </cell>
          <cell r="EO349">
            <v>4.5821356152654571E-4</v>
          </cell>
          <cell r="EP349">
            <v>0</v>
          </cell>
          <cell r="EQ349">
            <v>15.654957713633674</v>
          </cell>
          <cell r="ER349">
            <v>0</v>
          </cell>
          <cell r="ES349">
            <v>0.98830407400104725</v>
          </cell>
          <cell r="ET349">
            <v>0</v>
          </cell>
          <cell r="EU349">
            <v>34149.544477848533</v>
          </cell>
          <cell r="EV349">
            <v>0</v>
          </cell>
          <cell r="EW349">
            <v>2.6484253307920855E-2</v>
          </cell>
          <cell r="EX349">
            <v>0</v>
          </cell>
          <cell r="EY349">
            <v>0.84698219763513705</v>
          </cell>
          <cell r="EZ349">
            <v>0</v>
          </cell>
          <cell r="FA349">
            <v>0.36037360173604288</v>
          </cell>
          <cell r="FB349">
            <v>0</v>
          </cell>
          <cell r="FC349">
            <v>0.42547954696361234</v>
          </cell>
          <cell r="FD349">
            <v>0</v>
          </cell>
          <cell r="FE349">
            <v>17677.205757963224</v>
          </cell>
          <cell r="FF349">
            <v>0</v>
          </cell>
          <cell r="FG349">
            <v>0.74577751989480423</v>
          </cell>
          <cell r="FH349">
            <v>0</v>
          </cell>
          <cell r="FI349">
            <v>0.78612324126108302</v>
          </cell>
          <cell r="FJ349">
            <v>0</v>
          </cell>
          <cell r="FK349">
            <v>0.90053164176015543</v>
          </cell>
          <cell r="FL349">
            <v>0</v>
          </cell>
          <cell r="FM349">
            <v>0.93795292330728053</v>
          </cell>
          <cell r="FN349">
            <v>0</v>
          </cell>
          <cell r="FO349">
            <v>0.67159625437868509</v>
          </cell>
          <cell r="FP349">
            <v>0</v>
          </cell>
          <cell r="FQ349">
            <v>0.73734659222062737</v>
          </cell>
          <cell r="FR349">
            <v>0</v>
          </cell>
          <cell r="FS349">
            <v>9.8212138333786392E-4</v>
          </cell>
          <cell r="FT349">
            <v>0</v>
          </cell>
          <cell r="FU349">
            <v>0.82760078323041475</v>
          </cell>
          <cell r="FV349">
            <v>0</v>
          </cell>
          <cell r="FW349">
            <v>0</v>
          </cell>
          <cell r="FX349">
            <v>0</v>
          </cell>
          <cell r="FY349">
            <v>40167.048074752522</v>
          </cell>
          <cell r="FZ349">
            <v>0</v>
          </cell>
          <cell r="GA349">
            <v>48534.328251800958</v>
          </cell>
          <cell r="GB349">
            <v>0</v>
          </cell>
          <cell r="GC349" t="e">
            <v>#DIV/0!</v>
          </cell>
          <cell r="GD349">
            <v>0</v>
          </cell>
          <cell r="GE349" t="e">
            <v>#DIV/0!</v>
          </cell>
          <cell r="GF349">
            <v>0</v>
          </cell>
          <cell r="GG349" t="e">
            <v>#DIV/0!</v>
          </cell>
          <cell r="GH349">
            <v>0</v>
          </cell>
          <cell r="GI349" t="e">
            <v>#DIV/0!</v>
          </cell>
          <cell r="GJ349">
            <v>0</v>
          </cell>
          <cell r="GK349" t="e">
            <v>#DIV/0!</v>
          </cell>
          <cell r="GL349">
            <v>0</v>
          </cell>
          <cell r="GM349" t="e">
            <v>#DIV/0!</v>
          </cell>
          <cell r="GN349">
            <v>0</v>
          </cell>
          <cell r="GO349" t="e">
            <v>#DIV/0!</v>
          </cell>
          <cell r="GP349">
            <v>0</v>
          </cell>
          <cell r="GQ349" t="e">
            <v>#DIV/0!</v>
          </cell>
          <cell r="GR349">
            <v>0</v>
          </cell>
          <cell r="GS349" t="e">
            <v>#DIV/0!</v>
          </cell>
          <cell r="GT349">
            <v>0</v>
          </cell>
          <cell r="GU349">
            <v>20870.811461350466</v>
          </cell>
          <cell r="GV349">
            <v>0</v>
          </cell>
          <cell r="GW349">
            <v>7521.2894974807523</v>
          </cell>
          <cell r="GX349">
            <v>0</v>
          </cell>
          <cell r="GY349">
            <v>1.731409812818949E-2</v>
          </cell>
          <cell r="GZ349">
            <v>0</v>
          </cell>
          <cell r="HA349">
            <v>4.8044856906226091E-2</v>
          </cell>
          <cell r="HB349">
            <v>0</v>
          </cell>
          <cell r="HC349">
            <v>3609.8092200536294</v>
          </cell>
          <cell r="HD349">
            <v>0</v>
          </cell>
          <cell r="HE349">
            <v>8.3098238780712035E-3</v>
          </cell>
          <cell r="IV349">
            <v>345</v>
          </cell>
        </row>
        <row r="350">
          <cell r="B350">
            <v>39167</v>
          </cell>
          <cell r="C350">
            <v>45</v>
          </cell>
          <cell r="D350">
            <v>39173</v>
          </cell>
          <cell r="E350">
            <v>0</v>
          </cell>
          <cell r="G350">
            <v>0</v>
          </cell>
          <cell r="H350">
            <v>0</v>
          </cell>
          <cell r="I350">
            <v>1</v>
          </cell>
          <cell r="J350">
            <v>1</v>
          </cell>
          <cell r="K350">
            <v>21.625</v>
          </cell>
          <cell r="L350">
            <v>0</v>
          </cell>
          <cell r="M350">
            <v>235.37500000000009</v>
          </cell>
          <cell r="N350">
            <v>0</v>
          </cell>
          <cell r="O350">
            <v>236</v>
          </cell>
          <cell r="Q350">
            <v>19.5</v>
          </cell>
          <cell r="S350">
            <v>0.73680555555555594</v>
          </cell>
          <cell r="T350">
            <v>0</v>
          </cell>
          <cell r="U350">
            <v>20.236805555555556</v>
          </cell>
          <cell r="W350">
            <v>11.663194444444446</v>
          </cell>
          <cell r="Y350">
            <v>3.4722222222222071E-2</v>
          </cell>
          <cell r="AA350">
            <v>20.215972222222224</v>
          </cell>
          <cell r="AB350">
            <v>0</v>
          </cell>
          <cell r="AC350">
            <v>20.250694444444445</v>
          </cell>
          <cell r="AE350">
            <v>4.4145833333333329</v>
          </cell>
          <cell r="AG350">
            <v>39.742361111111116</v>
          </cell>
          <cell r="AI350">
            <v>0.44097222222222232</v>
          </cell>
          <cell r="AJ350">
            <v>0</v>
          </cell>
          <cell r="AK350">
            <v>44.59791666666667</v>
          </cell>
          <cell r="AL350">
            <v>0</v>
          </cell>
          <cell r="AM350">
            <v>64.848611111111111</v>
          </cell>
          <cell r="AN350">
            <v>0</v>
          </cell>
          <cell r="AO350">
            <v>203.47499999999997</v>
          </cell>
          <cell r="AP350">
            <v>0</v>
          </cell>
          <cell r="AQ350">
            <v>132.03222222222203</v>
          </cell>
          <cell r="AR350">
            <v>0</v>
          </cell>
          <cell r="AS350">
            <v>0.97590612599159354</v>
          </cell>
          <cell r="AT350">
            <v>0</v>
          </cell>
          <cell r="AU350">
            <v>0.78309449180004775</v>
          </cell>
          <cell r="AV350">
            <v>0</v>
          </cell>
          <cell r="AW350">
            <v>0.99759326569209716</v>
          </cell>
          <cell r="AX350">
            <v>0</v>
          </cell>
          <cell r="AY350">
            <v>0.75659388348373846</v>
          </cell>
          <cell r="AZ350">
            <v>0</v>
          </cell>
          <cell r="BA350">
            <v>0.68146509945256728</v>
          </cell>
          <cell r="BB350">
            <v>0</v>
          </cell>
          <cell r="BC350">
            <v>0.64888670461836617</v>
          </cell>
          <cell r="BD350">
            <v>0</v>
          </cell>
          <cell r="BE350">
            <v>0.61370888866652162</v>
          </cell>
          <cell r="BF350">
            <v>0</v>
          </cell>
          <cell r="BG350">
            <v>0.61161423148684213</v>
          </cell>
          <cell r="BH350">
            <v>0</v>
          </cell>
          <cell r="BI350">
            <v>0.56094411990322701</v>
          </cell>
          <cell r="BJ350">
            <v>0</v>
          </cell>
          <cell r="BK350">
            <v>137.0885730755962</v>
          </cell>
          <cell r="BL350">
            <v>0</v>
          </cell>
          <cell r="BM350">
            <v>434402.61466666654</v>
          </cell>
          <cell r="BN350">
            <v>0</v>
          </cell>
          <cell r="BO350">
            <v>1840.6890451977397</v>
          </cell>
          <cell r="BP350">
            <v>0</v>
          </cell>
          <cell r="BQ350">
            <v>154969.07804000017</v>
          </cell>
          <cell r="BR350">
            <v>0</v>
          </cell>
          <cell r="BS350">
            <v>0.35674066593478904</v>
          </cell>
          <cell r="BT350">
            <v>0</v>
          </cell>
          <cell r="BU350">
            <v>0.35674066593478904</v>
          </cell>
          <cell r="BV350">
            <v>0</v>
          </cell>
          <cell r="BW350">
            <v>0.1156844016595425</v>
          </cell>
          <cell r="BX350">
            <v>0</v>
          </cell>
          <cell r="BY350">
            <v>50253.606557054118</v>
          </cell>
          <cell r="BZ350">
            <v>0</v>
          </cell>
          <cell r="CA350">
            <v>0.18634085888121099</v>
          </cell>
          <cell r="CB350">
            <v>0</v>
          </cell>
          <cell r="CC350">
            <v>80946.95631723039</v>
          </cell>
          <cell r="CD350">
            <v>0</v>
          </cell>
          <cell r="CE350">
            <v>2.9091516698056919E-2</v>
          </cell>
          <cell r="CF350">
            <v>0</v>
          </cell>
          <cell r="CG350">
            <v>0.74906282891880527</v>
          </cell>
          <cell r="CH350">
            <v>0</v>
          </cell>
          <cell r="CI350">
            <v>6673.1968893401727</v>
          </cell>
          <cell r="CJ350">
            <v>0</v>
          </cell>
          <cell r="CK350">
            <v>0.48917543656311357</v>
          </cell>
          <cell r="CL350">
            <v>0</v>
          </cell>
          <cell r="CM350">
            <v>84052.466533429571</v>
          </cell>
          <cell r="CN350">
            <v>0</v>
          </cell>
          <cell r="CO350">
            <v>0.39554271530305446</v>
          </cell>
          <cell r="CP350">
            <v>0</v>
          </cell>
          <cell r="CQ350">
            <v>171824.78973999975</v>
          </cell>
          <cell r="CR350">
            <v>0</v>
          </cell>
          <cell r="CS350">
            <v>1.1506937507033582E-2</v>
          </cell>
          <cell r="CT350">
            <v>0</v>
          </cell>
          <cell r="CU350">
            <v>4998.6437398613216</v>
          </cell>
          <cell r="CV350">
            <v>0</v>
          </cell>
          <cell r="CW350">
            <v>4.2342397840877351E-2</v>
          </cell>
          <cell r="CX350">
            <v>0</v>
          </cell>
          <cell r="CY350">
            <v>18393.648333333338</v>
          </cell>
          <cell r="CZ350">
            <v>0</v>
          </cell>
          <cell r="DA350">
            <v>2.031843602464951E-2</v>
          </cell>
          <cell r="DB350">
            <v>0</v>
          </cell>
          <cell r="DC350">
            <v>8.6033130166012406E-4</v>
          </cell>
          <cell r="DD350">
            <v>0</v>
          </cell>
          <cell r="DE350">
            <v>373.73016692073452</v>
          </cell>
          <cell r="DF350">
            <v>0</v>
          </cell>
          <cell r="DG350">
            <v>0.60590767106623711</v>
          </cell>
          <cell r="DH350">
            <v>0</v>
          </cell>
          <cell r="DI350">
            <v>11144.852624061377</v>
          </cell>
          <cell r="DJ350">
            <v>0</v>
          </cell>
          <cell r="DK350">
            <v>9.2751735223091852E-2</v>
          </cell>
          <cell r="DL350">
            <v>0</v>
          </cell>
          <cell r="DM350">
            <v>1706.0427999999986</v>
          </cell>
          <cell r="DN350">
            <v>0</v>
          </cell>
          <cell r="DO350">
            <v>0.82661866184707689</v>
          </cell>
          <cell r="DP350">
            <v>0</v>
          </cell>
          <cell r="DQ350">
            <v>45254.962817192856</v>
          </cell>
          <cell r="DR350">
            <v>0</v>
          </cell>
          <cell r="DS350">
            <v>54747.085815932078</v>
          </cell>
          <cell r="DT350">
            <v>0</v>
          </cell>
          <cell r="DU350">
            <v>417546.90296666691</v>
          </cell>
          <cell r="DV350">
            <v>0</v>
          </cell>
          <cell r="DW350">
            <v>0.96119795063173441</v>
          </cell>
          <cell r="DX350">
            <v>0</v>
          </cell>
          <cell r="DY350">
            <v>0.43262020195851175</v>
          </cell>
          <cell r="DZ350">
            <v>0</v>
          </cell>
          <cell r="EA350">
            <v>0.98785121967142764</v>
          </cell>
          <cell r="EB350">
            <v>0</v>
          </cell>
          <cell r="EC350">
            <v>0.85213298515445779</v>
          </cell>
          <cell r="ED350">
            <v>0</v>
          </cell>
          <cell r="EE350">
            <v>0.87518912292736151</v>
          </cell>
          <cell r="EF350">
            <v>0</v>
          </cell>
          <cell r="EG350">
            <v>7.7693210844588065E-2</v>
          </cell>
          <cell r="EH350">
            <v>0</v>
          </cell>
          <cell r="EI350">
            <v>33750.13393273767</v>
          </cell>
          <cell r="EJ350">
            <v>0</v>
          </cell>
          <cell r="EK350">
            <v>34165.199435562179</v>
          </cell>
          <cell r="EL350">
            <v>0</v>
          </cell>
          <cell r="EM350">
            <v>7.8648696582497374E-2</v>
          </cell>
          <cell r="EN350">
            <v>0</v>
          </cell>
          <cell r="EO350">
            <v>4.5821356152654571E-4</v>
          </cell>
          <cell r="EP350">
            <v>0</v>
          </cell>
          <cell r="EQ350">
            <v>15.654957713633674</v>
          </cell>
          <cell r="ER350">
            <v>0</v>
          </cell>
          <cell r="ES350">
            <v>0.98830407400104725</v>
          </cell>
          <cell r="ET350">
            <v>0</v>
          </cell>
          <cell r="EU350">
            <v>34149.544477848533</v>
          </cell>
          <cell r="EV350">
            <v>0</v>
          </cell>
          <cell r="EW350">
            <v>2.6484253307920855E-2</v>
          </cell>
          <cell r="EX350">
            <v>0.85</v>
          </cell>
          <cell r="EY350">
            <v>0.84698219763513705</v>
          </cell>
          <cell r="EZ350">
            <v>0</v>
          </cell>
          <cell r="FA350">
            <v>0.36037360173604288</v>
          </cell>
          <cell r="FB350">
            <v>0</v>
          </cell>
          <cell r="FC350">
            <v>0.42547954696361234</v>
          </cell>
          <cell r="FD350">
            <v>0</v>
          </cell>
          <cell r="FE350">
            <v>17677.205757963224</v>
          </cell>
          <cell r="FF350">
            <v>0</v>
          </cell>
          <cell r="FG350">
            <v>0.74577751989480423</v>
          </cell>
          <cell r="FH350">
            <v>0</v>
          </cell>
          <cell r="FI350">
            <v>0.78612324126108302</v>
          </cell>
          <cell r="FJ350">
            <v>0</v>
          </cell>
          <cell r="FK350">
            <v>0.90053164176015543</v>
          </cell>
          <cell r="FL350">
            <v>0</v>
          </cell>
          <cell r="FM350">
            <v>0.93795292330728053</v>
          </cell>
          <cell r="FN350">
            <v>0</v>
          </cell>
          <cell r="FO350">
            <v>0.67159625437868509</v>
          </cell>
          <cell r="FP350">
            <v>0</v>
          </cell>
          <cell r="FQ350">
            <v>0.73734659222062737</v>
          </cell>
          <cell r="FR350">
            <v>0</v>
          </cell>
          <cell r="FS350">
            <v>9.8212138333786392E-4</v>
          </cell>
          <cell r="FT350">
            <v>0</v>
          </cell>
          <cell r="FU350">
            <v>0.82760078323041475</v>
          </cell>
          <cell r="FV350">
            <v>0</v>
          </cell>
          <cell r="FW350">
            <v>0</v>
          </cell>
          <cell r="FX350">
            <v>0</v>
          </cell>
          <cell r="FY350">
            <v>40167.048074752522</v>
          </cell>
          <cell r="FZ350">
            <v>0</v>
          </cell>
          <cell r="GA350">
            <v>48534.328251800958</v>
          </cell>
          <cell r="GB350">
            <v>0</v>
          </cell>
          <cell r="GC350" t="e">
            <v>#DIV/0!</v>
          </cell>
          <cell r="GD350">
            <v>0</v>
          </cell>
          <cell r="GE350" t="e">
            <v>#DIV/0!</v>
          </cell>
          <cell r="GF350">
            <v>0</v>
          </cell>
          <cell r="GG350" t="e">
            <v>#DIV/0!</v>
          </cell>
          <cell r="GH350">
            <v>0</v>
          </cell>
          <cell r="GI350" t="e">
            <v>#DIV/0!</v>
          </cell>
          <cell r="GJ350">
            <v>0</v>
          </cell>
          <cell r="GK350" t="e">
            <v>#DIV/0!</v>
          </cell>
          <cell r="GL350">
            <v>0</v>
          </cell>
          <cell r="GM350" t="e">
            <v>#DIV/0!</v>
          </cell>
          <cell r="GN350">
            <v>0</v>
          </cell>
          <cell r="GO350" t="e">
            <v>#DIV/0!</v>
          </cell>
          <cell r="GP350">
            <v>0</v>
          </cell>
          <cell r="GQ350" t="e">
            <v>#DIV/0!</v>
          </cell>
          <cell r="GR350">
            <v>0</v>
          </cell>
          <cell r="GS350" t="e">
            <v>#DIV/0!</v>
          </cell>
          <cell r="GT350">
            <v>0</v>
          </cell>
          <cell r="GU350">
            <v>20870.811461350466</v>
          </cell>
          <cell r="GV350">
            <v>0</v>
          </cell>
          <cell r="GW350">
            <v>7521.2894974807523</v>
          </cell>
          <cell r="GX350">
            <v>0</v>
          </cell>
          <cell r="GY350">
            <v>1.731409812818949E-2</v>
          </cell>
          <cell r="GZ350">
            <v>0</v>
          </cell>
          <cell r="HA350">
            <v>4.8044856906226091E-2</v>
          </cell>
          <cell r="HB350">
            <v>0</v>
          </cell>
          <cell r="HC350">
            <v>3609.8092200536294</v>
          </cell>
          <cell r="HD350">
            <v>0</v>
          </cell>
          <cell r="HE350">
            <v>8.3098238780712035E-3</v>
          </cell>
          <cell r="IV350">
            <v>346</v>
          </cell>
        </row>
        <row r="351">
          <cell r="B351">
            <v>39168</v>
          </cell>
          <cell r="C351">
            <v>45</v>
          </cell>
          <cell r="D351">
            <v>39173</v>
          </cell>
          <cell r="E351">
            <v>0</v>
          </cell>
          <cell r="G351">
            <v>0</v>
          </cell>
          <cell r="H351">
            <v>0</v>
          </cell>
          <cell r="I351">
            <v>1</v>
          </cell>
          <cell r="J351">
            <v>1</v>
          </cell>
          <cell r="K351">
            <v>22.625</v>
          </cell>
          <cell r="L351">
            <v>0</v>
          </cell>
          <cell r="M351">
            <v>235.37500000000009</v>
          </cell>
          <cell r="N351">
            <v>0</v>
          </cell>
          <cell r="O351">
            <v>236</v>
          </cell>
          <cell r="Q351">
            <v>19.5</v>
          </cell>
          <cell r="S351">
            <v>0.73680555555555594</v>
          </cell>
          <cell r="T351">
            <v>0</v>
          </cell>
          <cell r="U351">
            <v>20.236805555555556</v>
          </cell>
          <cell r="W351">
            <v>11.663194444444446</v>
          </cell>
          <cell r="Y351">
            <v>3.4722222222222071E-2</v>
          </cell>
          <cell r="AA351">
            <v>20.215972222222224</v>
          </cell>
          <cell r="AB351">
            <v>0</v>
          </cell>
          <cell r="AC351">
            <v>20.250694444444445</v>
          </cell>
          <cell r="AE351">
            <v>4.4145833333333329</v>
          </cell>
          <cell r="AG351">
            <v>39.742361111111116</v>
          </cell>
          <cell r="AI351">
            <v>0.44097222222222232</v>
          </cell>
          <cell r="AJ351">
            <v>0</v>
          </cell>
          <cell r="AK351">
            <v>44.59791666666667</v>
          </cell>
          <cell r="AL351">
            <v>0</v>
          </cell>
          <cell r="AM351">
            <v>64.848611111111111</v>
          </cell>
          <cell r="AN351">
            <v>0</v>
          </cell>
          <cell r="AO351">
            <v>203.47499999999997</v>
          </cell>
          <cell r="AP351">
            <v>0</v>
          </cell>
          <cell r="AQ351">
            <v>132.03222222222203</v>
          </cell>
          <cell r="AR351">
            <v>0</v>
          </cell>
          <cell r="AS351">
            <v>0.97590612599159354</v>
          </cell>
          <cell r="AT351">
            <v>0</v>
          </cell>
          <cell r="AU351">
            <v>0.78309449180004775</v>
          </cell>
          <cell r="AV351">
            <v>0</v>
          </cell>
          <cell r="AW351">
            <v>0.99759326569209716</v>
          </cell>
          <cell r="AX351">
            <v>0</v>
          </cell>
          <cell r="AY351">
            <v>0.75659388348373846</v>
          </cell>
          <cell r="AZ351">
            <v>0</v>
          </cell>
          <cell r="BA351">
            <v>0.68146509945256728</v>
          </cell>
          <cell r="BB351">
            <v>0</v>
          </cell>
          <cell r="BC351">
            <v>0.64888670461836617</v>
          </cell>
          <cell r="BD351">
            <v>0</v>
          </cell>
          <cell r="BE351">
            <v>0.61370888866652162</v>
          </cell>
          <cell r="BF351">
            <v>0</v>
          </cell>
          <cell r="BG351">
            <v>0.61161423148684213</v>
          </cell>
          <cell r="BH351">
            <v>0</v>
          </cell>
          <cell r="BI351">
            <v>0.56094411990322701</v>
          </cell>
          <cell r="BJ351">
            <v>0</v>
          </cell>
          <cell r="BK351">
            <v>137.0885730755962</v>
          </cell>
          <cell r="BL351">
            <v>0</v>
          </cell>
          <cell r="BM351">
            <v>434402.61466666654</v>
          </cell>
          <cell r="BN351">
            <v>0</v>
          </cell>
          <cell r="BO351">
            <v>1840.6890451977397</v>
          </cell>
          <cell r="BP351">
            <v>0</v>
          </cell>
          <cell r="BQ351">
            <v>154969.07804000017</v>
          </cell>
          <cell r="BR351">
            <v>0</v>
          </cell>
          <cell r="BS351">
            <v>0.35674066593478904</v>
          </cell>
          <cell r="BT351">
            <v>0</v>
          </cell>
          <cell r="BU351">
            <v>0.35674066593478904</v>
          </cell>
          <cell r="BV351">
            <v>0</v>
          </cell>
          <cell r="BW351">
            <v>0.1156844016595425</v>
          </cell>
          <cell r="BX351">
            <v>0</v>
          </cell>
          <cell r="BY351">
            <v>50253.606557054118</v>
          </cell>
          <cell r="BZ351">
            <v>0</v>
          </cell>
          <cell r="CA351">
            <v>0.18634085888121099</v>
          </cell>
          <cell r="CB351">
            <v>0</v>
          </cell>
          <cell r="CC351">
            <v>80946.95631723039</v>
          </cell>
          <cell r="CD351">
            <v>0</v>
          </cell>
          <cell r="CE351">
            <v>2.9091516698056919E-2</v>
          </cell>
          <cell r="CF351">
            <v>0</v>
          </cell>
          <cell r="CG351">
            <v>0.74906282891880527</v>
          </cell>
          <cell r="CH351">
            <v>0</v>
          </cell>
          <cell r="CI351">
            <v>6673.1968893401727</v>
          </cell>
          <cell r="CJ351">
            <v>0</v>
          </cell>
          <cell r="CK351">
            <v>0.48917543656311357</v>
          </cell>
          <cell r="CL351">
            <v>0</v>
          </cell>
          <cell r="CM351">
            <v>84052.466533429571</v>
          </cell>
          <cell r="CN351">
            <v>0</v>
          </cell>
          <cell r="CO351">
            <v>0.39554271530305446</v>
          </cell>
          <cell r="CP351">
            <v>0</v>
          </cell>
          <cell r="CQ351">
            <v>171824.78973999975</v>
          </cell>
          <cell r="CR351">
            <v>0</v>
          </cell>
          <cell r="CS351">
            <v>1.1506937507033582E-2</v>
          </cell>
          <cell r="CT351">
            <v>0</v>
          </cell>
          <cell r="CU351">
            <v>4998.6437398613216</v>
          </cell>
          <cell r="CV351">
            <v>0</v>
          </cell>
          <cell r="CW351">
            <v>4.2342397840877351E-2</v>
          </cell>
          <cell r="CX351">
            <v>0</v>
          </cell>
          <cell r="CY351">
            <v>18393.648333333338</v>
          </cell>
          <cell r="CZ351">
            <v>0</v>
          </cell>
          <cell r="DA351">
            <v>2.031843602464951E-2</v>
          </cell>
          <cell r="DB351">
            <v>0</v>
          </cell>
          <cell r="DC351">
            <v>8.6033130166012406E-4</v>
          </cell>
          <cell r="DD351">
            <v>0</v>
          </cell>
          <cell r="DE351">
            <v>373.73016692073452</v>
          </cell>
          <cell r="DF351">
            <v>0</v>
          </cell>
          <cell r="DG351">
            <v>0.60590767106623711</v>
          </cell>
          <cell r="DH351">
            <v>0</v>
          </cell>
          <cell r="DI351">
            <v>11144.852624061377</v>
          </cell>
          <cell r="DJ351">
            <v>0</v>
          </cell>
          <cell r="DK351">
            <v>9.2751735223091852E-2</v>
          </cell>
          <cell r="DL351">
            <v>0</v>
          </cell>
          <cell r="DM351">
            <v>1706.0427999999986</v>
          </cell>
          <cell r="DN351">
            <v>0</v>
          </cell>
          <cell r="DO351">
            <v>0.82661866184707689</v>
          </cell>
          <cell r="DP351">
            <v>0</v>
          </cell>
          <cell r="DQ351">
            <v>45254.962817192856</v>
          </cell>
          <cell r="DR351">
            <v>0</v>
          </cell>
          <cell r="DS351">
            <v>54747.085815932078</v>
          </cell>
          <cell r="DT351">
            <v>0</v>
          </cell>
          <cell r="DU351">
            <v>417546.90296666691</v>
          </cell>
          <cell r="DV351">
            <v>0</v>
          </cell>
          <cell r="DW351">
            <v>0.96119795063173441</v>
          </cell>
          <cell r="DX351">
            <v>0</v>
          </cell>
          <cell r="DY351">
            <v>0.43262020195851175</v>
          </cell>
          <cell r="DZ351">
            <v>0</v>
          </cell>
          <cell r="EA351">
            <v>0.98785121967142764</v>
          </cell>
          <cell r="EB351">
            <v>0</v>
          </cell>
          <cell r="EC351">
            <v>0.85213298515445779</v>
          </cell>
          <cell r="ED351">
            <v>0</v>
          </cell>
          <cell r="EE351">
            <v>0.87518912292736151</v>
          </cell>
          <cell r="EF351">
            <v>0</v>
          </cell>
          <cell r="EG351">
            <v>7.7693210844588065E-2</v>
          </cell>
          <cell r="EH351">
            <v>0</v>
          </cell>
          <cell r="EI351">
            <v>33750.13393273767</v>
          </cell>
          <cell r="EJ351">
            <v>0</v>
          </cell>
          <cell r="EK351">
            <v>34165.199435562179</v>
          </cell>
          <cell r="EL351">
            <v>0</v>
          </cell>
          <cell r="EM351">
            <v>7.8648696582497374E-2</v>
          </cell>
          <cell r="EN351">
            <v>0</v>
          </cell>
          <cell r="EO351">
            <v>4.5821356152654571E-4</v>
          </cell>
          <cell r="EP351">
            <v>0</v>
          </cell>
          <cell r="EQ351">
            <v>15.654957713633674</v>
          </cell>
          <cell r="ER351">
            <v>0</v>
          </cell>
          <cell r="ES351">
            <v>0.98830407400104725</v>
          </cell>
          <cell r="ET351">
            <v>0</v>
          </cell>
          <cell r="EU351">
            <v>34149.544477848533</v>
          </cell>
          <cell r="EV351">
            <v>0</v>
          </cell>
          <cell r="EW351">
            <v>2.6484253307920855E-2</v>
          </cell>
          <cell r="EX351">
            <v>0.85</v>
          </cell>
          <cell r="EY351">
            <v>0.84698219763513705</v>
          </cell>
          <cell r="EZ351">
            <v>0</v>
          </cell>
          <cell r="FA351">
            <v>0.36037360173604288</v>
          </cell>
          <cell r="FB351">
            <v>0</v>
          </cell>
          <cell r="FC351">
            <v>0.42547954696361234</v>
          </cell>
          <cell r="FD351">
            <v>0</v>
          </cell>
          <cell r="FE351">
            <v>17677.205757963224</v>
          </cell>
          <cell r="FF351">
            <v>0</v>
          </cell>
          <cell r="FG351">
            <v>0.74577751989480423</v>
          </cell>
          <cell r="FH351">
            <v>0</v>
          </cell>
          <cell r="FI351">
            <v>0.78612324126108302</v>
          </cell>
          <cell r="FJ351">
            <v>0</v>
          </cell>
          <cell r="FK351">
            <v>0.90053164176015543</v>
          </cell>
          <cell r="FL351">
            <v>0</v>
          </cell>
          <cell r="FM351">
            <v>0.93795292330728053</v>
          </cell>
          <cell r="FN351">
            <v>0</v>
          </cell>
          <cell r="FO351">
            <v>0.67159625437868509</v>
          </cell>
          <cell r="FP351">
            <v>0</v>
          </cell>
          <cell r="FQ351">
            <v>0.73734659222062737</v>
          </cell>
          <cell r="FR351">
            <v>0</v>
          </cell>
          <cell r="FS351">
            <v>9.8212138333786392E-4</v>
          </cell>
          <cell r="FT351">
            <v>0</v>
          </cell>
          <cell r="FU351">
            <v>0.82760078323041475</v>
          </cell>
          <cell r="FV351">
            <v>0</v>
          </cell>
          <cell r="FW351">
            <v>0</v>
          </cell>
          <cell r="FX351">
            <v>0</v>
          </cell>
          <cell r="FY351">
            <v>40167.048074752522</v>
          </cell>
          <cell r="FZ351">
            <v>0</v>
          </cell>
          <cell r="GA351">
            <v>48534.328251800958</v>
          </cell>
          <cell r="GB351">
            <v>0</v>
          </cell>
          <cell r="GC351" t="e">
            <v>#DIV/0!</v>
          </cell>
          <cell r="GD351">
            <v>0</v>
          </cell>
          <cell r="GE351" t="e">
            <v>#DIV/0!</v>
          </cell>
          <cell r="GF351">
            <v>0</v>
          </cell>
          <cell r="GG351" t="e">
            <v>#DIV/0!</v>
          </cell>
          <cell r="GH351">
            <v>0</v>
          </cell>
          <cell r="GI351" t="e">
            <v>#DIV/0!</v>
          </cell>
          <cell r="GJ351">
            <v>0</v>
          </cell>
          <cell r="GK351" t="e">
            <v>#DIV/0!</v>
          </cell>
          <cell r="GL351">
            <v>0</v>
          </cell>
          <cell r="GM351" t="e">
            <v>#DIV/0!</v>
          </cell>
          <cell r="GN351">
            <v>0</v>
          </cell>
          <cell r="GO351" t="e">
            <v>#DIV/0!</v>
          </cell>
          <cell r="GP351">
            <v>0</v>
          </cell>
          <cell r="GQ351" t="e">
            <v>#DIV/0!</v>
          </cell>
          <cell r="GR351">
            <v>0</v>
          </cell>
          <cell r="GS351" t="e">
            <v>#DIV/0!</v>
          </cell>
          <cell r="GT351">
            <v>0</v>
          </cell>
          <cell r="GU351">
            <v>20870.811461350466</v>
          </cell>
          <cell r="GV351">
            <v>0</v>
          </cell>
          <cell r="GW351">
            <v>7521.2894974807523</v>
          </cell>
          <cell r="GX351">
            <v>0</v>
          </cell>
          <cell r="GY351">
            <v>1.731409812818949E-2</v>
          </cell>
          <cell r="GZ351">
            <v>0</v>
          </cell>
          <cell r="HA351">
            <v>4.8044856906226091E-2</v>
          </cell>
          <cell r="HB351">
            <v>0</v>
          </cell>
          <cell r="HC351">
            <v>3609.8092200536294</v>
          </cell>
          <cell r="HD351">
            <v>0</v>
          </cell>
          <cell r="HE351">
            <v>8.3098238780712035E-3</v>
          </cell>
          <cell r="IV351">
            <v>347</v>
          </cell>
        </row>
        <row r="352">
          <cell r="B352">
            <v>39169</v>
          </cell>
          <cell r="C352">
            <v>45</v>
          </cell>
          <cell r="D352">
            <v>39173</v>
          </cell>
          <cell r="E352">
            <v>0</v>
          </cell>
          <cell r="G352">
            <v>0</v>
          </cell>
          <cell r="H352">
            <v>0</v>
          </cell>
          <cell r="I352">
            <v>1</v>
          </cell>
          <cell r="J352">
            <v>1</v>
          </cell>
          <cell r="K352">
            <v>23.625</v>
          </cell>
          <cell r="L352">
            <v>0</v>
          </cell>
          <cell r="M352">
            <v>235.37500000000009</v>
          </cell>
          <cell r="N352">
            <v>0</v>
          </cell>
          <cell r="O352">
            <v>236</v>
          </cell>
          <cell r="Q352">
            <v>19.5</v>
          </cell>
          <cell r="S352">
            <v>0.73680555555555594</v>
          </cell>
          <cell r="T352">
            <v>0</v>
          </cell>
          <cell r="U352">
            <v>20.236805555555556</v>
          </cell>
          <cell r="W352">
            <v>11.663194444444446</v>
          </cell>
          <cell r="Y352">
            <v>3.4722222222222071E-2</v>
          </cell>
          <cell r="AA352">
            <v>20.215972222222224</v>
          </cell>
          <cell r="AB352">
            <v>0</v>
          </cell>
          <cell r="AC352">
            <v>20.250694444444445</v>
          </cell>
          <cell r="AE352">
            <v>4.4145833333333329</v>
          </cell>
          <cell r="AG352">
            <v>39.742361111111116</v>
          </cell>
          <cell r="AI352">
            <v>0.44097222222222232</v>
          </cell>
          <cell r="AJ352">
            <v>0</v>
          </cell>
          <cell r="AK352">
            <v>44.59791666666667</v>
          </cell>
          <cell r="AL352">
            <v>0</v>
          </cell>
          <cell r="AM352">
            <v>64.848611111111111</v>
          </cell>
          <cell r="AN352">
            <v>0</v>
          </cell>
          <cell r="AO352">
            <v>203.47499999999997</v>
          </cell>
          <cell r="AP352">
            <v>0</v>
          </cell>
          <cell r="AQ352">
            <v>132.03222222222203</v>
          </cell>
          <cell r="AR352">
            <v>0</v>
          </cell>
          <cell r="AS352">
            <v>0.97590612599159354</v>
          </cell>
          <cell r="AT352">
            <v>0</v>
          </cell>
          <cell r="AU352">
            <v>0.78309449180004775</v>
          </cell>
          <cell r="AV352">
            <v>0</v>
          </cell>
          <cell r="AW352">
            <v>0.99759326569209716</v>
          </cell>
          <cell r="AX352">
            <v>0</v>
          </cell>
          <cell r="AY352">
            <v>0.75659388348373846</v>
          </cell>
          <cell r="AZ352">
            <v>0</v>
          </cell>
          <cell r="BA352">
            <v>0.68146509945256728</v>
          </cell>
          <cell r="BB352">
            <v>0</v>
          </cell>
          <cell r="BC352">
            <v>0.64888670461836617</v>
          </cell>
          <cell r="BD352">
            <v>0</v>
          </cell>
          <cell r="BE352">
            <v>0.61370888866652162</v>
          </cell>
          <cell r="BF352">
            <v>0</v>
          </cell>
          <cell r="BG352">
            <v>0.61161423148684213</v>
          </cell>
          <cell r="BH352">
            <v>0</v>
          </cell>
          <cell r="BI352">
            <v>0.56094411990322701</v>
          </cell>
          <cell r="BJ352">
            <v>0</v>
          </cell>
          <cell r="BK352">
            <v>137.0885730755962</v>
          </cell>
          <cell r="BL352">
            <v>0</v>
          </cell>
          <cell r="BM352">
            <v>434402.61466666654</v>
          </cell>
          <cell r="BN352">
            <v>0</v>
          </cell>
          <cell r="BO352">
            <v>1840.6890451977397</v>
          </cell>
          <cell r="BP352">
            <v>0</v>
          </cell>
          <cell r="BQ352">
            <v>154969.07804000017</v>
          </cell>
          <cell r="BR352">
            <v>0</v>
          </cell>
          <cell r="BS352">
            <v>0.35674066593478904</v>
          </cell>
          <cell r="BT352">
            <v>0</v>
          </cell>
          <cell r="BU352">
            <v>0.35674066593478904</v>
          </cell>
          <cell r="BV352">
            <v>0</v>
          </cell>
          <cell r="BW352">
            <v>0.1156844016595425</v>
          </cell>
          <cell r="BX352">
            <v>0</v>
          </cell>
          <cell r="BY352">
            <v>50253.606557054118</v>
          </cell>
          <cell r="BZ352">
            <v>0</v>
          </cell>
          <cell r="CA352">
            <v>0.18634085888121099</v>
          </cell>
          <cell r="CB352">
            <v>0</v>
          </cell>
          <cell r="CC352">
            <v>80946.95631723039</v>
          </cell>
          <cell r="CD352">
            <v>0</v>
          </cell>
          <cell r="CE352">
            <v>2.9091516698056919E-2</v>
          </cell>
          <cell r="CF352">
            <v>0</v>
          </cell>
          <cell r="CG352">
            <v>0.74906282891880527</v>
          </cell>
          <cell r="CH352">
            <v>0</v>
          </cell>
          <cell r="CI352">
            <v>6673.1968893401727</v>
          </cell>
          <cell r="CJ352">
            <v>0</v>
          </cell>
          <cell r="CK352">
            <v>0.48917543656311357</v>
          </cell>
          <cell r="CL352">
            <v>0</v>
          </cell>
          <cell r="CM352">
            <v>84052.466533429571</v>
          </cell>
          <cell r="CN352">
            <v>0</v>
          </cell>
          <cell r="CO352">
            <v>0.39554271530305446</v>
          </cell>
          <cell r="CP352">
            <v>0</v>
          </cell>
          <cell r="CQ352">
            <v>171824.78973999975</v>
          </cell>
          <cell r="CR352">
            <v>0</v>
          </cell>
          <cell r="CS352">
            <v>1.1506937507033582E-2</v>
          </cell>
          <cell r="CT352">
            <v>0</v>
          </cell>
          <cell r="CU352">
            <v>4998.6437398613216</v>
          </cell>
          <cell r="CV352">
            <v>0</v>
          </cell>
          <cell r="CW352">
            <v>4.2342397840877351E-2</v>
          </cell>
          <cell r="CX352">
            <v>0</v>
          </cell>
          <cell r="CY352">
            <v>18393.648333333338</v>
          </cell>
          <cell r="CZ352">
            <v>0</v>
          </cell>
          <cell r="DA352">
            <v>2.031843602464951E-2</v>
          </cell>
          <cell r="DB352">
            <v>0</v>
          </cell>
          <cell r="DC352">
            <v>8.6033130166012406E-4</v>
          </cell>
          <cell r="DD352">
            <v>0</v>
          </cell>
          <cell r="DE352">
            <v>373.73016692073452</v>
          </cell>
          <cell r="DF352">
            <v>0</v>
          </cell>
          <cell r="DG352">
            <v>0.60590767106623711</v>
          </cell>
          <cell r="DH352">
            <v>0</v>
          </cell>
          <cell r="DI352">
            <v>11144.852624061377</v>
          </cell>
          <cell r="DJ352">
            <v>0</v>
          </cell>
          <cell r="DK352">
            <v>9.2751735223091852E-2</v>
          </cell>
          <cell r="DL352">
            <v>0</v>
          </cell>
          <cell r="DM352">
            <v>1706.0427999999986</v>
          </cell>
          <cell r="DN352">
            <v>0</v>
          </cell>
          <cell r="DO352">
            <v>0.82661866184707689</v>
          </cell>
          <cell r="DP352">
            <v>0</v>
          </cell>
          <cell r="DQ352">
            <v>45254.962817192856</v>
          </cell>
          <cell r="DR352">
            <v>0</v>
          </cell>
          <cell r="DS352">
            <v>54747.085815932078</v>
          </cell>
          <cell r="DT352">
            <v>0</v>
          </cell>
          <cell r="DU352">
            <v>417546.90296666691</v>
          </cell>
          <cell r="DV352">
            <v>0</v>
          </cell>
          <cell r="DW352">
            <v>0.96119795063173441</v>
          </cell>
          <cell r="DX352">
            <v>0</v>
          </cell>
          <cell r="DY352">
            <v>0.43262020195851175</v>
          </cell>
          <cell r="DZ352">
            <v>0</v>
          </cell>
          <cell r="EA352">
            <v>0.98785121967142764</v>
          </cell>
          <cell r="EB352">
            <v>0</v>
          </cell>
          <cell r="EC352">
            <v>0.85213298515445779</v>
          </cell>
          <cell r="ED352">
            <v>0</v>
          </cell>
          <cell r="EE352">
            <v>0.87518912292736151</v>
          </cell>
          <cell r="EF352">
            <v>0</v>
          </cell>
          <cell r="EG352">
            <v>7.7693210844588065E-2</v>
          </cell>
          <cell r="EH352">
            <v>0</v>
          </cell>
          <cell r="EI352">
            <v>33750.13393273767</v>
          </cell>
          <cell r="EJ352">
            <v>0</v>
          </cell>
          <cell r="EK352">
            <v>34165.199435562179</v>
          </cell>
          <cell r="EL352">
            <v>0</v>
          </cell>
          <cell r="EM352">
            <v>7.8648696582497374E-2</v>
          </cell>
          <cell r="EN352">
            <v>0</v>
          </cell>
          <cell r="EO352">
            <v>4.5821356152654571E-4</v>
          </cell>
          <cell r="EP352">
            <v>0</v>
          </cell>
          <cell r="EQ352">
            <v>15.654957713633674</v>
          </cell>
          <cell r="ER352">
            <v>0</v>
          </cell>
          <cell r="ES352">
            <v>0.98830407400104725</v>
          </cell>
          <cell r="ET352">
            <v>0</v>
          </cell>
          <cell r="EU352">
            <v>34149.544477848533</v>
          </cell>
          <cell r="EV352">
            <v>0</v>
          </cell>
          <cell r="EW352">
            <v>2.6484253307920855E-2</v>
          </cell>
          <cell r="EX352">
            <v>0.85</v>
          </cell>
          <cell r="EY352">
            <v>0.84698219763513705</v>
          </cell>
          <cell r="EZ352">
            <v>0</v>
          </cell>
          <cell r="FA352">
            <v>0.36037360173604288</v>
          </cell>
          <cell r="FB352">
            <v>0</v>
          </cell>
          <cell r="FC352">
            <v>0.42547954696361234</v>
          </cell>
          <cell r="FD352">
            <v>0</v>
          </cell>
          <cell r="FE352">
            <v>17677.205757963224</v>
          </cell>
          <cell r="FF352">
            <v>0</v>
          </cell>
          <cell r="FG352">
            <v>0.74577751989480423</v>
          </cell>
          <cell r="FH352">
            <v>0</v>
          </cell>
          <cell r="FI352">
            <v>0.78612324126108302</v>
          </cell>
          <cell r="FJ352">
            <v>0</v>
          </cell>
          <cell r="FK352">
            <v>0.90053164176015543</v>
          </cell>
          <cell r="FL352">
            <v>0</v>
          </cell>
          <cell r="FM352">
            <v>0.93795292330728053</v>
          </cell>
          <cell r="FN352">
            <v>0</v>
          </cell>
          <cell r="FO352">
            <v>0.67159625437868509</v>
          </cell>
          <cell r="FP352">
            <v>0</v>
          </cell>
          <cell r="FQ352">
            <v>0.73734659222062737</v>
          </cell>
          <cell r="FR352">
            <v>0</v>
          </cell>
          <cell r="FS352">
            <v>9.8212138333786392E-4</v>
          </cell>
          <cell r="FT352">
            <v>0</v>
          </cell>
          <cell r="FU352">
            <v>0.82760078323041475</v>
          </cell>
          <cell r="FV352">
            <v>0</v>
          </cell>
          <cell r="FW352">
            <v>0</v>
          </cell>
          <cell r="FX352">
            <v>0</v>
          </cell>
          <cell r="FY352">
            <v>40167.048074752522</v>
          </cell>
          <cell r="FZ352">
            <v>0</v>
          </cell>
          <cell r="GA352">
            <v>48534.328251800958</v>
          </cell>
          <cell r="GB352">
            <v>0</v>
          </cell>
          <cell r="GC352" t="e">
            <v>#DIV/0!</v>
          </cell>
          <cell r="GD352">
            <v>0</v>
          </cell>
          <cell r="GE352" t="e">
            <v>#DIV/0!</v>
          </cell>
          <cell r="GF352">
            <v>0</v>
          </cell>
          <cell r="GG352" t="e">
            <v>#DIV/0!</v>
          </cell>
          <cell r="GH352">
            <v>0</v>
          </cell>
          <cell r="GI352" t="e">
            <v>#DIV/0!</v>
          </cell>
          <cell r="GJ352">
            <v>0</v>
          </cell>
          <cell r="GK352" t="e">
            <v>#DIV/0!</v>
          </cell>
          <cell r="GL352">
            <v>0</v>
          </cell>
          <cell r="GM352" t="e">
            <v>#DIV/0!</v>
          </cell>
          <cell r="GN352">
            <v>0</v>
          </cell>
          <cell r="GO352" t="e">
            <v>#DIV/0!</v>
          </cell>
          <cell r="GP352">
            <v>0</v>
          </cell>
          <cell r="GQ352" t="e">
            <v>#DIV/0!</v>
          </cell>
          <cell r="GR352">
            <v>0</v>
          </cell>
          <cell r="GS352" t="e">
            <v>#DIV/0!</v>
          </cell>
          <cell r="GT352">
            <v>0</v>
          </cell>
          <cell r="GU352">
            <v>20870.811461350466</v>
          </cell>
          <cell r="GV352">
            <v>0</v>
          </cell>
          <cell r="GW352">
            <v>7521.2894974807523</v>
          </cell>
          <cell r="GX352">
            <v>0</v>
          </cell>
          <cell r="GY352">
            <v>1.731409812818949E-2</v>
          </cell>
          <cell r="GZ352">
            <v>0</v>
          </cell>
          <cell r="HA352">
            <v>4.8044856906226091E-2</v>
          </cell>
          <cell r="HB352">
            <v>0</v>
          </cell>
          <cell r="HC352">
            <v>3609.8092200536294</v>
          </cell>
          <cell r="HD352">
            <v>0</v>
          </cell>
          <cell r="HE352">
            <v>8.3098238780712035E-3</v>
          </cell>
          <cell r="IV352">
            <v>348</v>
          </cell>
        </row>
        <row r="353">
          <cell r="B353">
            <v>39170</v>
          </cell>
          <cell r="C353">
            <v>45</v>
          </cell>
          <cell r="D353">
            <v>39173</v>
          </cell>
          <cell r="E353">
            <v>0</v>
          </cell>
          <cell r="G353">
            <v>0</v>
          </cell>
          <cell r="H353">
            <v>0</v>
          </cell>
          <cell r="I353">
            <v>1</v>
          </cell>
          <cell r="J353">
            <v>1</v>
          </cell>
          <cell r="K353">
            <v>24.625</v>
          </cell>
          <cell r="L353">
            <v>0</v>
          </cell>
          <cell r="M353">
            <v>235.37500000000009</v>
          </cell>
          <cell r="N353">
            <v>0</v>
          </cell>
          <cell r="O353">
            <v>236</v>
          </cell>
          <cell r="Q353">
            <v>19.5</v>
          </cell>
          <cell r="S353">
            <v>0.73680555555555594</v>
          </cell>
          <cell r="T353">
            <v>0</v>
          </cell>
          <cell r="U353">
            <v>20.236805555555556</v>
          </cell>
          <cell r="W353">
            <v>11.663194444444446</v>
          </cell>
          <cell r="Y353">
            <v>3.4722222222222071E-2</v>
          </cell>
          <cell r="AA353">
            <v>20.215972222222224</v>
          </cell>
          <cell r="AB353">
            <v>0</v>
          </cell>
          <cell r="AC353">
            <v>20.250694444444445</v>
          </cell>
          <cell r="AE353">
            <v>4.4145833333333329</v>
          </cell>
          <cell r="AG353">
            <v>39.742361111111116</v>
          </cell>
          <cell r="AI353">
            <v>0.44097222222222232</v>
          </cell>
          <cell r="AJ353">
            <v>0</v>
          </cell>
          <cell r="AK353">
            <v>44.59791666666667</v>
          </cell>
          <cell r="AL353">
            <v>0</v>
          </cell>
          <cell r="AM353">
            <v>64.848611111111111</v>
          </cell>
          <cell r="AN353">
            <v>0</v>
          </cell>
          <cell r="AO353">
            <v>203.47499999999997</v>
          </cell>
          <cell r="AP353">
            <v>0</v>
          </cell>
          <cell r="AQ353">
            <v>132.03222222222203</v>
          </cell>
          <cell r="AR353">
            <v>0</v>
          </cell>
          <cell r="AS353">
            <v>0.97590612599159354</v>
          </cell>
          <cell r="AT353">
            <v>0</v>
          </cell>
          <cell r="AU353">
            <v>0.78309449180004775</v>
          </cell>
          <cell r="AV353">
            <v>0</v>
          </cell>
          <cell r="AW353">
            <v>0.99759326569209716</v>
          </cell>
          <cell r="AX353">
            <v>0</v>
          </cell>
          <cell r="AY353">
            <v>0.75659388348373846</v>
          </cell>
          <cell r="AZ353">
            <v>0</v>
          </cell>
          <cell r="BA353">
            <v>0.68146509945256728</v>
          </cell>
          <cell r="BB353">
            <v>0</v>
          </cell>
          <cell r="BC353">
            <v>0.64888670461836617</v>
          </cell>
          <cell r="BD353">
            <v>0</v>
          </cell>
          <cell r="BE353">
            <v>0.61370888866652162</v>
          </cell>
          <cell r="BF353">
            <v>0</v>
          </cell>
          <cell r="BG353">
            <v>0.61161423148684213</v>
          </cell>
          <cell r="BH353">
            <v>0</v>
          </cell>
          <cell r="BI353">
            <v>0.56094411990322701</v>
          </cell>
          <cell r="BJ353">
            <v>0</v>
          </cell>
          <cell r="BK353">
            <v>137.0885730755962</v>
          </cell>
          <cell r="BL353">
            <v>0</v>
          </cell>
          <cell r="BM353">
            <v>434402.61466666654</v>
          </cell>
          <cell r="BN353">
            <v>0</v>
          </cell>
          <cell r="BO353">
            <v>1840.6890451977397</v>
          </cell>
          <cell r="BP353">
            <v>0</v>
          </cell>
          <cell r="BQ353">
            <v>154969.07804000017</v>
          </cell>
          <cell r="BR353">
            <v>0</v>
          </cell>
          <cell r="BS353">
            <v>0.35674066593478904</v>
          </cell>
          <cell r="BT353">
            <v>0</v>
          </cell>
          <cell r="BU353">
            <v>0.35674066593478904</v>
          </cell>
          <cell r="BV353">
            <v>0</v>
          </cell>
          <cell r="BW353">
            <v>0.1156844016595425</v>
          </cell>
          <cell r="BX353">
            <v>0</v>
          </cell>
          <cell r="BY353">
            <v>50253.606557054118</v>
          </cell>
          <cell r="BZ353">
            <v>0</v>
          </cell>
          <cell r="CA353">
            <v>0.18634085888121099</v>
          </cell>
          <cell r="CB353">
            <v>0</v>
          </cell>
          <cell r="CC353">
            <v>80946.95631723039</v>
          </cell>
          <cell r="CD353">
            <v>0</v>
          </cell>
          <cell r="CE353">
            <v>2.9091516698056919E-2</v>
          </cell>
          <cell r="CF353">
            <v>0</v>
          </cell>
          <cell r="CG353">
            <v>0.74906282891880527</v>
          </cell>
          <cell r="CH353">
            <v>0</v>
          </cell>
          <cell r="CI353">
            <v>6673.1968893401727</v>
          </cell>
          <cell r="CJ353">
            <v>0</v>
          </cell>
          <cell r="CK353">
            <v>0.48917543656311357</v>
          </cell>
          <cell r="CL353">
            <v>0</v>
          </cell>
          <cell r="CM353">
            <v>84052.466533429571</v>
          </cell>
          <cell r="CN353">
            <v>0</v>
          </cell>
          <cell r="CO353">
            <v>0.39554271530305446</v>
          </cell>
          <cell r="CP353">
            <v>0</v>
          </cell>
          <cell r="CQ353">
            <v>171824.78973999975</v>
          </cell>
          <cell r="CR353">
            <v>0</v>
          </cell>
          <cell r="CS353">
            <v>1.1506937507033582E-2</v>
          </cell>
          <cell r="CT353">
            <v>0</v>
          </cell>
          <cell r="CU353">
            <v>4998.6437398613216</v>
          </cell>
          <cell r="CV353">
            <v>0</v>
          </cell>
          <cell r="CW353">
            <v>4.2342397840877351E-2</v>
          </cell>
          <cell r="CX353">
            <v>0</v>
          </cell>
          <cell r="CY353">
            <v>18393.648333333338</v>
          </cell>
          <cell r="CZ353">
            <v>0</v>
          </cell>
          <cell r="DA353">
            <v>2.031843602464951E-2</v>
          </cell>
          <cell r="DB353">
            <v>0</v>
          </cell>
          <cell r="DC353">
            <v>8.6033130166012406E-4</v>
          </cell>
          <cell r="DD353">
            <v>0</v>
          </cell>
          <cell r="DE353">
            <v>373.73016692073452</v>
          </cell>
          <cell r="DF353">
            <v>0</v>
          </cell>
          <cell r="DG353">
            <v>0.60590767106623711</v>
          </cell>
          <cell r="DH353">
            <v>0</v>
          </cell>
          <cell r="DI353">
            <v>11144.852624061377</v>
          </cell>
          <cell r="DJ353">
            <v>0</v>
          </cell>
          <cell r="DK353">
            <v>9.2751735223091852E-2</v>
          </cell>
          <cell r="DL353">
            <v>0</v>
          </cell>
          <cell r="DM353">
            <v>1706.0427999999986</v>
          </cell>
          <cell r="DN353">
            <v>0</v>
          </cell>
          <cell r="DO353">
            <v>0.82661866184707689</v>
          </cell>
          <cell r="DP353">
            <v>0</v>
          </cell>
          <cell r="DQ353">
            <v>45254.962817192856</v>
          </cell>
          <cell r="DR353">
            <v>0</v>
          </cell>
          <cell r="DS353">
            <v>54747.085815932078</v>
          </cell>
          <cell r="DT353">
            <v>0</v>
          </cell>
          <cell r="DU353">
            <v>417546.90296666691</v>
          </cell>
          <cell r="DV353">
            <v>0</v>
          </cell>
          <cell r="DW353">
            <v>0.96119795063173441</v>
          </cell>
          <cell r="DX353">
            <v>0</v>
          </cell>
          <cell r="DY353">
            <v>0.43262020195851175</v>
          </cell>
          <cell r="DZ353">
            <v>0</v>
          </cell>
          <cell r="EA353">
            <v>0.98785121967142764</v>
          </cell>
          <cell r="EB353">
            <v>0</v>
          </cell>
          <cell r="EC353">
            <v>0.85213298515445779</v>
          </cell>
          <cell r="ED353">
            <v>0</v>
          </cell>
          <cell r="EE353">
            <v>0.87518912292736151</v>
          </cell>
          <cell r="EF353">
            <v>0</v>
          </cell>
          <cell r="EG353">
            <v>7.7693210844588065E-2</v>
          </cell>
          <cell r="EH353">
            <v>0</v>
          </cell>
          <cell r="EI353">
            <v>33750.13393273767</v>
          </cell>
          <cell r="EJ353">
            <v>0</v>
          </cell>
          <cell r="EK353">
            <v>34165.199435562179</v>
          </cell>
          <cell r="EL353">
            <v>0</v>
          </cell>
          <cell r="EM353">
            <v>7.8648696582497374E-2</v>
          </cell>
          <cell r="EN353">
            <v>0</v>
          </cell>
          <cell r="EO353">
            <v>4.5821356152654571E-4</v>
          </cell>
          <cell r="EP353">
            <v>0</v>
          </cell>
          <cell r="EQ353">
            <v>15.654957713633674</v>
          </cell>
          <cell r="ER353">
            <v>0</v>
          </cell>
          <cell r="ES353">
            <v>0.98830407400104725</v>
          </cell>
          <cell r="ET353">
            <v>0</v>
          </cell>
          <cell r="EU353">
            <v>34149.544477848533</v>
          </cell>
          <cell r="EV353">
            <v>0</v>
          </cell>
          <cell r="EW353">
            <v>2.6484253307920855E-2</v>
          </cell>
          <cell r="EX353">
            <v>0.85</v>
          </cell>
          <cell r="EY353">
            <v>0.84698219763513705</v>
          </cell>
          <cell r="EZ353">
            <v>0</v>
          </cell>
          <cell r="FA353">
            <v>0.36037360173604288</v>
          </cell>
          <cell r="FB353">
            <v>0</v>
          </cell>
          <cell r="FC353">
            <v>0.42547954696361234</v>
          </cell>
          <cell r="FD353">
            <v>0</v>
          </cell>
          <cell r="FE353">
            <v>17677.205757963224</v>
          </cell>
          <cell r="FF353">
            <v>0</v>
          </cell>
          <cell r="FG353">
            <v>0.74577751989480423</v>
          </cell>
          <cell r="FH353">
            <v>0</v>
          </cell>
          <cell r="FI353">
            <v>0.78612324126108302</v>
          </cell>
          <cell r="FJ353">
            <v>0</v>
          </cell>
          <cell r="FK353">
            <v>0.90053164176015543</v>
          </cell>
          <cell r="FL353">
            <v>0</v>
          </cell>
          <cell r="FM353">
            <v>0.93795292330728053</v>
          </cell>
          <cell r="FN353">
            <v>0</v>
          </cell>
          <cell r="FO353">
            <v>0.67159625437868509</v>
          </cell>
          <cell r="FP353">
            <v>0</v>
          </cell>
          <cell r="FQ353">
            <v>0.73734659222062737</v>
          </cell>
          <cell r="FR353">
            <v>0</v>
          </cell>
          <cell r="FS353">
            <v>9.8212138333786392E-4</v>
          </cell>
          <cell r="FT353">
            <v>0</v>
          </cell>
          <cell r="FU353">
            <v>0.82760078323041475</v>
          </cell>
          <cell r="FV353">
            <v>0</v>
          </cell>
          <cell r="FW353">
            <v>0</v>
          </cell>
          <cell r="FX353">
            <v>0</v>
          </cell>
          <cell r="FY353">
            <v>40167.048074752522</v>
          </cell>
          <cell r="FZ353">
            <v>0</v>
          </cell>
          <cell r="GA353">
            <v>48534.328251800958</v>
          </cell>
          <cell r="GB353">
            <v>0</v>
          </cell>
          <cell r="GC353" t="e">
            <v>#DIV/0!</v>
          </cell>
          <cell r="GD353">
            <v>0</v>
          </cell>
          <cell r="GE353" t="e">
            <v>#DIV/0!</v>
          </cell>
          <cell r="GF353">
            <v>0</v>
          </cell>
          <cell r="GG353" t="e">
            <v>#DIV/0!</v>
          </cell>
          <cell r="GH353">
            <v>0</v>
          </cell>
          <cell r="GI353" t="e">
            <v>#DIV/0!</v>
          </cell>
          <cell r="GJ353">
            <v>0</v>
          </cell>
          <cell r="GK353" t="e">
            <v>#DIV/0!</v>
          </cell>
          <cell r="GL353">
            <v>0</v>
          </cell>
          <cell r="GM353" t="e">
            <v>#DIV/0!</v>
          </cell>
          <cell r="GN353">
            <v>0</v>
          </cell>
          <cell r="GO353" t="e">
            <v>#DIV/0!</v>
          </cell>
          <cell r="GP353">
            <v>0</v>
          </cell>
          <cell r="GQ353" t="e">
            <v>#DIV/0!</v>
          </cell>
          <cell r="GR353">
            <v>0</v>
          </cell>
          <cell r="GS353" t="e">
            <v>#DIV/0!</v>
          </cell>
          <cell r="GT353">
            <v>0</v>
          </cell>
          <cell r="GU353">
            <v>20870.811461350466</v>
          </cell>
          <cell r="GV353">
            <v>0</v>
          </cell>
          <cell r="GW353">
            <v>7521.2894974807523</v>
          </cell>
          <cell r="GX353">
            <v>0</v>
          </cell>
          <cell r="GY353">
            <v>1.731409812818949E-2</v>
          </cell>
          <cell r="GZ353">
            <v>0</v>
          </cell>
          <cell r="HA353">
            <v>4.8044856906226091E-2</v>
          </cell>
          <cell r="HB353">
            <v>0</v>
          </cell>
          <cell r="HC353">
            <v>3609.8092200536294</v>
          </cell>
          <cell r="HD353">
            <v>0</v>
          </cell>
          <cell r="HE353">
            <v>8.3098238780712035E-3</v>
          </cell>
          <cell r="IV353">
            <v>349</v>
          </cell>
        </row>
        <row r="354">
          <cell r="B354">
            <v>39171</v>
          </cell>
          <cell r="C354">
            <v>45</v>
          </cell>
          <cell r="D354">
            <v>39173</v>
          </cell>
          <cell r="E354">
            <v>0</v>
          </cell>
          <cell r="G354">
            <v>0</v>
          </cell>
          <cell r="H354">
            <v>0</v>
          </cell>
          <cell r="I354">
            <v>1</v>
          </cell>
          <cell r="J354">
            <v>1</v>
          </cell>
          <cell r="K354">
            <v>25.625</v>
          </cell>
          <cell r="L354">
            <v>0</v>
          </cell>
          <cell r="M354">
            <v>235.37500000000009</v>
          </cell>
          <cell r="N354">
            <v>0</v>
          </cell>
          <cell r="O354">
            <v>236</v>
          </cell>
          <cell r="Q354">
            <v>19.5</v>
          </cell>
          <cell r="S354">
            <v>0.73680555555555594</v>
          </cell>
          <cell r="T354">
            <v>0</v>
          </cell>
          <cell r="U354">
            <v>20.236805555555556</v>
          </cell>
          <cell r="W354">
            <v>11.663194444444446</v>
          </cell>
          <cell r="Y354">
            <v>3.4722222222222071E-2</v>
          </cell>
          <cell r="AA354">
            <v>20.215972222222224</v>
          </cell>
          <cell r="AB354">
            <v>0</v>
          </cell>
          <cell r="AC354">
            <v>20.250694444444445</v>
          </cell>
          <cell r="AE354">
            <v>4.4145833333333329</v>
          </cell>
          <cell r="AG354">
            <v>39.742361111111116</v>
          </cell>
          <cell r="AI354">
            <v>0.44097222222222232</v>
          </cell>
          <cell r="AJ354">
            <v>0</v>
          </cell>
          <cell r="AK354">
            <v>44.59791666666667</v>
          </cell>
          <cell r="AL354">
            <v>0</v>
          </cell>
          <cell r="AM354">
            <v>64.848611111111111</v>
          </cell>
          <cell r="AN354">
            <v>0</v>
          </cell>
          <cell r="AO354">
            <v>203.47499999999997</v>
          </cell>
          <cell r="AP354">
            <v>0</v>
          </cell>
          <cell r="AQ354">
            <v>132.03222222222203</v>
          </cell>
          <cell r="AR354">
            <v>0</v>
          </cell>
          <cell r="AS354">
            <v>0.97590612599159354</v>
          </cell>
          <cell r="AT354">
            <v>0</v>
          </cell>
          <cell r="AU354">
            <v>0.78309449180004775</v>
          </cell>
          <cell r="AV354">
            <v>0</v>
          </cell>
          <cell r="AW354">
            <v>0.99759326569209716</v>
          </cell>
          <cell r="AX354">
            <v>0</v>
          </cell>
          <cell r="AY354">
            <v>0.75659388348373846</v>
          </cell>
          <cell r="AZ354">
            <v>0</v>
          </cell>
          <cell r="BA354">
            <v>0.68146509945256728</v>
          </cell>
          <cell r="BB354">
            <v>0</v>
          </cell>
          <cell r="BC354">
            <v>0.64888670461836617</v>
          </cell>
          <cell r="BD354">
            <v>0</v>
          </cell>
          <cell r="BE354">
            <v>0.61370888866652162</v>
          </cell>
          <cell r="BF354">
            <v>0</v>
          </cell>
          <cell r="BG354">
            <v>0.61161423148684213</v>
          </cell>
          <cell r="BH354">
            <v>0</v>
          </cell>
          <cell r="BI354">
            <v>0.56094411990322701</v>
          </cell>
          <cell r="BJ354">
            <v>0</v>
          </cell>
          <cell r="BK354">
            <v>137.0885730755962</v>
          </cell>
          <cell r="BL354">
            <v>0</v>
          </cell>
          <cell r="BM354">
            <v>434402.61466666654</v>
          </cell>
          <cell r="BN354">
            <v>0</v>
          </cell>
          <cell r="BO354">
            <v>1840.6890451977397</v>
          </cell>
          <cell r="BP354">
            <v>0</v>
          </cell>
          <cell r="BQ354">
            <v>154969.07804000017</v>
          </cell>
          <cell r="BR354">
            <v>0</v>
          </cell>
          <cell r="BS354">
            <v>0.35674066593478904</v>
          </cell>
          <cell r="BT354">
            <v>0</v>
          </cell>
          <cell r="BU354">
            <v>0.35674066593478904</v>
          </cell>
          <cell r="BV354">
            <v>0</v>
          </cell>
          <cell r="BW354">
            <v>0.1156844016595425</v>
          </cell>
          <cell r="BX354">
            <v>0</v>
          </cell>
          <cell r="BY354">
            <v>50253.606557054118</v>
          </cell>
          <cell r="BZ354">
            <v>0</v>
          </cell>
          <cell r="CA354">
            <v>0.18634085888121099</v>
          </cell>
          <cell r="CB354">
            <v>0</v>
          </cell>
          <cell r="CC354">
            <v>80946.95631723039</v>
          </cell>
          <cell r="CD354">
            <v>0</v>
          </cell>
          <cell r="CE354">
            <v>2.9091516698056919E-2</v>
          </cell>
          <cell r="CF354">
            <v>0</v>
          </cell>
          <cell r="CG354">
            <v>0.74906282891880527</v>
          </cell>
          <cell r="CH354">
            <v>0</v>
          </cell>
          <cell r="CI354">
            <v>6673.1968893401727</v>
          </cell>
          <cell r="CJ354">
            <v>0</v>
          </cell>
          <cell r="CK354">
            <v>0.48917543656311357</v>
          </cell>
          <cell r="CL354">
            <v>0</v>
          </cell>
          <cell r="CM354">
            <v>84052.466533429571</v>
          </cell>
          <cell r="CN354">
            <v>0</v>
          </cell>
          <cell r="CO354">
            <v>0.39554271530305446</v>
          </cell>
          <cell r="CP354">
            <v>0</v>
          </cell>
          <cell r="CQ354">
            <v>171824.78973999975</v>
          </cell>
          <cell r="CR354">
            <v>0</v>
          </cell>
          <cell r="CS354">
            <v>1.1506937507033582E-2</v>
          </cell>
          <cell r="CT354">
            <v>0</v>
          </cell>
          <cell r="CU354">
            <v>4998.6437398613216</v>
          </cell>
          <cell r="CV354">
            <v>0</v>
          </cell>
          <cell r="CW354">
            <v>4.2342397840877351E-2</v>
          </cell>
          <cell r="CX354">
            <v>0</v>
          </cell>
          <cell r="CY354">
            <v>18393.648333333338</v>
          </cell>
          <cell r="CZ354">
            <v>0</v>
          </cell>
          <cell r="DA354">
            <v>2.031843602464951E-2</v>
          </cell>
          <cell r="DB354">
            <v>0</v>
          </cell>
          <cell r="DC354">
            <v>8.6033130166012406E-4</v>
          </cell>
          <cell r="DD354">
            <v>0</v>
          </cell>
          <cell r="DE354">
            <v>373.73016692073452</v>
          </cell>
          <cell r="DF354">
            <v>0</v>
          </cell>
          <cell r="DG354">
            <v>0.60590767106623711</v>
          </cell>
          <cell r="DH354">
            <v>0</v>
          </cell>
          <cell r="DI354">
            <v>11144.852624061377</v>
          </cell>
          <cell r="DJ354">
            <v>0</v>
          </cell>
          <cell r="DK354">
            <v>9.2751735223091852E-2</v>
          </cell>
          <cell r="DL354">
            <v>0</v>
          </cell>
          <cell r="DM354">
            <v>1706.0427999999986</v>
          </cell>
          <cell r="DN354">
            <v>0</v>
          </cell>
          <cell r="DO354">
            <v>0.82661866184707689</v>
          </cell>
          <cell r="DP354">
            <v>0</v>
          </cell>
          <cell r="DQ354">
            <v>45254.962817192856</v>
          </cell>
          <cell r="DR354">
            <v>0</v>
          </cell>
          <cell r="DS354">
            <v>54747.085815932078</v>
          </cell>
          <cell r="DT354">
            <v>0</v>
          </cell>
          <cell r="DU354">
            <v>417546.90296666691</v>
          </cell>
          <cell r="DV354">
            <v>0</v>
          </cell>
          <cell r="DW354">
            <v>0.96119795063173441</v>
          </cell>
          <cell r="DX354">
            <v>0</v>
          </cell>
          <cell r="DY354">
            <v>0.43262020195851175</v>
          </cell>
          <cell r="DZ354">
            <v>0</v>
          </cell>
          <cell r="EA354">
            <v>0.98785121967142764</v>
          </cell>
          <cell r="EB354">
            <v>0</v>
          </cell>
          <cell r="EC354">
            <v>0.85213298515445779</v>
          </cell>
          <cell r="ED354">
            <v>0</v>
          </cell>
          <cell r="EE354">
            <v>0.87518912292736151</v>
          </cell>
          <cell r="EF354">
            <v>0</v>
          </cell>
          <cell r="EG354">
            <v>7.7693210844588065E-2</v>
          </cell>
          <cell r="EH354">
            <v>0</v>
          </cell>
          <cell r="EI354">
            <v>33750.13393273767</v>
          </cell>
          <cell r="EJ354">
            <v>0</v>
          </cell>
          <cell r="EK354">
            <v>34165.199435562179</v>
          </cell>
          <cell r="EL354">
            <v>0</v>
          </cell>
          <cell r="EM354">
            <v>7.8648696582497374E-2</v>
          </cell>
          <cell r="EN354">
            <v>0</v>
          </cell>
          <cell r="EO354">
            <v>4.5821356152654571E-4</v>
          </cell>
          <cell r="EP354">
            <v>0</v>
          </cell>
          <cell r="EQ354">
            <v>15.654957713633674</v>
          </cell>
          <cell r="ER354">
            <v>0</v>
          </cell>
          <cell r="ES354">
            <v>0.98830407400104725</v>
          </cell>
          <cell r="ET354">
            <v>0</v>
          </cell>
          <cell r="EU354">
            <v>34149.544477848533</v>
          </cell>
          <cell r="EV354">
            <v>0</v>
          </cell>
          <cell r="EW354">
            <v>2.6484253307920855E-2</v>
          </cell>
          <cell r="EX354">
            <v>0.85</v>
          </cell>
          <cell r="EY354">
            <v>0.84698219763513705</v>
          </cell>
          <cell r="EZ354">
            <v>0</v>
          </cell>
          <cell r="FA354">
            <v>0.36037360173604288</v>
          </cell>
          <cell r="FB354">
            <v>0</v>
          </cell>
          <cell r="FC354">
            <v>0.42547954696361234</v>
          </cell>
          <cell r="FD354">
            <v>0</v>
          </cell>
          <cell r="FE354">
            <v>17677.205757963224</v>
          </cell>
          <cell r="FF354">
            <v>0</v>
          </cell>
          <cell r="FG354">
            <v>0.74577751989480423</v>
          </cell>
          <cell r="FH354">
            <v>0</v>
          </cell>
          <cell r="FI354">
            <v>0.78612324126108302</v>
          </cell>
          <cell r="FJ354">
            <v>0</v>
          </cell>
          <cell r="FK354">
            <v>0.90053164176015543</v>
          </cell>
          <cell r="FL354">
            <v>0</v>
          </cell>
          <cell r="FM354">
            <v>0.93795292330728053</v>
          </cell>
          <cell r="FN354">
            <v>0</v>
          </cell>
          <cell r="FO354">
            <v>0.67159625437868509</v>
          </cell>
          <cell r="FP354">
            <v>0</v>
          </cell>
          <cell r="FQ354">
            <v>0.73734659222062737</v>
          </cell>
          <cell r="FR354">
            <v>0</v>
          </cell>
          <cell r="FS354">
            <v>9.8212138333786392E-4</v>
          </cell>
          <cell r="FT354">
            <v>0</v>
          </cell>
          <cell r="FU354">
            <v>0.82760078323041475</v>
          </cell>
          <cell r="FV354">
            <v>0</v>
          </cell>
          <cell r="FW354">
            <v>0</v>
          </cell>
          <cell r="FX354">
            <v>0</v>
          </cell>
          <cell r="FY354">
            <v>40167.048074752522</v>
          </cell>
          <cell r="FZ354">
            <v>0</v>
          </cell>
          <cell r="GA354">
            <v>48534.328251800958</v>
          </cell>
          <cell r="GB354">
            <v>0</v>
          </cell>
          <cell r="GC354" t="e">
            <v>#DIV/0!</v>
          </cell>
          <cell r="GD354">
            <v>0</v>
          </cell>
          <cell r="GE354" t="e">
            <v>#DIV/0!</v>
          </cell>
          <cell r="GF354">
            <v>0</v>
          </cell>
          <cell r="GG354" t="e">
            <v>#DIV/0!</v>
          </cell>
          <cell r="GH354">
            <v>0</v>
          </cell>
          <cell r="GI354" t="e">
            <v>#DIV/0!</v>
          </cell>
          <cell r="GJ354">
            <v>0</v>
          </cell>
          <cell r="GK354" t="e">
            <v>#DIV/0!</v>
          </cell>
          <cell r="GL354">
            <v>0</v>
          </cell>
          <cell r="GM354" t="e">
            <v>#DIV/0!</v>
          </cell>
          <cell r="GN354">
            <v>0</v>
          </cell>
          <cell r="GO354" t="e">
            <v>#DIV/0!</v>
          </cell>
          <cell r="GP354">
            <v>0</v>
          </cell>
          <cell r="GQ354" t="e">
            <v>#DIV/0!</v>
          </cell>
          <cell r="GR354">
            <v>0</v>
          </cell>
          <cell r="GS354" t="e">
            <v>#DIV/0!</v>
          </cell>
          <cell r="GT354">
            <v>0</v>
          </cell>
          <cell r="GU354">
            <v>20870.811461350466</v>
          </cell>
          <cell r="GV354">
            <v>0</v>
          </cell>
          <cell r="GW354">
            <v>7521.2894974807523</v>
          </cell>
          <cell r="GX354">
            <v>0</v>
          </cell>
          <cell r="GY354">
            <v>1.731409812818949E-2</v>
          </cell>
          <cell r="GZ354">
            <v>0</v>
          </cell>
          <cell r="HA354">
            <v>4.8044856906226091E-2</v>
          </cell>
          <cell r="HB354">
            <v>0</v>
          </cell>
          <cell r="HC354">
            <v>3609.8092200536294</v>
          </cell>
          <cell r="HD354">
            <v>0</v>
          </cell>
          <cell r="HE354">
            <v>8.3098238780712035E-3</v>
          </cell>
          <cell r="IV354">
            <v>350</v>
          </cell>
        </row>
        <row r="355">
          <cell r="B355">
            <v>39172</v>
          </cell>
          <cell r="C355">
            <v>45</v>
          </cell>
          <cell r="D355">
            <v>39173</v>
          </cell>
          <cell r="E355">
            <v>0</v>
          </cell>
          <cell r="G355">
            <v>0</v>
          </cell>
          <cell r="H355">
            <v>0</v>
          </cell>
          <cell r="I355">
            <v>1</v>
          </cell>
          <cell r="J355">
            <v>1</v>
          </cell>
          <cell r="K355">
            <v>26.625</v>
          </cell>
          <cell r="L355">
            <v>0</v>
          </cell>
          <cell r="M355">
            <v>235.37500000000009</v>
          </cell>
          <cell r="N355">
            <v>0</v>
          </cell>
          <cell r="O355">
            <v>236</v>
          </cell>
          <cell r="Q355">
            <v>19.5</v>
          </cell>
          <cell r="S355">
            <v>0.73680555555555594</v>
          </cell>
          <cell r="T355">
            <v>0</v>
          </cell>
          <cell r="U355">
            <v>20.236805555555556</v>
          </cell>
          <cell r="W355">
            <v>11.663194444444446</v>
          </cell>
          <cell r="Y355">
            <v>3.4722222222222071E-2</v>
          </cell>
          <cell r="AA355">
            <v>20.215972222222224</v>
          </cell>
          <cell r="AB355">
            <v>0</v>
          </cell>
          <cell r="AC355">
            <v>20.250694444444445</v>
          </cell>
          <cell r="AE355">
            <v>4.4145833333333329</v>
          </cell>
          <cell r="AG355">
            <v>39.742361111111116</v>
          </cell>
          <cell r="AI355">
            <v>0.44097222222222232</v>
          </cell>
          <cell r="AJ355">
            <v>0</v>
          </cell>
          <cell r="AK355">
            <v>44.59791666666667</v>
          </cell>
          <cell r="AL355">
            <v>0</v>
          </cell>
          <cell r="AM355">
            <v>64.848611111111111</v>
          </cell>
          <cell r="AN355">
            <v>0</v>
          </cell>
          <cell r="AO355">
            <v>203.47499999999997</v>
          </cell>
          <cell r="AP355">
            <v>0</v>
          </cell>
          <cell r="AQ355">
            <v>132.03222222222203</v>
          </cell>
          <cell r="AR355">
            <v>0</v>
          </cell>
          <cell r="AS355">
            <v>0.97590612599159354</v>
          </cell>
          <cell r="AT355">
            <v>0</v>
          </cell>
          <cell r="AU355">
            <v>0.78309449180004775</v>
          </cell>
          <cell r="AV355">
            <v>0</v>
          </cell>
          <cell r="AW355">
            <v>0.99759326569209716</v>
          </cell>
          <cell r="AX355">
            <v>0</v>
          </cell>
          <cell r="AY355">
            <v>0.75659388348373846</v>
          </cell>
          <cell r="AZ355">
            <v>0</v>
          </cell>
          <cell r="BA355">
            <v>0.68146509945256728</v>
          </cell>
          <cell r="BB355">
            <v>0</v>
          </cell>
          <cell r="BC355">
            <v>0.64888670461836617</v>
          </cell>
          <cell r="BD355">
            <v>0</v>
          </cell>
          <cell r="BE355">
            <v>0.61370888866652162</v>
          </cell>
          <cell r="BF355">
            <v>0</v>
          </cell>
          <cell r="BG355">
            <v>0.61161423148684213</v>
          </cell>
          <cell r="BH355">
            <v>0</v>
          </cell>
          <cell r="BI355">
            <v>0.56094411990322701</v>
          </cell>
          <cell r="BJ355">
            <v>0</v>
          </cell>
          <cell r="BK355">
            <v>137.0885730755962</v>
          </cell>
          <cell r="BL355">
            <v>0</v>
          </cell>
          <cell r="BM355">
            <v>434402.61466666654</v>
          </cell>
          <cell r="BN355">
            <v>0</v>
          </cell>
          <cell r="BO355">
            <v>1840.6890451977397</v>
          </cell>
          <cell r="BP355">
            <v>0</v>
          </cell>
          <cell r="BQ355">
            <v>154969.07804000017</v>
          </cell>
          <cell r="BR355">
            <v>0</v>
          </cell>
          <cell r="BS355">
            <v>0.35674066593478904</v>
          </cell>
          <cell r="BT355">
            <v>0</v>
          </cell>
          <cell r="BU355">
            <v>0.35674066593478904</v>
          </cell>
          <cell r="BV355">
            <v>0</v>
          </cell>
          <cell r="BW355">
            <v>0.1156844016595425</v>
          </cell>
          <cell r="BX355">
            <v>0</v>
          </cell>
          <cell r="BY355">
            <v>50253.606557054118</v>
          </cell>
          <cell r="BZ355">
            <v>0</v>
          </cell>
          <cell r="CA355">
            <v>0.18634085888121099</v>
          </cell>
          <cell r="CB355">
            <v>0</v>
          </cell>
          <cell r="CC355">
            <v>80946.95631723039</v>
          </cell>
          <cell r="CD355">
            <v>0</v>
          </cell>
          <cell r="CE355">
            <v>2.9091516698056919E-2</v>
          </cell>
          <cell r="CF355">
            <v>0</v>
          </cell>
          <cell r="CG355">
            <v>0.74906282891880527</v>
          </cell>
          <cell r="CH355">
            <v>0</v>
          </cell>
          <cell r="CI355">
            <v>6673.1968893401727</v>
          </cell>
          <cell r="CJ355">
            <v>0</v>
          </cell>
          <cell r="CK355">
            <v>0.48917543656311357</v>
          </cell>
          <cell r="CL355">
            <v>0</v>
          </cell>
          <cell r="CM355">
            <v>84052.466533429571</v>
          </cell>
          <cell r="CN355">
            <v>0</v>
          </cell>
          <cell r="CO355">
            <v>0.39554271530305446</v>
          </cell>
          <cell r="CP355">
            <v>0</v>
          </cell>
          <cell r="CQ355">
            <v>171824.78973999975</v>
          </cell>
          <cell r="CR355">
            <v>0</v>
          </cell>
          <cell r="CS355">
            <v>1.1506937507033582E-2</v>
          </cell>
          <cell r="CT355">
            <v>0</v>
          </cell>
          <cell r="CU355">
            <v>4998.6437398613216</v>
          </cell>
          <cell r="CV355">
            <v>0</v>
          </cell>
          <cell r="CW355">
            <v>4.2342397840877351E-2</v>
          </cell>
          <cell r="CX355">
            <v>0</v>
          </cell>
          <cell r="CY355">
            <v>18393.648333333338</v>
          </cell>
          <cell r="CZ355">
            <v>0</v>
          </cell>
          <cell r="DA355">
            <v>2.031843602464951E-2</v>
          </cell>
          <cell r="DB355">
            <v>0</v>
          </cell>
          <cell r="DC355">
            <v>8.6033130166012406E-4</v>
          </cell>
          <cell r="DD355">
            <v>0</v>
          </cell>
          <cell r="DE355">
            <v>373.73016692073452</v>
          </cell>
          <cell r="DF355">
            <v>0</v>
          </cell>
          <cell r="DG355">
            <v>0.60590767106623711</v>
          </cell>
          <cell r="DH355">
            <v>0</v>
          </cell>
          <cell r="DI355">
            <v>11144.852624061377</v>
          </cell>
          <cell r="DJ355">
            <v>0</v>
          </cell>
          <cell r="DK355">
            <v>9.2751735223091852E-2</v>
          </cell>
          <cell r="DL355">
            <v>0</v>
          </cell>
          <cell r="DM355">
            <v>1706.0427999999986</v>
          </cell>
          <cell r="DN355">
            <v>0</v>
          </cell>
          <cell r="DO355">
            <v>0.82661866184707689</v>
          </cell>
          <cell r="DP355">
            <v>0</v>
          </cell>
          <cell r="DQ355">
            <v>45254.962817192856</v>
          </cell>
          <cell r="DR355">
            <v>0</v>
          </cell>
          <cell r="DS355">
            <v>54747.085815932078</v>
          </cell>
          <cell r="DT355">
            <v>0</v>
          </cell>
          <cell r="DU355">
            <v>417546.90296666691</v>
          </cell>
          <cell r="DV355">
            <v>0</v>
          </cell>
          <cell r="DW355">
            <v>0.96119795063173441</v>
          </cell>
          <cell r="DX355">
            <v>0</v>
          </cell>
          <cell r="DY355">
            <v>0.43262020195851175</v>
          </cell>
          <cell r="DZ355">
            <v>0</v>
          </cell>
          <cell r="EA355">
            <v>0.98785121967142764</v>
          </cell>
          <cell r="EB355">
            <v>0</v>
          </cell>
          <cell r="EC355">
            <v>0.85213298515445779</v>
          </cell>
          <cell r="ED355">
            <v>0</v>
          </cell>
          <cell r="EE355">
            <v>0.87518912292736151</v>
          </cell>
          <cell r="EF355">
            <v>0</v>
          </cell>
          <cell r="EG355">
            <v>7.7693210844588065E-2</v>
          </cell>
          <cell r="EH355">
            <v>0</v>
          </cell>
          <cell r="EI355">
            <v>33750.13393273767</v>
          </cell>
          <cell r="EJ355">
            <v>0</v>
          </cell>
          <cell r="EK355">
            <v>34165.199435562179</v>
          </cell>
          <cell r="EL355">
            <v>0</v>
          </cell>
          <cell r="EM355">
            <v>7.8648696582497374E-2</v>
          </cell>
          <cell r="EN355">
            <v>0</v>
          </cell>
          <cell r="EO355">
            <v>4.5821356152654571E-4</v>
          </cell>
          <cell r="EP355">
            <v>0</v>
          </cell>
          <cell r="EQ355">
            <v>15.654957713633674</v>
          </cell>
          <cell r="ER355">
            <v>0</v>
          </cell>
          <cell r="ES355">
            <v>0.98830407400104725</v>
          </cell>
          <cell r="ET355">
            <v>0</v>
          </cell>
          <cell r="EU355">
            <v>34149.544477848533</v>
          </cell>
          <cell r="EV355">
            <v>0</v>
          </cell>
          <cell r="EW355">
            <v>2.6484253307920855E-2</v>
          </cell>
          <cell r="EX355">
            <v>0.85</v>
          </cell>
          <cell r="EY355">
            <v>0.84698219763513705</v>
          </cell>
          <cell r="EZ355">
            <v>0</v>
          </cell>
          <cell r="FA355">
            <v>0.36037360173604288</v>
          </cell>
          <cell r="FB355">
            <v>0</v>
          </cell>
          <cell r="FC355">
            <v>0.42547954696361234</v>
          </cell>
          <cell r="FD355">
            <v>0</v>
          </cell>
          <cell r="FE355">
            <v>17677.205757963224</v>
          </cell>
          <cell r="FF355">
            <v>0</v>
          </cell>
          <cell r="FG355">
            <v>0.74577751989480423</v>
          </cell>
          <cell r="FH355">
            <v>0</v>
          </cell>
          <cell r="FI355">
            <v>0.78612324126108302</v>
          </cell>
          <cell r="FJ355">
            <v>0</v>
          </cell>
          <cell r="FK355">
            <v>0.90053164176015543</v>
          </cell>
          <cell r="FL355">
            <v>0</v>
          </cell>
          <cell r="FM355">
            <v>0.93795292330728053</v>
          </cell>
          <cell r="FN355">
            <v>0</v>
          </cell>
          <cell r="FO355">
            <v>0.67159625437868509</v>
          </cell>
          <cell r="FP355">
            <v>0</v>
          </cell>
          <cell r="FQ355">
            <v>0.73734659222062737</v>
          </cell>
          <cell r="FR355">
            <v>0</v>
          </cell>
          <cell r="FS355">
            <v>9.8212138333786392E-4</v>
          </cell>
          <cell r="FT355">
            <v>0</v>
          </cell>
          <cell r="FU355">
            <v>0.82760078323041475</v>
          </cell>
          <cell r="FV355">
            <v>0</v>
          </cell>
          <cell r="FW355">
            <v>0</v>
          </cell>
          <cell r="FX355">
            <v>0</v>
          </cell>
          <cell r="FY355">
            <v>40167.048074752522</v>
          </cell>
          <cell r="FZ355">
            <v>0</v>
          </cell>
          <cell r="GA355">
            <v>48534.328251800958</v>
          </cell>
          <cell r="GB355">
            <v>0</v>
          </cell>
          <cell r="GC355" t="e">
            <v>#DIV/0!</v>
          </cell>
          <cell r="GD355">
            <v>0</v>
          </cell>
          <cell r="GE355" t="e">
            <v>#DIV/0!</v>
          </cell>
          <cell r="GF355">
            <v>0</v>
          </cell>
          <cell r="GG355" t="e">
            <v>#DIV/0!</v>
          </cell>
          <cell r="GH355">
            <v>0</v>
          </cell>
          <cell r="GI355" t="e">
            <v>#DIV/0!</v>
          </cell>
          <cell r="GJ355">
            <v>0</v>
          </cell>
          <cell r="GK355" t="e">
            <v>#DIV/0!</v>
          </cell>
          <cell r="GL355">
            <v>0</v>
          </cell>
          <cell r="GM355" t="e">
            <v>#DIV/0!</v>
          </cell>
          <cell r="GN355">
            <v>0</v>
          </cell>
          <cell r="GO355" t="e">
            <v>#DIV/0!</v>
          </cell>
          <cell r="GP355">
            <v>0</v>
          </cell>
          <cell r="GQ355" t="e">
            <v>#DIV/0!</v>
          </cell>
          <cell r="GR355">
            <v>0</v>
          </cell>
          <cell r="GS355" t="e">
            <v>#DIV/0!</v>
          </cell>
          <cell r="GT355">
            <v>0</v>
          </cell>
          <cell r="GU355">
            <v>20870.811461350466</v>
          </cell>
          <cell r="GV355">
            <v>0</v>
          </cell>
          <cell r="GW355">
            <v>7521.2894974807523</v>
          </cell>
          <cell r="GX355">
            <v>0</v>
          </cell>
          <cell r="GY355">
            <v>1.731409812818949E-2</v>
          </cell>
          <cell r="GZ355">
            <v>0</v>
          </cell>
          <cell r="HA355">
            <v>4.8044856906226091E-2</v>
          </cell>
          <cell r="HB355">
            <v>0</v>
          </cell>
          <cell r="HC355">
            <v>3609.8092200536294</v>
          </cell>
          <cell r="HD355">
            <v>0</v>
          </cell>
          <cell r="HE355">
            <v>8.3098238780712035E-3</v>
          </cell>
          <cell r="IV355">
            <v>351</v>
          </cell>
        </row>
        <row r="356">
          <cell r="B356">
            <v>39173</v>
          </cell>
          <cell r="C356">
            <v>45</v>
          </cell>
          <cell r="D356">
            <v>39173</v>
          </cell>
          <cell r="E356">
            <v>0</v>
          </cell>
          <cell r="G356">
            <v>0</v>
          </cell>
          <cell r="H356">
            <v>0</v>
          </cell>
          <cell r="I356">
            <v>1</v>
          </cell>
          <cell r="J356">
            <v>1</v>
          </cell>
          <cell r="K356">
            <v>27.625</v>
          </cell>
          <cell r="L356">
            <v>0</v>
          </cell>
          <cell r="M356">
            <v>235.37500000000009</v>
          </cell>
          <cell r="N356">
            <v>0</v>
          </cell>
          <cell r="O356">
            <v>236</v>
          </cell>
          <cell r="Q356">
            <v>19.5</v>
          </cell>
          <cell r="S356">
            <v>0.73680555555555594</v>
          </cell>
          <cell r="T356">
            <v>0</v>
          </cell>
          <cell r="U356">
            <v>20.236805555555556</v>
          </cell>
          <cell r="W356">
            <v>11.663194444444446</v>
          </cell>
          <cell r="Y356">
            <v>3.4722222222222071E-2</v>
          </cell>
          <cell r="AA356">
            <v>20.215972222222224</v>
          </cell>
          <cell r="AB356">
            <v>0</v>
          </cell>
          <cell r="AC356">
            <v>20.250694444444445</v>
          </cell>
          <cell r="AE356">
            <v>4.4145833333333329</v>
          </cell>
          <cell r="AG356">
            <v>39.742361111111116</v>
          </cell>
          <cell r="AI356">
            <v>0.44097222222222232</v>
          </cell>
          <cell r="AJ356">
            <v>0</v>
          </cell>
          <cell r="AK356">
            <v>44.59791666666667</v>
          </cell>
          <cell r="AL356">
            <v>0</v>
          </cell>
          <cell r="AM356">
            <v>64.848611111111111</v>
          </cell>
          <cell r="AN356">
            <v>0</v>
          </cell>
          <cell r="AO356">
            <v>203.47499999999997</v>
          </cell>
          <cell r="AP356">
            <v>0</v>
          </cell>
          <cell r="AQ356">
            <v>132.03222222222203</v>
          </cell>
          <cell r="AR356">
            <v>0</v>
          </cell>
          <cell r="AS356">
            <v>0.97590612599159354</v>
          </cell>
          <cell r="AT356">
            <v>0</v>
          </cell>
          <cell r="AU356">
            <v>0.78309449180004775</v>
          </cell>
          <cell r="AV356">
            <v>0</v>
          </cell>
          <cell r="AW356">
            <v>0.99759326569209716</v>
          </cell>
          <cell r="AX356">
            <v>0</v>
          </cell>
          <cell r="AY356">
            <v>0.75659388348373846</v>
          </cell>
          <cell r="AZ356">
            <v>0</v>
          </cell>
          <cell r="BA356">
            <v>0.68146509945256728</v>
          </cell>
          <cell r="BB356">
            <v>0</v>
          </cell>
          <cell r="BC356">
            <v>0.64888670461836617</v>
          </cell>
          <cell r="BD356">
            <v>0</v>
          </cell>
          <cell r="BE356">
            <v>0.61370888866652162</v>
          </cell>
          <cell r="BF356">
            <v>0</v>
          </cell>
          <cell r="BG356">
            <v>0.61161423148684213</v>
          </cell>
          <cell r="BH356">
            <v>0</v>
          </cell>
          <cell r="BI356">
            <v>0.56094411990322701</v>
          </cell>
          <cell r="BJ356">
            <v>0</v>
          </cell>
          <cell r="BK356">
            <v>137.0885730755962</v>
          </cell>
          <cell r="BL356">
            <v>0</v>
          </cell>
          <cell r="BM356">
            <v>434402.61466666654</v>
          </cell>
          <cell r="BN356">
            <v>0</v>
          </cell>
          <cell r="BO356">
            <v>1840.6890451977397</v>
          </cell>
          <cell r="BP356">
            <v>0</v>
          </cell>
          <cell r="BQ356">
            <v>154969.07804000017</v>
          </cell>
          <cell r="BR356">
            <v>0</v>
          </cell>
          <cell r="BS356">
            <v>0.35674066593478904</v>
          </cell>
          <cell r="BT356">
            <v>0</v>
          </cell>
          <cell r="BU356">
            <v>0.35674066593478904</v>
          </cell>
          <cell r="BV356">
            <v>0</v>
          </cell>
          <cell r="BW356">
            <v>0.1156844016595425</v>
          </cell>
          <cell r="BX356">
            <v>0</v>
          </cell>
          <cell r="BY356">
            <v>50253.606557054118</v>
          </cell>
          <cell r="BZ356">
            <v>0</v>
          </cell>
          <cell r="CA356">
            <v>0.18634085888121099</v>
          </cell>
          <cell r="CB356">
            <v>0</v>
          </cell>
          <cell r="CC356">
            <v>80946.95631723039</v>
          </cell>
          <cell r="CD356">
            <v>0</v>
          </cell>
          <cell r="CE356">
            <v>2.9091516698056919E-2</v>
          </cell>
          <cell r="CF356">
            <v>0</v>
          </cell>
          <cell r="CG356">
            <v>0.74906282891880527</v>
          </cell>
          <cell r="CH356">
            <v>0</v>
          </cell>
          <cell r="CI356">
            <v>6673.1968893401727</v>
          </cell>
          <cell r="CJ356">
            <v>0</v>
          </cell>
          <cell r="CK356">
            <v>0.48917543656311357</v>
          </cell>
          <cell r="CL356">
            <v>0</v>
          </cell>
          <cell r="CM356">
            <v>84052.466533429571</v>
          </cell>
          <cell r="CN356">
            <v>0</v>
          </cell>
          <cell r="CO356">
            <v>0.39554271530305446</v>
          </cell>
          <cell r="CP356">
            <v>0</v>
          </cell>
          <cell r="CQ356">
            <v>171824.78973999975</v>
          </cell>
          <cell r="CR356">
            <v>0</v>
          </cell>
          <cell r="CS356">
            <v>1.1506937507033582E-2</v>
          </cell>
          <cell r="CT356">
            <v>0</v>
          </cell>
          <cell r="CU356">
            <v>4998.6437398613216</v>
          </cell>
          <cell r="CV356">
            <v>0</v>
          </cell>
          <cell r="CW356">
            <v>4.2342397840877351E-2</v>
          </cell>
          <cell r="CX356">
            <v>0</v>
          </cell>
          <cell r="CY356">
            <v>18393.648333333338</v>
          </cell>
          <cell r="CZ356">
            <v>0</v>
          </cell>
          <cell r="DA356">
            <v>2.031843602464951E-2</v>
          </cell>
          <cell r="DB356">
            <v>0</v>
          </cell>
          <cell r="DC356">
            <v>8.6033130166012406E-4</v>
          </cell>
          <cell r="DD356">
            <v>0</v>
          </cell>
          <cell r="DE356">
            <v>373.73016692073452</v>
          </cell>
          <cell r="DF356">
            <v>0</v>
          </cell>
          <cell r="DG356">
            <v>0.60590767106623711</v>
          </cell>
          <cell r="DH356">
            <v>0</v>
          </cell>
          <cell r="DI356">
            <v>11144.852624061377</v>
          </cell>
          <cell r="DJ356">
            <v>0</v>
          </cell>
          <cell r="DK356">
            <v>9.2751735223091852E-2</v>
          </cell>
          <cell r="DL356">
            <v>0</v>
          </cell>
          <cell r="DM356">
            <v>1706.0427999999986</v>
          </cell>
          <cell r="DN356">
            <v>0</v>
          </cell>
          <cell r="DO356">
            <v>0.82661866184707689</v>
          </cell>
          <cell r="DP356">
            <v>0</v>
          </cell>
          <cell r="DQ356">
            <v>45254.962817192856</v>
          </cell>
          <cell r="DR356">
            <v>0</v>
          </cell>
          <cell r="DS356">
            <v>54747.085815932078</v>
          </cell>
          <cell r="DT356">
            <v>0</v>
          </cell>
          <cell r="DU356">
            <v>417546.90296666691</v>
          </cell>
          <cell r="DV356">
            <v>0</v>
          </cell>
          <cell r="DW356">
            <v>0.96119795063173441</v>
          </cell>
          <cell r="DX356">
            <v>0</v>
          </cell>
          <cell r="DY356">
            <v>0.43262020195851175</v>
          </cell>
          <cell r="DZ356">
            <v>0</v>
          </cell>
          <cell r="EA356">
            <v>0.98785121967142764</v>
          </cell>
          <cell r="EB356">
            <v>0</v>
          </cell>
          <cell r="EC356">
            <v>0.85213298515445779</v>
          </cell>
          <cell r="ED356">
            <v>0</v>
          </cell>
          <cell r="EE356">
            <v>0.87518912292736151</v>
          </cell>
          <cell r="EF356">
            <v>0</v>
          </cell>
          <cell r="EG356">
            <v>7.7693210844588065E-2</v>
          </cell>
          <cell r="EH356">
            <v>0</v>
          </cell>
          <cell r="EI356">
            <v>33750.13393273767</v>
          </cell>
          <cell r="EJ356">
            <v>0</v>
          </cell>
          <cell r="EK356">
            <v>34165.199435562179</v>
          </cell>
          <cell r="EL356">
            <v>0</v>
          </cell>
          <cell r="EM356">
            <v>7.8648696582497374E-2</v>
          </cell>
          <cell r="EN356">
            <v>0</v>
          </cell>
          <cell r="EO356">
            <v>4.5821356152654571E-4</v>
          </cell>
          <cell r="EP356">
            <v>0</v>
          </cell>
          <cell r="EQ356">
            <v>15.654957713633674</v>
          </cell>
          <cell r="ER356">
            <v>0</v>
          </cell>
          <cell r="ES356">
            <v>0.98830407400104725</v>
          </cell>
          <cell r="ET356">
            <v>0</v>
          </cell>
          <cell r="EU356">
            <v>34149.544477848533</v>
          </cell>
          <cell r="EV356">
            <v>0</v>
          </cell>
          <cell r="EW356">
            <v>2.6484253307920855E-2</v>
          </cell>
          <cell r="EX356">
            <v>0.85</v>
          </cell>
          <cell r="EY356">
            <v>0.84698219763513705</v>
          </cell>
          <cell r="EZ356">
            <v>0</v>
          </cell>
          <cell r="FA356">
            <v>0.36037360173604288</v>
          </cell>
          <cell r="FB356">
            <v>0</v>
          </cell>
          <cell r="FC356">
            <v>0.42547954696361234</v>
          </cell>
          <cell r="FD356">
            <v>0</v>
          </cell>
          <cell r="FE356">
            <v>17677.205757963224</v>
          </cell>
          <cell r="FF356">
            <v>0</v>
          </cell>
          <cell r="FG356">
            <v>0.74577751989480423</v>
          </cell>
          <cell r="FH356">
            <v>0</v>
          </cell>
          <cell r="FI356">
            <v>0.78612324126108302</v>
          </cell>
          <cell r="FJ356">
            <v>0</v>
          </cell>
          <cell r="FK356">
            <v>0.90053164176015543</v>
          </cell>
          <cell r="FL356">
            <v>0</v>
          </cell>
          <cell r="FM356">
            <v>0.93795292330728053</v>
          </cell>
          <cell r="FN356">
            <v>0</v>
          </cell>
          <cell r="FO356">
            <v>0.67159625437868509</v>
          </cell>
          <cell r="FP356">
            <v>0</v>
          </cell>
          <cell r="FQ356">
            <v>0.73734659222062737</v>
          </cell>
          <cell r="FR356">
            <v>0</v>
          </cell>
          <cell r="FS356">
            <v>9.8212138333786392E-4</v>
          </cell>
          <cell r="FT356">
            <v>0</v>
          </cell>
          <cell r="FU356">
            <v>0.82760078323041475</v>
          </cell>
          <cell r="FV356">
            <v>0</v>
          </cell>
          <cell r="FW356">
            <v>0</v>
          </cell>
          <cell r="FX356">
            <v>0</v>
          </cell>
          <cell r="FY356">
            <v>40167.048074752522</v>
          </cell>
          <cell r="FZ356">
            <v>0</v>
          </cell>
          <cell r="GA356">
            <v>48534.328251800958</v>
          </cell>
          <cell r="GB356">
            <v>0</v>
          </cell>
          <cell r="GC356" t="e">
            <v>#DIV/0!</v>
          </cell>
          <cell r="GD356">
            <v>0</v>
          </cell>
          <cell r="GE356" t="e">
            <v>#DIV/0!</v>
          </cell>
          <cell r="GF356">
            <v>0</v>
          </cell>
          <cell r="GG356" t="e">
            <v>#DIV/0!</v>
          </cell>
          <cell r="GH356">
            <v>0</v>
          </cell>
          <cell r="GI356" t="e">
            <v>#DIV/0!</v>
          </cell>
          <cell r="GJ356">
            <v>0</v>
          </cell>
          <cell r="GK356" t="e">
            <v>#DIV/0!</v>
          </cell>
          <cell r="GL356">
            <v>0</v>
          </cell>
          <cell r="GM356" t="e">
            <v>#DIV/0!</v>
          </cell>
          <cell r="GN356">
            <v>0</v>
          </cell>
          <cell r="GO356" t="e">
            <v>#DIV/0!</v>
          </cell>
          <cell r="GP356">
            <v>0</v>
          </cell>
          <cell r="GQ356" t="e">
            <v>#DIV/0!</v>
          </cell>
          <cell r="GR356">
            <v>0</v>
          </cell>
          <cell r="GS356" t="e">
            <v>#DIV/0!</v>
          </cell>
          <cell r="GT356">
            <v>0</v>
          </cell>
          <cell r="GU356">
            <v>20870.811461350466</v>
          </cell>
          <cell r="GV356">
            <v>0</v>
          </cell>
          <cell r="GW356">
            <v>7521.2894974807523</v>
          </cell>
          <cell r="GX356">
            <v>0</v>
          </cell>
          <cell r="GY356">
            <v>1.731409812818949E-2</v>
          </cell>
          <cell r="GZ356">
            <v>0</v>
          </cell>
          <cell r="HA356">
            <v>4.8044856906226091E-2</v>
          </cell>
          <cell r="HB356">
            <v>0</v>
          </cell>
          <cell r="HC356">
            <v>3609.8092200536294</v>
          </cell>
          <cell r="HD356">
            <v>0</v>
          </cell>
          <cell r="HE356">
            <v>8.3098238780712035E-3</v>
          </cell>
          <cell r="IV356">
            <v>352</v>
          </cell>
        </row>
        <row r="357">
          <cell r="B357" t="str">
            <v>from  26/3/2007  to  1/4/2007</v>
          </cell>
          <cell r="C357">
            <v>45</v>
          </cell>
          <cell r="F357">
            <v>7</v>
          </cell>
          <cell r="G357">
            <v>0</v>
          </cell>
          <cell r="H357">
            <v>0</v>
          </cell>
          <cell r="I357">
            <v>1</v>
          </cell>
          <cell r="J357">
            <v>7</v>
          </cell>
          <cell r="K357">
            <v>27.625</v>
          </cell>
          <cell r="L357">
            <v>0</v>
          </cell>
          <cell r="M357">
            <v>235.37500000000009</v>
          </cell>
          <cell r="N357">
            <v>0</v>
          </cell>
          <cell r="O357">
            <v>236</v>
          </cell>
          <cell r="P357">
            <v>0</v>
          </cell>
          <cell r="Q357">
            <v>19.5</v>
          </cell>
          <cell r="R357">
            <v>0</v>
          </cell>
          <cell r="S357">
            <v>0.73680555555555594</v>
          </cell>
          <cell r="T357">
            <v>0</v>
          </cell>
          <cell r="U357">
            <v>20.236805555555556</v>
          </cell>
          <cell r="V357">
            <v>0</v>
          </cell>
          <cell r="W357">
            <v>11.663194444444446</v>
          </cell>
          <cell r="X357">
            <v>0</v>
          </cell>
          <cell r="Y357">
            <v>3.4722222222222071E-2</v>
          </cell>
          <cell r="Z357">
            <v>0</v>
          </cell>
          <cell r="AA357">
            <v>20.215972222222224</v>
          </cell>
          <cell r="AB357">
            <v>0</v>
          </cell>
          <cell r="AC357">
            <v>20.250694444444445</v>
          </cell>
          <cell r="AD357">
            <v>0</v>
          </cell>
          <cell r="AE357">
            <v>4.4145833333333329</v>
          </cell>
          <cell r="AF357">
            <v>0</v>
          </cell>
          <cell r="AG357">
            <v>39.742361111111116</v>
          </cell>
          <cell r="AH357">
            <v>0</v>
          </cell>
          <cell r="AI357">
            <v>0.44097222222222232</v>
          </cell>
          <cell r="AJ357">
            <v>0</v>
          </cell>
          <cell r="AK357">
            <v>44.59791666666667</v>
          </cell>
          <cell r="AL357">
            <v>0</v>
          </cell>
          <cell r="AM357">
            <v>64.848611111111111</v>
          </cell>
          <cell r="AN357">
            <v>0</v>
          </cell>
          <cell r="AO357">
            <v>203.47499999999997</v>
          </cell>
          <cell r="AP357">
            <v>0</v>
          </cell>
          <cell r="AQ357">
            <v>132.03222222222203</v>
          </cell>
          <cell r="AR357">
            <v>0</v>
          </cell>
          <cell r="AS357">
            <v>0.97590612599159354</v>
          </cell>
          <cell r="AT357">
            <v>0</v>
          </cell>
          <cell r="AU357">
            <v>0.78309449180004775</v>
          </cell>
          <cell r="AV357">
            <v>0</v>
          </cell>
          <cell r="AW357">
            <v>0.99759326569209716</v>
          </cell>
          <cell r="AX357">
            <v>0</v>
          </cell>
          <cell r="AY357">
            <v>0.75659388348373846</v>
          </cell>
          <cell r="AZ357">
            <v>0</v>
          </cell>
          <cell r="BA357">
            <v>0.68146509945256728</v>
          </cell>
          <cell r="BB357">
            <v>0</v>
          </cell>
          <cell r="BC357">
            <v>0.64888670461836617</v>
          </cell>
          <cell r="BD357">
            <v>0</v>
          </cell>
          <cell r="BE357">
            <v>0.61370888866652162</v>
          </cell>
          <cell r="BF357">
            <v>0</v>
          </cell>
          <cell r="BG357">
            <v>0.61161423148684213</v>
          </cell>
          <cell r="BH357">
            <v>0</v>
          </cell>
          <cell r="BI357">
            <v>0.56094411990322701</v>
          </cell>
          <cell r="BJ357">
            <v>0</v>
          </cell>
          <cell r="BK357">
            <v>137.0885730755962</v>
          </cell>
          <cell r="BL357">
            <v>0</v>
          </cell>
          <cell r="BM357">
            <v>434402.61466666654</v>
          </cell>
          <cell r="BN357">
            <v>0</v>
          </cell>
          <cell r="BO357">
            <v>1840.6890451977397</v>
          </cell>
          <cell r="BP357">
            <v>0</v>
          </cell>
          <cell r="BQ357">
            <v>154969.07804000017</v>
          </cell>
          <cell r="BR357">
            <v>0</v>
          </cell>
          <cell r="BS357">
            <v>0.35674066593478904</v>
          </cell>
          <cell r="BT357">
            <v>0</v>
          </cell>
          <cell r="BU357">
            <v>0.35674066593478904</v>
          </cell>
          <cell r="BV357">
            <v>0</v>
          </cell>
          <cell r="BW357">
            <v>0.1156844016595425</v>
          </cell>
          <cell r="BX357">
            <v>0</v>
          </cell>
          <cell r="BY357">
            <v>50253.606557054118</v>
          </cell>
          <cell r="BZ357">
            <v>0</v>
          </cell>
          <cell r="CA357">
            <v>0.18634085888121099</v>
          </cell>
          <cell r="CB357">
            <v>0</v>
          </cell>
          <cell r="CC357">
            <v>80946.95631723039</v>
          </cell>
          <cell r="CD357">
            <v>0</v>
          </cell>
          <cell r="CE357">
            <v>2.9091516698056919E-2</v>
          </cell>
          <cell r="CF357">
            <v>0</v>
          </cell>
          <cell r="CG357">
            <v>0.74906282891880527</v>
          </cell>
          <cell r="CH357">
            <v>0</v>
          </cell>
          <cell r="CI357">
            <v>6673.1968893401727</v>
          </cell>
          <cell r="CJ357">
            <v>0</v>
          </cell>
          <cell r="CK357">
            <v>0.48917543656311357</v>
          </cell>
          <cell r="CL357">
            <v>0</v>
          </cell>
          <cell r="CM357">
            <v>84052.466533429571</v>
          </cell>
          <cell r="CN357">
            <v>0</v>
          </cell>
          <cell r="CO357">
            <v>0.39554271530305446</v>
          </cell>
          <cell r="CP357">
            <v>0</v>
          </cell>
          <cell r="CQ357">
            <v>171824.78973999975</v>
          </cell>
          <cell r="CR357">
            <v>0</v>
          </cell>
          <cell r="CS357">
            <v>1.1506937507033582E-2</v>
          </cell>
          <cell r="CT357">
            <v>0</v>
          </cell>
          <cell r="CU357">
            <v>4998.6437398613216</v>
          </cell>
          <cell r="CV357">
            <v>0</v>
          </cell>
          <cell r="CW357">
            <v>4.2342397840877351E-2</v>
          </cell>
          <cell r="CX357">
            <v>0</v>
          </cell>
          <cell r="CY357">
            <v>18393.648333333338</v>
          </cell>
          <cell r="CZ357">
            <v>0</v>
          </cell>
          <cell r="DA357">
            <v>2.031843602464951E-2</v>
          </cell>
          <cell r="DB357">
            <v>0</v>
          </cell>
          <cell r="DC357">
            <v>8.6033130166012406E-4</v>
          </cell>
          <cell r="DD357">
            <v>0</v>
          </cell>
          <cell r="DE357">
            <v>373.73016692073452</v>
          </cell>
          <cell r="DF357">
            <v>0</v>
          </cell>
          <cell r="DG357">
            <v>0.60590767106623711</v>
          </cell>
          <cell r="DH357">
            <v>0</v>
          </cell>
          <cell r="DI357">
            <v>11144.852624061377</v>
          </cell>
          <cell r="DJ357">
            <v>0</v>
          </cell>
          <cell r="DK357">
            <v>9.2751735223091852E-2</v>
          </cell>
          <cell r="DL357">
            <v>0</v>
          </cell>
          <cell r="DM357">
            <v>1706.0427999999986</v>
          </cell>
          <cell r="DN357">
            <v>0</v>
          </cell>
          <cell r="DO357">
            <v>0.82661866184707689</v>
          </cell>
          <cell r="DP357">
            <v>0</v>
          </cell>
          <cell r="DQ357">
            <v>45254.962817192856</v>
          </cell>
          <cell r="DR357">
            <v>0</v>
          </cell>
          <cell r="DS357">
            <v>54747.085815932078</v>
          </cell>
          <cell r="DT357">
            <v>0</v>
          </cell>
          <cell r="DU357">
            <v>417546.90296666691</v>
          </cell>
          <cell r="DV357">
            <v>0</v>
          </cell>
          <cell r="DW357">
            <v>0.96119795063173441</v>
          </cell>
          <cell r="DX357">
            <v>0</v>
          </cell>
          <cell r="DY357">
            <v>0.43262020195851175</v>
          </cell>
          <cell r="DZ357">
            <v>0</v>
          </cell>
          <cell r="EA357">
            <v>0.98785121967142764</v>
          </cell>
          <cell r="EB357">
            <v>0</v>
          </cell>
          <cell r="EC357">
            <v>0.85213298515445779</v>
          </cell>
          <cell r="ED357">
            <v>0</v>
          </cell>
          <cell r="EE357">
            <v>0.87518912292736151</v>
          </cell>
          <cell r="EF357">
            <v>0</v>
          </cell>
          <cell r="EG357">
            <v>7.7693210844588065E-2</v>
          </cell>
          <cell r="EH357">
            <v>0</v>
          </cell>
          <cell r="EI357">
            <v>33750.13393273767</v>
          </cell>
          <cell r="EJ357">
            <v>0</v>
          </cell>
          <cell r="EK357">
            <v>34165.199435562179</v>
          </cell>
          <cell r="EL357">
            <v>0</v>
          </cell>
          <cell r="EM357">
            <v>7.8648696582497374E-2</v>
          </cell>
          <cell r="EN357">
            <v>0</v>
          </cell>
          <cell r="EO357">
            <v>4.5821356152654571E-4</v>
          </cell>
          <cell r="EP357">
            <v>0</v>
          </cell>
          <cell r="EQ357">
            <v>15.654957713633674</v>
          </cell>
          <cell r="ER357">
            <v>0</v>
          </cell>
          <cell r="ES357">
            <v>0.98830407400104725</v>
          </cell>
          <cell r="ET357">
            <v>0</v>
          </cell>
          <cell r="EU357">
            <v>34149.544477848533</v>
          </cell>
          <cell r="EV357">
            <v>0</v>
          </cell>
          <cell r="EW357">
            <v>2.6484253307920855E-2</v>
          </cell>
          <cell r="EX357">
            <v>0</v>
          </cell>
          <cell r="EY357">
            <v>0.84698219763513705</v>
          </cell>
          <cell r="EZ357">
            <v>0</v>
          </cell>
          <cell r="FA357">
            <v>0.36037360173604288</v>
          </cell>
          <cell r="FB357">
            <v>0</v>
          </cell>
          <cell r="FC357">
            <v>0.42547954696361234</v>
          </cell>
          <cell r="FD357">
            <v>0</v>
          </cell>
          <cell r="FE357">
            <v>17677.205757963224</v>
          </cell>
          <cell r="FF357">
            <v>0</v>
          </cell>
          <cell r="FG357">
            <v>0.74577751989480423</v>
          </cell>
          <cell r="FH357">
            <v>0</v>
          </cell>
          <cell r="FI357">
            <v>0.78612324126108302</v>
          </cell>
          <cell r="FJ357">
            <v>0</v>
          </cell>
          <cell r="FK357">
            <v>0.90053164176015543</v>
          </cell>
          <cell r="FL357">
            <v>0</v>
          </cell>
          <cell r="FM357">
            <v>0.93795292330728053</v>
          </cell>
          <cell r="FN357">
            <v>0</v>
          </cell>
          <cell r="FO357">
            <v>0.67159625437868509</v>
          </cell>
          <cell r="FP357">
            <v>0</v>
          </cell>
          <cell r="FQ357">
            <v>0.73734659222062737</v>
          </cell>
          <cell r="FR357">
            <v>0</v>
          </cell>
          <cell r="FS357">
            <v>9.8212138333786392E-4</v>
          </cell>
          <cell r="FT357">
            <v>0</v>
          </cell>
          <cell r="FU357">
            <v>0.82760078323041475</v>
          </cell>
          <cell r="FV357">
            <v>0</v>
          </cell>
          <cell r="FW357">
            <v>0</v>
          </cell>
          <cell r="FX357">
            <v>0</v>
          </cell>
          <cell r="FY357">
            <v>40167.048074752522</v>
          </cell>
          <cell r="FZ357">
            <v>0</v>
          </cell>
          <cell r="GA357">
            <v>48534.328251800958</v>
          </cell>
          <cell r="GB357">
            <v>0</v>
          </cell>
          <cell r="GC357" t="e">
            <v>#DIV/0!</v>
          </cell>
          <cell r="GD357">
            <v>0</v>
          </cell>
          <cell r="GE357" t="e">
            <v>#DIV/0!</v>
          </cell>
          <cell r="GF357">
            <v>0</v>
          </cell>
          <cell r="GG357" t="e">
            <v>#DIV/0!</v>
          </cell>
          <cell r="GH357">
            <v>0</v>
          </cell>
          <cell r="GI357" t="e">
            <v>#DIV/0!</v>
          </cell>
          <cell r="GJ357">
            <v>0</v>
          </cell>
          <cell r="GK357" t="e">
            <v>#DIV/0!</v>
          </cell>
          <cell r="GL357">
            <v>0</v>
          </cell>
          <cell r="GM357" t="e">
            <v>#DIV/0!</v>
          </cell>
          <cell r="GN357">
            <v>0</v>
          </cell>
          <cell r="GO357" t="e">
            <v>#DIV/0!</v>
          </cell>
          <cell r="GP357">
            <v>0</v>
          </cell>
          <cell r="GQ357" t="e">
            <v>#DIV/0!</v>
          </cell>
          <cell r="GR357">
            <v>0</v>
          </cell>
          <cell r="GS357" t="e">
            <v>#DIV/0!</v>
          </cell>
          <cell r="GT357">
            <v>0</v>
          </cell>
          <cell r="GU357">
            <v>20870.811461350466</v>
          </cell>
          <cell r="GV357">
            <v>0</v>
          </cell>
          <cell r="GW357">
            <v>7521.2894974807523</v>
          </cell>
          <cell r="GX357">
            <v>0</v>
          </cell>
          <cell r="GY357">
            <v>1.731409812818949E-2</v>
          </cell>
          <cell r="GZ357">
            <v>0</v>
          </cell>
          <cell r="HA357">
            <v>4.8044856906226091E-2</v>
          </cell>
          <cell r="HB357">
            <v>0</v>
          </cell>
          <cell r="HC357">
            <v>3609.8092200536294</v>
          </cell>
          <cell r="HD357">
            <v>0</v>
          </cell>
          <cell r="HE357">
            <v>8.3098238780712035E-3</v>
          </cell>
          <cell r="IV357">
            <v>353</v>
          </cell>
        </row>
        <row r="358">
          <cell r="B358">
            <v>39174</v>
          </cell>
          <cell r="C358">
            <v>46</v>
          </cell>
          <cell r="D358">
            <v>39173</v>
          </cell>
          <cell r="E358">
            <v>0</v>
          </cell>
          <cell r="G358">
            <v>0</v>
          </cell>
          <cell r="H358">
            <v>0</v>
          </cell>
          <cell r="I358">
            <v>1</v>
          </cell>
          <cell r="J358">
            <v>1</v>
          </cell>
          <cell r="K358">
            <v>28.625</v>
          </cell>
          <cell r="L358">
            <v>0</v>
          </cell>
          <cell r="M358">
            <v>235.37500000000009</v>
          </cell>
          <cell r="N358">
            <v>0</v>
          </cell>
          <cell r="O358">
            <v>236</v>
          </cell>
          <cell r="Q358">
            <v>19.5</v>
          </cell>
          <cell r="S358">
            <v>0.73680555555555594</v>
          </cell>
          <cell r="T358">
            <v>0</v>
          </cell>
          <cell r="U358">
            <v>20.236805555555556</v>
          </cell>
          <cell r="W358">
            <v>11.663194444444446</v>
          </cell>
          <cell r="Y358">
            <v>3.4722222222222071E-2</v>
          </cell>
          <cell r="AA358">
            <v>20.215972222222224</v>
          </cell>
          <cell r="AB358">
            <v>0</v>
          </cell>
          <cell r="AC358">
            <v>20.250694444444445</v>
          </cell>
          <cell r="AE358">
            <v>4.4145833333333329</v>
          </cell>
          <cell r="AG358">
            <v>39.742361111111116</v>
          </cell>
          <cell r="AI358">
            <v>0.44097222222222232</v>
          </cell>
          <cell r="AJ358">
            <v>0</v>
          </cell>
          <cell r="AK358">
            <v>44.59791666666667</v>
          </cell>
          <cell r="AL358">
            <v>0</v>
          </cell>
          <cell r="AM358">
            <v>64.848611111111111</v>
          </cell>
          <cell r="AN358">
            <v>0</v>
          </cell>
          <cell r="AO358">
            <v>203.47499999999997</v>
          </cell>
          <cell r="AP358">
            <v>0</v>
          </cell>
          <cell r="AQ358">
            <v>132.03222222222203</v>
          </cell>
          <cell r="AR358">
            <v>0</v>
          </cell>
          <cell r="AS358">
            <v>0.97590612599159354</v>
          </cell>
          <cell r="AT358">
            <v>0</v>
          </cell>
          <cell r="AU358">
            <v>0.78309449180004775</v>
          </cell>
          <cell r="AV358">
            <v>0</v>
          </cell>
          <cell r="AW358">
            <v>0.99759326569209716</v>
          </cell>
          <cell r="AX358">
            <v>0</v>
          </cell>
          <cell r="AY358">
            <v>0.75659388348373846</v>
          </cell>
          <cell r="AZ358">
            <v>0</v>
          </cell>
          <cell r="BA358">
            <v>0.68146509945256728</v>
          </cell>
          <cell r="BB358">
            <v>0</v>
          </cell>
          <cell r="BC358">
            <v>0.64888670461836617</v>
          </cell>
          <cell r="BD358">
            <v>0</v>
          </cell>
          <cell r="BE358">
            <v>0.61370888866652162</v>
          </cell>
          <cell r="BF358">
            <v>0</v>
          </cell>
          <cell r="BG358">
            <v>0.61161423148684213</v>
          </cell>
          <cell r="BH358">
            <v>0</v>
          </cell>
          <cell r="BI358">
            <v>0.56094411990322701</v>
          </cell>
          <cell r="BJ358">
            <v>0</v>
          </cell>
          <cell r="BK358">
            <v>137.0885730755962</v>
          </cell>
          <cell r="BL358">
            <v>0</v>
          </cell>
          <cell r="BM358">
            <v>434402.61466666654</v>
          </cell>
          <cell r="BN358">
            <v>0</v>
          </cell>
          <cell r="BO358">
            <v>1840.6890451977397</v>
          </cell>
          <cell r="BP358">
            <v>0</v>
          </cell>
          <cell r="BQ358">
            <v>154969.07804000017</v>
          </cell>
          <cell r="BR358">
            <v>0</v>
          </cell>
          <cell r="BS358">
            <v>0.35674066593478904</v>
          </cell>
          <cell r="BT358">
            <v>0</v>
          </cell>
          <cell r="BU358">
            <v>0.35674066593478904</v>
          </cell>
          <cell r="BV358">
            <v>0</v>
          </cell>
          <cell r="BW358">
            <v>0.1156844016595425</v>
          </cell>
          <cell r="BX358">
            <v>0</v>
          </cell>
          <cell r="BY358">
            <v>50253.606557054118</v>
          </cell>
          <cell r="BZ358">
            <v>0</v>
          </cell>
          <cell r="CA358">
            <v>0.18634085888121099</v>
          </cell>
          <cell r="CB358">
            <v>0</v>
          </cell>
          <cell r="CC358">
            <v>80946.95631723039</v>
          </cell>
          <cell r="CD358">
            <v>0</v>
          </cell>
          <cell r="CE358">
            <v>2.9091516698056919E-2</v>
          </cell>
          <cell r="CF358">
            <v>0</v>
          </cell>
          <cell r="CG358">
            <v>0.74906282891880527</v>
          </cell>
          <cell r="CH358">
            <v>0</v>
          </cell>
          <cell r="CI358">
            <v>6673.1968893401727</v>
          </cell>
          <cell r="CJ358">
            <v>0</v>
          </cell>
          <cell r="CK358">
            <v>0.48917543656311357</v>
          </cell>
          <cell r="CL358">
            <v>0</v>
          </cell>
          <cell r="CM358">
            <v>84052.466533429571</v>
          </cell>
          <cell r="CN358">
            <v>0</v>
          </cell>
          <cell r="CO358">
            <v>0.39554271530305446</v>
          </cell>
          <cell r="CP358">
            <v>0</v>
          </cell>
          <cell r="CQ358">
            <v>171824.78973999975</v>
          </cell>
          <cell r="CR358">
            <v>0</v>
          </cell>
          <cell r="CS358">
            <v>1.1506937507033582E-2</v>
          </cell>
          <cell r="CT358">
            <v>0</v>
          </cell>
          <cell r="CU358">
            <v>4998.6437398613216</v>
          </cell>
          <cell r="CV358">
            <v>0</v>
          </cell>
          <cell r="CW358">
            <v>4.2342397840877351E-2</v>
          </cell>
          <cell r="CX358">
            <v>0</v>
          </cell>
          <cell r="CY358">
            <v>18393.648333333338</v>
          </cell>
          <cell r="CZ358">
            <v>0</v>
          </cell>
          <cell r="DA358">
            <v>2.031843602464951E-2</v>
          </cell>
          <cell r="DB358">
            <v>0</v>
          </cell>
          <cell r="DC358">
            <v>8.6033130166012406E-4</v>
          </cell>
          <cell r="DD358">
            <v>0</v>
          </cell>
          <cell r="DE358">
            <v>373.73016692073452</v>
          </cell>
          <cell r="DF358">
            <v>0</v>
          </cell>
          <cell r="DG358">
            <v>0.60590767106623711</v>
          </cell>
          <cell r="DH358">
            <v>0</v>
          </cell>
          <cell r="DI358">
            <v>11144.852624061377</v>
          </cell>
          <cell r="DJ358">
            <v>0</v>
          </cell>
          <cell r="DK358">
            <v>9.2751735223091852E-2</v>
          </cell>
          <cell r="DL358">
            <v>0</v>
          </cell>
          <cell r="DM358">
            <v>1706.0427999999986</v>
          </cell>
          <cell r="DN358">
            <v>0</v>
          </cell>
          <cell r="DO358">
            <v>0.82661866184707689</v>
          </cell>
          <cell r="DP358">
            <v>0</v>
          </cell>
          <cell r="DQ358">
            <v>45254.962817192856</v>
          </cell>
          <cell r="DR358">
            <v>0</v>
          </cell>
          <cell r="DS358">
            <v>54747.085815932078</v>
          </cell>
          <cell r="DT358">
            <v>0</v>
          </cell>
          <cell r="DU358">
            <v>417546.90296666691</v>
          </cell>
          <cell r="DV358">
            <v>0</v>
          </cell>
          <cell r="DW358">
            <v>0.96119795063173441</v>
          </cell>
          <cell r="DX358">
            <v>0</v>
          </cell>
          <cell r="DY358">
            <v>0.43262020195851175</v>
          </cell>
          <cell r="DZ358">
            <v>0</v>
          </cell>
          <cell r="EA358">
            <v>0.98785121967142764</v>
          </cell>
          <cell r="EB358">
            <v>0</v>
          </cell>
          <cell r="EC358">
            <v>0.85213298515445779</v>
          </cell>
          <cell r="ED358">
            <v>0</v>
          </cell>
          <cell r="EE358">
            <v>0.87518912292736151</v>
          </cell>
          <cell r="EF358">
            <v>0</v>
          </cell>
          <cell r="EG358">
            <v>7.7693210844588065E-2</v>
          </cell>
          <cell r="EH358">
            <v>0</v>
          </cell>
          <cell r="EI358">
            <v>33750.13393273767</v>
          </cell>
          <cell r="EJ358">
            <v>0</v>
          </cell>
          <cell r="EK358">
            <v>34165.199435562179</v>
          </cell>
          <cell r="EL358">
            <v>0</v>
          </cell>
          <cell r="EM358">
            <v>7.8648696582497374E-2</v>
          </cell>
          <cell r="EN358">
            <v>0</v>
          </cell>
          <cell r="EO358">
            <v>4.5821356152654571E-4</v>
          </cell>
          <cell r="EP358">
            <v>0</v>
          </cell>
          <cell r="EQ358">
            <v>15.654957713633674</v>
          </cell>
          <cell r="ER358">
            <v>0</v>
          </cell>
          <cell r="ES358">
            <v>0.98830407400104725</v>
          </cell>
          <cell r="ET358">
            <v>0</v>
          </cell>
          <cell r="EU358">
            <v>34149.544477848533</v>
          </cell>
          <cell r="EV358">
            <v>0</v>
          </cell>
          <cell r="EW358">
            <v>2.6484253307920855E-2</v>
          </cell>
          <cell r="EX358">
            <v>0.85</v>
          </cell>
          <cell r="EY358">
            <v>0.84698219763513705</v>
          </cell>
          <cell r="EZ358">
            <v>0</v>
          </cell>
          <cell r="FA358">
            <v>0.36037360173604288</v>
          </cell>
          <cell r="FB358">
            <v>0</v>
          </cell>
          <cell r="FC358">
            <v>0.42547954696361234</v>
          </cell>
          <cell r="FD358">
            <v>0</v>
          </cell>
          <cell r="FE358">
            <v>17677.205757963224</v>
          </cell>
          <cell r="FF358">
            <v>0</v>
          </cell>
          <cell r="FG358">
            <v>0.74577751989480423</v>
          </cell>
          <cell r="FH358">
            <v>0</v>
          </cell>
          <cell r="FI358">
            <v>0.78612324126108302</v>
          </cell>
          <cell r="FJ358">
            <v>0</v>
          </cell>
          <cell r="FK358">
            <v>0.90053164176015543</v>
          </cell>
          <cell r="FL358">
            <v>0</v>
          </cell>
          <cell r="FM358">
            <v>0.93795292330728053</v>
          </cell>
          <cell r="FN358">
            <v>0</v>
          </cell>
          <cell r="FO358">
            <v>0.67159625437868509</v>
          </cell>
          <cell r="FP358">
            <v>0</v>
          </cell>
          <cell r="FQ358">
            <v>0.73734659222062737</v>
          </cell>
          <cell r="FR358">
            <v>0</v>
          </cell>
          <cell r="FS358">
            <v>9.8212138333786392E-4</v>
          </cell>
          <cell r="FT358">
            <v>0</v>
          </cell>
          <cell r="FU358">
            <v>0.82760078323041475</v>
          </cell>
          <cell r="FV358">
            <v>0</v>
          </cell>
          <cell r="FW358">
            <v>0</v>
          </cell>
          <cell r="FX358">
            <v>0</v>
          </cell>
          <cell r="FY358">
            <v>40167.048074752522</v>
          </cell>
          <cell r="FZ358">
            <v>0</v>
          </cell>
          <cell r="GA358">
            <v>48534.328251800958</v>
          </cell>
          <cell r="GB358">
            <v>0</v>
          </cell>
          <cell r="GC358" t="e">
            <v>#DIV/0!</v>
          </cell>
          <cell r="GD358">
            <v>0</v>
          </cell>
          <cell r="GE358" t="e">
            <v>#DIV/0!</v>
          </cell>
          <cell r="GF358">
            <v>0</v>
          </cell>
          <cell r="GG358" t="e">
            <v>#DIV/0!</v>
          </cell>
          <cell r="GH358">
            <v>0</v>
          </cell>
          <cell r="GI358" t="e">
            <v>#DIV/0!</v>
          </cell>
          <cell r="GJ358">
            <v>0</v>
          </cell>
          <cell r="GK358" t="e">
            <v>#DIV/0!</v>
          </cell>
          <cell r="GL358">
            <v>0</v>
          </cell>
          <cell r="GM358" t="e">
            <v>#DIV/0!</v>
          </cell>
          <cell r="GN358">
            <v>0</v>
          </cell>
          <cell r="GO358" t="e">
            <v>#DIV/0!</v>
          </cell>
          <cell r="GP358">
            <v>0</v>
          </cell>
          <cell r="GQ358" t="e">
            <v>#DIV/0!</v>
          </cell>
          <cell r="GR358">
            <v>0</v>
          </cell>
          <cell r="GS358" t="e">
            <v>#DIV/0!</v>
          </cell>
          <cell r="GT358">
            <v>0</v>
          </cell>
          <cell r="GU358">
            <v>20870.811461350466</v>
          </cell>
          <cell r="GV358">
            <v>0</v>
          </cell>
          <cell r="GW358">
            <v>7521.2894974807523</v>
          </cell>
          <cell r="GX358">
            <v>0</v>
          </cell>
          <cell r="GY358">
            <v>1.731409812818949E-2</v>
          </cell>
          <cell r="GZ358">
            <v>0</v>
          </cell>
          <cell r="HA358">
            <v>4.8044856906226091E-2</v>
          </cell>
          <cell r="HB358">
            <v>0</v>
          </cell>
          <cell r="HC358">
            <v>3609.8092200536294</v>
          </cell>
          <cell r="HD358">
            <v>0</v>
          </cell>
          <cell r="HE358">
            <v>8.3098238780712035E-3</v>
          </cell>
          <cell r="IV358">
            <v>354</v>
          </cell>
        </row>
        <row r="359">
          <cell r="B359">
            <v>39175</v>
          </cell>
          <cell r="C359">
            <v>46</v>
          </cell>
          <cell r="D359">
            <v>39173</v>
          </cell>
          <cell r="E359">
            <v>0</v>
          </cell>
          <cell r="G359">
            <v>0</v>
          </cell>
          <cell r="H359">
            <v>0</v>
          </cell>
          <cell r="I359">
            <v>1</v>
          </cell>
          <cell r="J359">
            <v>1</v>
          </cell>
          <cell r="K359">
            <v>29.625</v>
          </cell>
          <cell r="L359">
            <v>0</v>
          </cell>
          <cell r="M359">
            <v>235.37500000000009</v>
          </cell>
          <cell r="N359">
            <v>0</v>
          </cell>
          <cell r="O359">
            <v>236</v>
          </cell>
          <cell r="Q359">
            <v>19.5</v>
          </cell>
          <cell r="S359">
            <v>0.73680555555555594</v>
          </cell>
          <cell r="T359">
            <v>0</v>
          </cell>
          <cell r="U359">
            <v>20.236805555555556</v>
          </cell>
          <cell r="W359">
            <v>11.663194444444446</v>
          </cell>
          <cell r="Y359">
            <v>3.4722222222222071E-2</v>
          </cell>
          <cell r="AA359">
            <v>20.215972222222224</v>
          </cell>
          <cell r="AB359">
            <v>0</v>
          </cell>
          <cell r="AC359">
            <v>20.250694444444445</v>
          </cell>
          <cell r="AE359">
            <v>4.4145833333333329</v>
          </cell>
          <cell r="AG359">
            <v>39.742361111111116</v>
          </cell>
          <cell r="AI359">
            <v>0.44097222222222232</v>
          </cell>
          <cell r="AJ359">
            <v>0</v>
          </cell>
          <cell r="AK359">
            <v>44.59791666666667</v>
          </cell>
          <cell r="AL359">
            <v>0</v>
          </cell>
          <cell r="AM359">
            <v>64.848611111111111</v>
          </cell>
          <cell r="AN359">
            <v>0</v>
          </cell>
          <cell r="AO359">
            <v>203.47499999999997</v>
          </cell>
          <cell r="AP359">
            <v>0</v>
          </cell>
          <cell r="AQ359">
            <v>132.03222222222203</v>
          </cell>
          <cell r="AR359">
            <v>0</v>
          </cell>
          <cell r="AS359">
            <v>0.97590612599159354</v>
          </cell>
          <cell r="AT359">
            <v>0</v>
          </cell>
          <cell r="AU359">
            <v>0.78309449180004775</v>
          </cell>
          <cell r="AV359">
            <v>0</v>
          </cell>
          <cell r="AW359">
            <v>0.99759326569209716</v>
          </cell>
          <cell r="AX359">
            <v>0</v>
          </cell>
          <cell r="AY359">
            <v>0.75659388348373846</v>
          </cell>
          <cell r="AZ359">
            <v>0</v>
          </cell>
          <cell r="BA359">
            <v>0.68146509945256728</v>
          </cell>
          <cell r="BB359">
            <v>0</v>
          </cell>
          <cell r="BC359">
            <v>0.64888670461836617</v>
          </cell>
          <cell r="BD359">
            <v>0</v>
          </cell>
          <cell r="BE359">
            <v>0.61370888866652162</v>
          </cell>
          <cell r="BF359">
            <v>0</v>
          </cell>
          <cell r="BG359">
            <v>0.61161423148684213</v>
          </cell>
          <cell r="BH359">
            <v>0</v>
          </cell>
          <cell r="BI359">
            <v>0.56094411990322701</v>
          </cell>
          <cell r="BJ359">
            <v>0</v>
          </cell>
          <cell r="BK359">
            <v>137.0885730755962</v>
          </cell>
          <cell r="BL359">
            <v>0</v>
          </cell>
          <cell r="BM359">
            <v>434402.61466666654</v>
          </cell>
          <cell r="BN359">
            <v>0</v>
          </cell>
          <cell r="BO359">
            <v>1840.6890451977397</v>
          </cell>
          <cell r="BP359">
            <v>0</v>
          </cell>
          <cell r="BQ359">
            <v>154969.07804000017</v>
          </cell>
          <cell r="BR359">
            <v>0</v>
          </cell>
          <cell r="BS359">
            <v>0.35674066593478904</v>
          </cell>
          <cell r="BT359">
            <v>0</v>
          </cell>
          <cell r="BU359">
            <v>0.35674066593478904</v>
          </cell>
          <cell r="BV359">
            <v>0</v>
          </cell>
          <cell r="BW359">
            <v>0.1156844016595425</v>
          </cell>
          <cell r="BX359">
            <v>0</v>
          </cell>
          <cell r="BY359">
            <v>50253.606557054118</v>
          </cell>
          <cell r="BZ359">
            <v>0</v>
          </cell>
          <cell r="CA359">
            <v>0.18634085888121099</v>
          </cell>
          <cell r="CB359">
            <v>0</v>
          </cell>
          <cell r="CC359">
            <v>80946.95631723039</v>
          </cell>
          <cell r="CD359">
            <v>0</v>
          </cell>
          <cell r="CE359">
            <v>2.9091516698056919E-2</v>
          </cell>
          <cell r="CF359">
            <v>0</v>
          </cell>
          <cell r="CG359">
            <v>0.74906282891880527</v>
          </cell>
          <cell r="CH359">
            <v>0</v>
          </cell>
          <cell r="CI359">
            <v>6673.1968893401727</v>
          </cell>
          <cell r="CJ359">
            <v>0</v>
          </cell>
          <cell r="CK359">
            <v>0.48917543656311357</v>
          </cell>
          <cell r="CL359">
            <v>0</v>
          </cell>
          <cell r="CM359">
            <v>84052.466533429571</v>
          </cell>
          <cell r="CN359">
            <v>0</v>
          </cell>
          <cell r="CO359">
            <v>0.39554271530305446</v>
          </cell>
          <cell r="CP359">
            <v>0</v>
          </cell>
          <cell r="CQ359">
            <v>171824.78973999975</v>
          </cell>
          <cell r="CR359">
            <v>0</v>
          </cell>
          <cell r="CS359">
            <v>1.1506937507033582E-2</v>
          </cell>
          <cell r="CT359">
            <v>0</v>
          </cell>
          <cell r="CU359">
            <v>4998.6437398613216</v>
          </cell>
          <cell r="CV359">
            <v>0</v>
          </cell>
          <cell r="CW359">
            <v>4.2342397840877351E-2</v>
          </cell>
          <cell r="CX359">
            <v>0</v>
          </cell>
          <cell r="CY359">
            <v>18393.648333333338</v>
          </cell>
          <cell r="CZ359">
            <v>0</v>
          </cell>
          <cell r="DA359">
            <v>2.031843602464951E-2</v>
          </cell>
          <cell r="DB359">
            <v>0</v>
          </cell>
          <cell r="DC359">
            <v>8.6033130166012406E-4</v>
          </cell>
          <cell r="DD359">
            <v>0</v>
          </cell>
          <cell r="DE359">
            <v>373.73016692073452</v>
          </cell>
          <cell r="DF359">
            <v>0</v>
          </cell>
          <cell r="DG359">
            <v>0.60590767106623711</v>
          </cell>
          <cell r="DH359">
            <v>0</v>
          </cell>
          <cell r="DI359">
            <v>11144.852624061377</v>
          </cell>
          <cell r="DJ359">
            <v>0</v>
          </cell>
          <cell r="DK359">
            <v>9.2751735223091852E-2</v>
          </cell>
          <cell r="DL359">
            <v>0</v>
          </cell>
          <cell r="DM359">
            <v>1706.0427999999986</v>
          </cell>
          <cell r="DN359">
            <v>0</v>
          </cell>
          <cell r="DO359">
            <v>0.82661866184707689</v>
          </cell>
          <cell r="DP359">
            <v>0</v>
          </cell>
          <cell r="DQ359">
            <v>45254.962817192856</v>
          </cell>
          <cell r="DR359">
            <v>0</v>
          </cell>
          <cell r="DS359">
            <v>54747.085815932078</v>
          </cell>
          <cell r="DT359">
            <v>0</v>
          </cell>
          <cell r="DU359">
            <v>417546.90296666691</v>
          </cell>
          <cell r="DV359">
            <v>0</v>
          </cell>
          <cell r="DW359">
            <v>0.96119795063173441</v>
          </cell>
          <cell r="DX359">
            <v>0</v>
          </cell>
          <cell r="DY359">
            <v>0.43262020195851175</v>
          </cell>
          <cell r="DZ359">
            <v>0</v>
          </cell>
          <cell r="EA359">
            <v>0.98785121967142764</v>
          </cell>
          <cell r="EB359">
            <v>0</v>
          </cell>
          <cell r="EC359">
            <v>0.85213298515445779</v>
          </cell>
          <cell r="ED359">
            <v>0</v>
          </cell>
          <cell r="EE359">
            <v>0.87518912292736151</v>
          </cell>
          <cell r="EF359">
            <v>0</v>
          </cell>
          <cell r="EG359">
            <v>7.7693210844588065E-2</v>
          </cell>
          <cell r="EH359">
            <v>0</v>
          </cell>
          <cell r="EI359">
            <v>33750.13393273767</v>
          </cell>
          <cell r="EJ359">
            <v>0</v>
          </cell>
          <cell r="EK359">
            <v>34165.199435562179</v>
          </cell>
          <cell r="EL359">
            <v>0</v>
          </cell>
          <cell r="EM359">
            <v>7.8648696582497374E-2</v>
          </cell>
          <cell r="EN359">
            <v>0</v>
          </cell>
          <cell r="EO359">
            <v>4.5821356152654571E-4</v>
          </cell>
          <cell r="EP359">
            <v>0</v>
          </cell>
          <cell r="EQ359">
            <v>15.654957713633674</v>
          </cell>
          <cell r="ER359">
            <v>0</v>
          </cell>
          <cell r="ES359">
            <v>0.98830407400104725</v>
          </cell>
          <cell r="ET359">
            <v>0</v>
          </cell>
          <cell r="EU359">
            <v>34149.544477848533</v>
          </cell>
          <cell r="EV359">
            <v>0</v>
          </cell>
          <cell r="EW359">
            <v>2.6484253307920855E-2</v>
          </cell>
          <cell r="EX359">
            <v>0.85</v>
          </cell>
          <cell r="EY359">
            <v>0.84698219763513705</v>
          </cell>
          <cell r="EZ359">
            <v>0</v>
          </cell>
          <cell r="FA359">
            <v>0.36037360173604288</v>
          </cell>
          <cell r="FB359">
            <v>0</v>
          </cell>
          <cell r="FC359">
            <v>0.42547954696361234</v>
          </cell>
          <cell r="FD359">
            <v>0</v>
          </cell>
          <cell r="FE359">
            <v>17677.205757963224</v>
          </cell>
          <cell r="FF359">
            <v>0</v>
          </cell>
          <cell r="FG359">
            <v>0.74577751989480423</v>
          </cell>
          <cell r="FH359">
            <v>0</v>
          </cell>
          <cell r="FI359">
            <v>0.78612324126108302</v>
          </cell>
          <cell r="FJ359">
            <v>0</v>
          </cell>
          <cell r="FK359">
            <v>0.90053164176015543</v>
          </cell>
          <cell r="FL359">
            <v>0</v>
          </cell>
          <cell r="FM359">
            <v>0.93795292330728053</v>
          </cell>
          <cell r="FN359">
            <v>0</v>
          </cell>
          <cell r="FO359">
            <v>0.67159625437868509</v>
          </cell>
          <cell r="FP359">
            <v>0</v>
          </cell>
          <cell r="FQ359">
            <v>0.73734659222062737</v>
          </cell>
          <cell r="FR359">
            <v>0</v>
          </cell>
          <cell r="FS359">
            <v>9.8212138333786392E-4</v>
          </cell>
          <cell r="FT359">
            <v>0</v>
          </cell>
          <cell r="FU359">
            <v>0.82760078323041475</v>
          </cell>
          <cell r="FV359">
            <v>0</v>
          </cell>
          <cell r="FW359">
            <v>0</v>
          </cell>
          <cell r="FX359">
            <v>0</v>
          </cell>
          <cell r="FY359">
            <v>40167.048074752522</v>
          </cell>
          <cell r="FZ359">
            <v>0</v>
          </cell>
          <cell r="GA359">
            <v>48534.328251800958</v>
          </cell>
          <cell r="GB359">
            <v>0</v>
          </cell>
          <cell r="GC359" t="e">
            <v>#DIV/0!</v>
          </cell>
          <cell r="GD359">
            <v>0</v>
          </cell>
          <cell r="GE359" t="e">
            <v>#DIV/0!</v>
          </cell>
          <cell r="GF359">
            <v>0</v>
          </cell>
          <cell r="GG359" t="e">
            <v>#DIV/0!</v>
          </cell>
          <cell r="GH359">
            <v>0</v>
          </cell>
          <cell r="GI359" t="e">
            <v>#DIV/0!</v>
          </cell>
          <cell r="GJ359">
            <v>0</v>
          </cell>
          <cell r="GK359" t="e">
            <v>#DIV/0!</v>
          </cell>
          <cell r="GL359">
            <v>0</v>
          </cell>
          <cell r="GM359" t="e">
            <v>#DIV/0!</v>
          </cell>
          <cell r="GN359">
            <v>0</v>
          </cell>
          <cell r="GO359" t="e">
            <v>#DIV/0!</v>
          </cell>
          <cell r="GP359">
            <v>0</v>
          </cell>
          <cell r="GQ359" t="e">
            <v>#DIV/0!</v>
          </cell>
          <cell r="GR359">
            <v>0</v>
          </cell>
          <cell r="GS359" t="e">
            <v>#DIV/0!</v>
          </cell>
          <cell r="GT359">
            <v>0</v>
          </cell>
          <cell r="GU359">
            <v>20870.811461350466</v>
          </cell>
          <cell r="GV359">
            <v>0</v>
          </cell>
          <cell r="GW359">
            <v>7521.2894974807523</v>
          </cell>
          <cell r="GX359">
            <v>0</v>
          </cell>
          <cell r="GY359">
            <v>1.731409812818949E-2</v>
          </cell>
          <cell r="GZ359">
            <v>0</v>
          </cell>
          <cell r="HA359">
            <v>4.8044856906226091E-2</v>
          </cell>
          <cell r="HB359">
            <v>0</v>
          </cell>
          <cell r="HC359">
            <v>3609.8092200536294</v>
          </cell>
          <cell r="HD359">
            <v>0</v>
          </cell>
          <cell r="HE359">
            <v>8.3098238780712035E-3</v>
          </cell>
          <cell r="IV359">
            <v>355</v>
          </cell>
        </row>
        <row r="360">
          <cell r="B360">
            <v>39176</v>
          </cell>
          <cell r="C360">
            <v>46</v>
          </cell>
          <cell r="D360">
            <v>39173</v>
          </cell>
          <cell r="E360">
            <v>0</v>
          </cell>
          <cell r="G360">
            <v>0</v>
          </cell>
          <cell r="H360">
            <v>0</v>
          </cell>
          <cell r="I360">
            <v>1</v>
          </cell>
          <cell r="J360">
            <v>1</v>
          </cell>
          <cell r="K360">
            <v>30.625</v>
          </cell>
          <cell r="L360">
            <v>0</v>
          </cell>
          <cell r="M360">
            <v>235.37500000000009</v>
          </cell>
          <cell r="N360">
            <v>0</v>
          </cell>
          <cell r="O360">
            <v>236</v>
          </cell>
          <cell r="Q360">
            <v>19.5</v>
          </cell>
          <cell r="S360">
            <v>0.73680555555555594</v>
          </cell>
          <cell r="T360">
            <v>0</v>
          </cell>
          <cell r="U360">
            <v>20.236805555555556</v>
          </cell>
          <cell r="W360">
            <v>11.663194444444446</v>
          </cell>
          <cell r="Y360">
            <v>3.4722222222222071E-2</v>
          </cell>
          <cell r="AA360">
            <v>20.215972222222224</v>
          </cell>
          <cell r="AB360">
            <v>0</v>
          </cell>
          <cell r="AC360">
            <v>20.250694444444445</v>
          </cell>
          <cell r="AE360">
            <v>4.4145833333333329</v>
          </cell>
          <cell r="AG360">
            <v>39.742361111111116</v>
          </cell>
          <cell r="AI360">
            <v>0.44097222222222232</v>
          </cell>
          <cell r="AJ360">
            <v>0</v>
          </cell>
          <cell r="AK360">
            <v>44.59791666666667</v>
          </cell>
          <cell r="AL360">
            <v>0</v>
          </cell>
          <cell r="AM360">
            <v>64.848611111111111</v>
          </cell>
          <cell r="AN360">
            <v>0</v>
          </cell>
          <cell r="AO360">
            <v>203.47499999999997</v>
          </cell>
          <cell r="AP360">
            <v>0</v>
          </cell>
          <cell r="AQ360">
            <v>132.03222222222203</v>
          </cell>
          <cell r="AR360">
            <v>0</v>
          </cell>
          <cell r="AS360">
            <v>0.97590612599159354</v>
          </cell>
          <cell r="AT360">
            <v>0</v>
          </cell>
          <cell r="AU360">
            <v>0.78309449180004775</v>
          </cell>
          <cell r="AV360">
            <v>0</v>
          </cell>
          <cell r="AW360">
            <v>0.99759326569209716</v>
          </cell>
          <cell r="AX360">
            <v>0</v>
          </cell>
          <cell r="AY360">
            <v>0.75659388348373846</v>
          </cell>
          <cell r="AZ360">
            <v>0</v>
          </cell>
          <cell r="BA360">
            <v>0.68146509945256728</v>
          </cell>
          <cell r="BB360">
            <v>0</v>
          </cell>
          <cell r="BC360">
            <v>0.64888670461836617</v>
          </cell>
          <cell r="BD360">
            <v>0</v>
          </cell>
          <cell r="BE360">
            <v>0.61370888866652162</v>
          </cell>
          <cell r="BF360">
            <v>0</v>
          </cell>
          <cell r="BG360">
            <v>0.61161423148684213</v>
          </cell>
          <cell r="BH360">
            <v>0</v>
          </cell>
          <cell r="BI360">
            <v>0.56094411990322701</v>
          </cell>
          <cell r="BJ360">
            <v>0</v>
          </cell>
          <cell r="BK360">
            <v>137.0885730755962</v>
          </cell>
          <cell r="BL360">
            <v>0</v>
          </cell>
          <cell r="BM360">
            <v>434402.61466666654</v>
          </cell>
          <cell r="BN360">
            <v>0</v>
          </cell>
          <cell r="BO360">
            <v>1840.6890451977397</v>
          </cell>
          <cell r="BP360">
            <v>0</v>
          </cell>
          <cell r="BQ360">
            <v>154969.07804000017</v>
          </cell>
          <cell r="BR360">
            <v>0</v>
          </cell>
          <cell r="BS360">
            <v>0.35674066593478904</v>
          </cell>
          <cell r="BT360">
            <v>0</v>
          </cell>
          <cell r="BU360">
            <v>0.35674066593478904</v>
          </cell>
          <cell r="BV360">
            <v>0</v>
          </cell>
          <cell r="BW360">
            <v>0.1156844016595425</v>
          </cell>
          <cell r="BX360">
            <v>0</v>
          </cell>
          <cell r="BY360">
            <v>50253.606557054118</v>
          </cell>
          <cell r="BZ360">
            <v>0</v>
          </cell>
          <cell r="CA360">
            <v>0.18634085888121099</v>
          </cell>
          <cell r="CB360">
            <v>0</v>
          </cell>
          <cell r="CC360">
            <v>80946.95631723039</v>
          </cell>
          <cell r="CD360">
            <v>0</v>
          </cell>
          <cell r="CE360">
            <v>2.9091516698056919E-2</v>
          </cell>
          <cell r="CF360">
            <v>0</v>
          </cell>
          <cell r="CG360">
            <v>0.74906282891880527</v>
          </cell>
          <cell r="CH360">
            <v>0</v>
          </cell>
          <cell r="CI360">
            <v>6673.1968893401727</v>
          </cell>
          <cell r="CJ360">
            <v>0</v>
          </cell>
          <cell r="CK360">
            <v>0.48917543656311357</v>
          </cell>
          <cell r="CL360">
            <v>0</v>
          </cell>
          <cell r="CM360">
            <v>84052.466533429571</v>
          </cell>
          <cell r="CN360">
            <v>0</v>
          </cell>
          <cell r="CO360">
            <v>0.39554271530305446</v>
          </cell>
          <cell r="CP360">
            <v>0</v>
          </cell>
          <cell r="CQ360">
            <v>171824.78973999975</v>
          </cell>
          <cell r="CR360">
            <v>0</v>
          </cell>
          <cell r="CS360">
            <v>1.1506937507033582E-2</v>
          </cell>
          <cell r="CT360">
            <v>0</v>
          </cell>
          <cell r="CU360">
            <v>4998.6437398613216</v>
          </cell>
          <cell r="CV360">
            <v>0</v>
          </cell>
          <cell r="CW360">
            <v>4.2342397840877351E-2</v>
          </cell>
          <cell r="CX360">
            <v>0</v>
          </cell>
          <cell r="CY360">
            <v>18393.648333333338</v>
          </cell>
          <cell r="CZ360">
            <v>0</v>
          </cell>
          <cell r="DA360">
            <v>2.031843602464951E-2</v>
          </cell>
          <cell r="DB360">
            <v>0</v>
          </cell>
          <cell r="DC360">
            <v>8.6033130166012406E-4</v>
          </cell>
          <cell r="DD360">
            <v>0</v>
          </cell>
          <cell r="DE360">
            <v>373.73016692073452</v>
          </cell>
          <cell r="DF360">
            <v>0</v>
          </cell>
          <cell r="DG360">
            <v>0.60590767106623711</v>
          </cell>
          <cell r="DH360">
            <v>0</v>
          </cell>
          <cell r="DI360">
            <v>11144.852624061377</v>
          </cell>
          <cell r="DJ360">
            <v>0</v>
          </cell>
          <cell r="DK360">
            <v>9.2751735223091852E-2</v>
          </cell>
          <cell r="DL360">
            <v>0</v>
          </cell>
          <cell r="DM360">
            <v>1706.0427999999986</v>
          </cell>
          <cell r="DN360">
            <v>0</v>
          </cell>
          <cell r="DO360">
            <v>0.82661866184707689</v>
          </cell>
          <cell r="DP360">
            <v>0</v>
          </cell>
          <cell r="DQ360">
            <v>45254.962817192856</v>
          </cell>
          <cell r="DR360">
            <v>0</v>
          </cell>
          <cell r="DS360">
            <v>54747.085815932078</v>
          </cell>
          <cell r="DT360">
            <v>0</v>
          </cell>
          <cell r="DU360">
            <v>417546.90296666691</v>
          </cell>
          <cell r="DV360">
            <v>0</v>
          </cell>
          <cell r="DW360">
            <v>0.96119795063173441</v>
          </cell>
          <cell r="DX360">
            <v>0</v>
          </cell>
          <cell r="DY360">
            <v>0.43262020195851175</v>
          </cell>
          <cell r="DZ360">
            <v>0</v>
          </cell>
          <cell r="EA360">
            <v>0.98785121967142764</v>
          </cell>
          <cell r="EB360">
            <v>0</v>
          </cell>
          <cell r="EC360">
            <v>0.85213298515445779</v>
          </cell>
          <cell r="ED360">
            <v>0</v>
          </cell>
          <cell r="EE360">
            <v>0.87518912292736151</v>
          </cell>
          <cell r="EF360">
            <v>0</v>
          </cell>
          <cell r="EG360">
            <v>7.7693210844588065E-2</v>
          </cell>
          <cell r="EH360">
            <v>0</v>
          </cell>
          <cell r="EI360">
            <v>33750.13393273767</v>
          </cell>
          <cell r="EJ360">
            <v>0</v>
          </cell>
          <cell r="EK360">
            <v>34165.199435562179</v>
          </cell>
          <cell r="EL360">
            <v>0</v>
          </cell>
          <cell r="EM360">
            <v>7.8648696582497374E-2</v>
          </cell>
          <cell r="EN360">
            <v>0</v>
          </cell>
          <cell r="EO360">
            <v>4.5821356152654571E-4</v>
          </cell>
          <cell r="EP360">
            <v>0</v>
          </cell>
          <cell r="EQ360">
            <v>15.654957713633674</v>
          </cell>
          <cell r="ER360">
            <v>0</v>
          </cell>
          <cell r="ES360">
            <v>0.98830407400104725</v>
          </cell>
          <cell r="ET360">
            <v>0</v>
          </cell>
          <cell r="EU360">
            <v>34149.544477848533</v>
          </cell>
          <cell r="EV360">
            <v>0</v>
          </cell>
          <cell r="EW360">
            <v>2.6484253307920855E-2</v>
          </cell>
          <cell r="EX360">
            <v>0.85</v>
          </cell>
          <cell r="EY360">
            <v>0.84698219763513705</v>
          </cell>
          <cell r="EZ360">
            <v>0</v>
          </cell>
          <cell r="FA360">
            <v>0.36037360173604288</v>
          </cell>
          <cell r="FB360">
            <v>0</v>
          </cell>
          <cell r="FC360">
            <v>0.42547954696361234</v>
          </cell>
          <cell r="FD360">
            <v>0</v>
          </cell>
          <cell r="FE360">
            <v>17677.205757963224</v>
          </cell>
          <cell r="FF360">
            <v>0</v>
          </cell>
          <cell r="FG360">
            <v>0.74577751989480423</v>
          </cell>
          <cell r="FH360">
            <v>0</v>
          </cell>
          <cell r="FI360">
            <v>0.78612324126108302</v>
          </cell>
          <cell r="FJ360">
            <v>0</v>
          </cell>
          <cell r="FK360">
            <v>0.90053164176015543</v>
          </cell>
          <cell r="FL360">
            <v>0</v>
          </cell>
          <cell r="FM360">
            <v>0.93795292330728053</v>
          </cell>
          <cell r="FN360">
            <v>0</v>
          </cell>
          <cell r="FO360">
            <v>0.67159625437868509</v>
          </cell>
          <cell r="FP360">
            <v>0</v>
          </cell>
          <cell r="FQ360">
            <v>0.73734659222062737</v>
          </cell>
          <cell r="FR360">
            <v>0</v>
          </cell>
          <cell r="FS360">
            <v>9.8212138333786392E-4</v>
          </cell>
          <cell r="FT360">
            <v>0</v>
          </cell>
          <cell r="FU360">
            <v>0.82760078323041475</v>
          </cell>
          <cell r="FV360">
            <v>0</v>
          </cell>
          <cell r="FW360">
            <v>0</v>
          </cell>
          <cell r="FX360">
            <v>0</v>
          </cell>
          <cell r="FY360">
            <v>40167.048074752522</v>
          </cell>
          <cell r="FZ360">
            <v>0</v>
          </cell>
          <cell r="GA360">
            <v>48534.328251800958</v>
          </cell>
          <cell r="GB360">
            <v>0</v>
          </cell>
          <cell r="GC360" t="e">
            <v>#DIV/0!</v>
          </cell>
          <cell r="GD360">
            <v>0</v>
          </cell>
          <cell r="GE360" t="e">
            <v>#DIV/0!</v>
          </cell>
          <cell r="GF360">
            <v>0</v>
          </cell>
          <cell r="GG360" t="e">
            <v>#DIV/0!</v>
          </cell>
          <cell r="GH360">
            <v>0</v>
          </cell>
          <cell r="GI360" t="e">
            <v>#DIV/0!</v>
          </cell>
          <cell r="GJ360">
            <v>0</v>
          </cell>
          <cell r="GK360" t="e">
            <v>#DIV/0!</v>
          </cell>
          <cell r="GL360">
            <v>0</v>
          </cell>
          <cell r="GM360" t="e">
            <v>#DIV/0!</v>
          </cell>
          <cell r="GN360">
            <v>0</v>
          </cell>
          <cell r="GO360" t="e">
            <v>#DIV/0!</v>
          </cell>
          <cell r="GP360">
            <v>0</v>
          </cell>
          <cell r="GQ360" t="e">
            <v>#DIV/0!</v>
          </cell>
          <cell r="GR360">
            <v>0</v>
          </cell>
          <cell r="GS360" t="e">
            <v>#DIV/0!</v>
          </cell>
          <cell r="GT360">
            <v>0</v>
          </cell>
          <cell r="GU360">
            <v>20870.811461350466</v>
          </cell>
          <cell r="GV360">
            <v>0</v>
          </cell>
          <cell r="GW360">
            <v>7521.2894974807523</v>
          </cell>
          <cell r="GX360">
            <v>0</v>
          </cell>
          <cell r="GY360">
            <v>1.731409812818949E-2</v>
          </cell>
          <cell r="GZ360">
            <v>0</v>
          </cell>
          <cell r="HA360">
            <v>4.8044856906226091E-2</v>
          </cell>
          <cell r="HB360">
            <v>0</v>
          </cell>
          <cell r="HC360">
            <v>3609.8092200536294</v>
          </cell>
          <cell r="HD360">
            <v>0</v>
          </cell>
          <cell r="HE360">
            <v>8.3098238780712035E-3</v>
          </cell>
          <cell r="IV360">
            <v>356</v>
          </cell>
        </row>
        <row r="361">
          <cell r="B361">
            <v>39177</v>
          </cell>
          <cell r="C361">
            <v>46</v>
          </cell>
          <cell r="D361">
            <v>39173</v>
          </cell>
          <cell r="E361">
            <v>0</v>
          </cell>
          <cell r="G361">
            <v>0</v>
          </cell>
          <cell r="H361">
            <v>0</v>
          </cell>
          <cell r="I361">
            <v>1</v>
          </cell>
          <cell r="J361">
            <v>1</v>
          </cell>
          <cell r="K361">
            <v>31.625</v>
          </cell>
          <cell r="L361">
            <v>0</v>
          </cell>
          <cell r="M361">
            <v>235.37500000000009</v>
          </cell>
          <cell r="N361">
            <v>0</v>
          </cell>
          <cell r="O361">
            <v>236</v>
          </cell>
          <cell r="Q361">
            <v>19.5</v>
          </cell>
          <cell r="S361">
            <v>0.73680555555555594</v>
          </cell>
          <cell r="T361">
            <v>0</v>
          </cell>
          <cell r="U361">
            <v>20.236805555555556</v>
          </cell>
          <cell r="W361">
            <v>11.663194444444446</v>
          </cell>
          <cell r="Y361">
            <v>3.4722222222222071E-2</v>
          </cell>
          <cell r="AA361">
            <v>20.215972222222224</v>
          </cell>
          <cell r="AB361">
            <v>0</v>
          </cell>
          <cell r="AC361">
            <v>20.250694444444445</v>
          </cell>
          <cell r="AE361">
            <v>4.4145833333333329</v>
          </cell>
          <cell r="AG361">
            <v>39.742361111111116</v>
          </cell>
          <cell r="AI361">
            <v>0.44097222222222232</v>
          </cell>
          <cell r="AJ361">
            <v>0</v>
          </cell>
          <cell r="AK361">
            <v>44.59791666666667</v>
          </cell>
          <cell r="AL361">
            <v>0</v>
          </cell>
          <cell r="AM361">
            <v>64.848611111111111</v>
          </cell>
          <cell r="AN361">
            <v>0</v>
          </cell>
          <cell r="AO361">
            <v>203.47499999999997</v>
          </cell>
          <cell r="AP361">
            <v>0</v>
          </cell>
          <cell r="AQ361">
            <v>132.03222222222203</v>
          </cell>
          <cell r="AR361">
            <v>0</v>
          </cell>
          <cell r="AS361">
            <v>0.97590612599159354</v>
          </cell>
          <cell r="AT361">
            <v>0</v>
          </cell>
          <cell r="AU361">
            <v>0.78309449180004775</v>
          </cell>
          <cell r="AV361">
            <v>0</v>
          </cell>
          <cell r="AW361">
            <v>0.99759326569209716</v>
          </cell>
          <cell r="AX361">
            <v>0</v>
          </cell>
          <cell r="AY361">
            <v>0.75659388348373846</v>
          </cell>
          <cell r="AZ361">
            <v>0</v>
          </cell>
          <cell r="BA361">
            <v>0.68146509945256728</v>
          </cell>
          <cell r="BB361">
            <v>0</v>
          </cell>
          <cell r="BC361">
            <v>0.64888670461836617</v>
          </cell>
          <cell r="BD361">
            <v>0</v>
          </cell>
          <cell r="BE361">
            <v>0.61370888866652162</v>
          </cell>
          <cell r="BF361">
            <v>0</v>
          </cell>
          <cell r="BG361">
            <v>0.61161423148684213</v>
          </cell>
          <cell r="BH361">
            <v>0</v>
          </cell>
          <cell r="BI361">
            <v>0.56094411990322701</v>
          </cell>
          <cell r="BJ361">
            <v>0</v>
          </cell>
          <cell r="BK361">
            <v>137.0885730755962</v>
          </cell>
          <cell r="BL361">
            <v>0</v>
          </cell>
          <cell r="BM361">
            <v>434402.61466666654</v>
          </cell>
          <cell r="BN361">
            <v>0</v>
          </cell>
          <cell r="BO361">
            <v>1840.6890451977397</v>
          </cell>
          <cell r="BP361">
            <v>0</v>
          </cell>
          <cell r="BQ361">
            <v>154969.07804000017</v>
          </cell>
          <cell r="BR361">
            <v>0</v>
          </cell>
          <cell r="BS361">
            <v>0.35674066593478904</v>
          </cell>
          <cell r="BT361">
            <v>0</v>
          </cell>
          <cell r="BU361">
            <v>0.35674066593478904</v>
          </cell>
          <cell r="BV361">
            <v>0</v>
          </cell>
          <cell r="BW361">
            <v>0.1156844016595425</v>
          </cell>
          <cell r="BX361">
            <v>0</v>
          </cell>
          <cell r="BY361">
            <v>50253.606557054118</v>
          </cell>
          <cell r="BZ361">
            <v>0</v>
          </cell>
          <cell r="CA361">
            <v>0.18634085888121099</v>
          </cell>
          <cell r="CB361">
            <v>0</v>
          </cell>
          <cell r="CC361">
            <v>80946.95631723039</v>
          </cell>
          <cell r="CD361">
            <v>0</v>
          </cell>
          <cell r="CE361">
            <v>2.9091516698056919E-2</v>
          </cell>
          <cell r="CF361">
            <v>0</v>
          </cell>
          <cell r="CG361">
            <v>0.74906282891880527</v>
          </cell>
          <cell r="CH361">
            <v>0</v>
          </cell>
          <cell r="CI361">
            <v>6673.1968893401727</v>
          </cell>
          <cell r="CJ361">
            <v>0</v>
          </cell>
          <cell r="CK361">
            <v>0.48917543656311357</v>
          </cell>
          <cell r="CL361">
            <v>0</v>
          </cell>
          <cell r="CM361">
            <v>84052.466533429571</v>
          </cell>
          <cell r="CN361">
            <v>0</v>
          </cell>
          <cell r="CO361">
            <v>0.39554271530305446</v>
          </cell>
          <cell r="CP361">
            <v>0</v>
          </cell>
          <cell r="CQ361">
            <v>171824.78973999975</v>
          </cell>
          <cell r="CR361">
            <v>0</v>
          </cell>
          <cell r="CS361">
            <v>1.1506937507033582E-2</v>
          </cell>
          <cell r="CT361">
            <v>0</v>
          </cell>
          <cell r="CU361">
            <v>4998.6437398613216</v>
          </cell>
          <cell r="CV361">
            <v>0</v>
          </cell>
          <cell r="CW361">
            <v>4.2342397840877351E-2</v>
          </cell>
          <cell r="CX361">
            <v>0</v>
          </cell>
          <cell r="CY361">
            <v>18393.648333333338</v>
          </cell>
          <cell r="CZ361">
            <v>0</v>
          </cell>
          <cell r="DA361">
            <v>2.031843602464951E-2</v>
          </cell>
          <cell r="DB361">
            <v>0</v>
          </cell>
          <cell r="DC361">
            <v>8.6033130166012406E-4</v>
          </cell>
          <cell r="DD361">
            <v>0</v>
          </cell>
          <cell r="DE361">
            <v>373.73016692073452</v>
          </cell>
          <cell r="DF361">
            <v>0</v>
          </cell>
          <cell r="DG361">
            <v>0.60590767106623711</v>
          </cell>
          <cell r="DH361">
            <v>0</v>
          </cell>
          <cell r="DI361">
            <v>11144.852624061377</v>
          </cell>
          <cell r="DJ361">
            <v>0</v>
          </cell>
          <cell r="DK361">
            <v>9.2751735223091852E-2</v>
          </cell>
          <cell r="DL361">
            <v>0</v>
          </cell>
          <cell r="DM361">
            <v>1706.0427999999986</v>
          </cell>
          <cell r="DN361">
            <v>0</v>
          </cell>
          <cell r="DO361">
            <v>0.82661866184707689</v>
          </cell>
          <cell r="DP361">
            <v>0</v>
          </cell>
          <cell r="DQ361">
            <v>45254.962817192856</v>
          </cell>
          <cell r="DR361">
            <v>0</v>
          </cell>
          <cell r="DS361">
            <v>54747.085815932078</v>
          </cell>
          <cell r="DT361">
            <v>0</v>
          </cell>
          <cell r="DU361">
            <v>417546.90296666691</v>
          </cell>
          <cell r="DV361">
            <v>0</v>
          </cell>
          <cell r="DW361">
            <v>0.96119795063173441</v>
          </cell>
          <cell r="DX361">
            <v>0</v>
          </cell>
          <cell r="DY361">
            <v>0.43262020195851175</v>
          </cell>
          <cell r="DZ361">
            <v>0</v>
          </cell>
          <cell r="EA361">
            <v>0.98785121967142764</v>
          </cell>
          <cell r="EB361">
            <v>0</v>
          </cell>
          <cell r="EC361">
            <v>0.85213298515445779</v>
          </cell>
          <cell r="ED361">
            <v>0</v>
          </cell>
          <cell r="EE361">
            <v>0.87518912292736151</v>
          </cell>
          <cell r="EF361">
            <v>0</v>
          </cell>
          <cell r="EG361">
            <v>7.7693210844588065E-2</v>
          </cell>
          <cell r="EH361">
            <v>0</v>
          </cell>
          <cell r="EI361">
            <v>33750.13393273767</v>
          </cell>
          <cell r="EJ361">
            <v>0</v>
          </cell>
          <cell r="EK361">
            <v>34165.199435562179</v>
          </cell>
          <cell r="EL361">
            <v>0</v>
          </cell>
          <cell r="EM361">
            <v>7.8648696582497374E-2</v>
          </cell>
          <cell r="EN361">
            <v>0</v>
          </cell>
          <cell r="EO361">
            <v>4.5821356152654571E-4</v>
          </cell>
          <cell r="EP361">
            <v>0</v>
          </cell>
          <cell r="EQ361">
            <v>15.654957713633674</v>
          </cell>
          <cell r="ER361">
            <v>0</v>
          </cell>
          <cell r="ES361">
            <v>0.98830407400104725</v>
          </cell>
          <cell r="ET361">
            <v>0</v>
          </cell>
          <cell r="EU361">
            <v>34149.544477848533</v>
          </cell>
          <cell r="EV361">
            <v>0</v>
          </cell>
          <cell r="EW361">
            <v>2.6484253307920855E-2</v>
          </cell>
          <cell r="EX361">
            <v>0.85</v>
          </cell>
          <cell r="EY361">
            <v>0.84698219763513705</v>
          </cell>
          <cell r="EZ361">
            <v>0</v>
          </cell>
          <cell r="FA361">
            <v>0.36037360173604288</v>
          </cell>
          <cell r="FB361">
            <v>0</v>
          </cell>
          <cell r="FC361">
            <v>0.42547954696361234</v>
          </cell>
          <cell r="FD361">
            <v>0</v>
          </cell>
          <cell r="FE361">
            <v>17677.205757963224</v>
          </cell>
          <cell r="FF361">
            <v>0</v>
          </cell>
          <cell r="FG361">
            <v>0.74577751989480423</v>
          </cell>
          <cell r="FH361">
            <v>0</v>
          </cell>
          <cell r="FI361">
            <v>0.78612324126108302</v>
          </cell>
          <cell r="FJ361">
            <v>0</v>
          </cell>
          <cell r="FK361">
            <v>0.90053164176015543</v>
          </cell>
          <cell r="FL361">
            <v>0</v>
          </cell>
          <cell r="FM361">
            <v>0.93795292330728053</v>
          </cell>
          <cell r="FN361">
            <v>0</v>
          </cell>
          <cell r="FO361">
            <v>0.67159625437868509</v>
          </cell>
          <cell r="FP361">
            <v>0</v>
          </cell>
          <cell r="FQ361">
            <v>0.73734659222062737</v>
          </cell>
          <cell r="FR361">
            <v>0</v>
          </cell>
          <cell r="FS361">
            <v>9.8212138333786392E-4</v>
          </cell>
          <cell r="FT361">
            <v>0</v>
          </cell>
          <cell r="FU361">
            <v>0.82760078323041475</v>
          </cell>
          <cell r="FV361">
            <v>0</v>
          </cell>
          <cell r="FW361">
            <v>0</v>
          </cell>
          <cell r="FX361">
            <v>0</v>
          </cell>
          <cell r="FY361">
            <v>40167.048074752522</v>
          </cell>
          <cell r="FZ361">
            <v>0</v>
          </cell>
          <cell r="GA361">
            <v>48534.328251800958</v>
          </cell>
          <cell r="GB361">
            <v>0</v>
          </cell>
          <cell r="GC361" t="e">
            <v>#DIV/0!</v>
          </cell>
          <cell r="GD361">
            <v>0</v>
          </cell>
          <cell r="GE361" t="e">
            <v>#DIV/0!</v>
          </cell>
          <cell r="GF361">
            <v>0</v>
          </cell>
          <cell r="GG361" t="e">
            <v>#DIV/0!</v>
          </cell>
          <cell r="GH361">
            <v>0</v>
          </cell>
          <cell r="GI361" t="e">
            <v>#DIV/0!</v>
          </cell>
          <cell r="GJ361">
            <v>0</v>
          </cell>
          <cell r="GK361" t="e">
            <v>#DIV/0!</v>
          </cell>
          <cell r="GL361">
            <v>0</v>
          </cell>
          <cell r="GM361" t="e">
            <v>#DIV/0!</v>
          </cell>
          <cell r="GN361">
            <v>0</v>
          </cell>
          <cell r="GO361" t="e">
            <v>#DIV/0!</v>
          </cell>
          <cell r="GP361">
            <v>0</v>
          </cell>
          <cell r="GQ361" t="e">
            <v>#DIV/0!</v>
          </cell>
          <cell r="GR361">
            <v>0</v>
          </cell>
          <cell r="GS361" t="e">
            <v>#DIV/0!</v>
          </cell>
          <cell r="GT361">
            <v>0</v>
          </cell>
          <cell r="GU361">
            <v>20870.811461350466</v>
          </cell>
          <cell r="GV361">
            <v>0</v>
          </cell>
          <cell r="GW361">
            <v>7521.2894974807523</v>
          </cell>
          <cell r="GX361">
            <v>0</v>
          </cell>
          <cell r="GY361">
            <v>1.731409812818949E-2</v>
          </cell>
          <cell r="GZ361">
            <v>0</v>
          </cell>
          <cell r="HA361">
            <v>4.8044856906226091E-2</v>
          </cell>
          <cell r="HB361">
            <v>0</v>
          </cell>
          <cell r="HC361">
            <v>3609.8092200536294</v>
          </cell>
          <cell r="HD361">
            <v>0</v>
          </cell>
          <cell r="HE361">
            <v>8.3098238780712035E-3</v>
          </cell>
          <cell r="IV361">
            <v>357</v>
          </cell>
        </row>
        <row r="362">
          <cell r="B362">
            <v>39178</v>
          </cell>
          <cell r="C362">
            <v>46</v>
          </cell>
          <cell r="D362">
            <v>39173</v>
          </cell>
          <cell r="E362">
            <v>0</v>
          </cell>
          <cell r="G362">
            <v>0</v>
          </cell>
          <cell r="H362">
            <v>0</v>
          </cell>
          <cell r="I362">
            <v>1</v>
          </cell>
          <cell r="J362">
            <v>1</v>
          </cell>
          <cell r="K362">
            <v>32.625</v>
          </cell>
          <cell r="L362">
            <v>0</v>
          </cell>
          <cell r="M362">
            <v>235.37500000000009</v>
          </cell>
          <cell r="N362">
            <v>0</v>
          </cell>
          <cell r="O362">
            <v>236</v>
          </cell>
          <cell r="Q362">
            <v>19.5</v>
          </cell>
          <cell r="S362">
            <v>0.73680555555555594</v>
          </cell>
          <cell r="T362">
            <v>0</v>
          </cell>
          <cell r="U362">
            <v>20.236805555555556</v>
          </cell>
          <cell r="W362">
            <v>11.663194444444446</v>
          </cell>
          <cell r="Y362">
            <v>3.4722222222222071E-2</v>
          </cell>
          <cell r="AA362">
            <v>20.215972222222224</v>
          </cell>
          <cell r="AB362">
            <v>0</v>
          </cell>
          <cell r="AC362">
            <v>20.250694444444445</v>
          </cell>
          <cell r="AE362">
            <v>4.4145833333333329</v>
          </cell>
          <cell r="AG362">
            <v>39.742361111111116</v>
          </cell>
          <cell r="AI362">
            <v>0.44097222222222232</v>
          </cell>
          <cell r="AJ362">
            <v>0</v>
          </cell>
          <cell r="AK362">
            <v>44.59791666666667</v>
          </cell>
          <cell r="AL362">
            <v>0</v>
          </cell>
          <cell r="AM362">
            <v>64.848611111111111</v>
          </cell>
          <cell r="AN362">
            <v>0</v>
          </cell>
          <cell r="AO362">
            <v>203.47499999999997</v>
          </cell>
          <cell r="AP362">
            <v>0</v>
          </cell>
          <cell r="AQ362">
            <v>132.03222222222203</v>
          </cell>
          <cell r="AR362">
            <v>0</v>
          </cell>
          <cell r="AS362">
            <v>0.97590612599159354</v>
          </cell>
          <cell r="AT362">
            <v>0</v>
          </cell>
          <cell r="AU362">
            <v>0.78309449180004775</v>
          </cell>
          <cell r="AV362">
            <v>0</v>
          </cell>
          <cell r="AW362">
            <v>0.99759326569209716</v>
          </cell>
          <cell r="AX362">
            <v>0</v>
          </cell>
          <cell r="AY362">
            <v>0.75659388348373846</v>
          </cell>
          <cell r="AZ362">
            <v>0</v>
          </cell>
          <cell r="BA362">
            <v>0.68146509945256728</v>
          </cell>
          <cell r="BB362">
            <v>0</v>
          </cell>
          <cell r="BC362">
            <v>0.64888670461836617</v>
          </cell>
          <cell r="BD362">
            <v>0</v>
          </cell>
          <cell r="BE362">
            <v>0.61370888866652162</v>
          </cell>
          <cell r="BF362">
            <v>0</v>
          </cell>
          <cell r="BG362">
            <v>0.61161423148684213</v>
          </cell>
          <cell r="BH362">
            <v>0</v>
          </cell>
          <cell r="BI362">
            <v>0.56094411990322701</v>
          </cell>
          <cell r="BJ362">
            <v>0</v>
          </cell>
          <cell r="BK362">
            <v>137.0885730755962</v>
          </cell>
          <cell r="BL362">
            <v>0</v>
          </cell>
          <cell r="BM362">
            <v>434402.61466666654</v>
          </cell>
          <cell r="BN362">
            <v>0</v>
          </cell>
          <cell r="BO362">
            <v>1840.6890451977397</v>
          </cell>
          <cell r="BP362">
            <v>0</v>
          </cell>
          <cell r="BQ362">
            <v>154969.07804000017</v>
          </cell>
          <cell r="BR362">
            <v>0</v>
          </cell>
          <cell r="BS362">
            <v>0.35674066593478904</v>
          </cell>
          <cell r="BT362">
            <v>0</v>
          </cell>
          <cell r="BU362">
            <v>0.35674066593478904</v>
          </cell>
          <cell r="BV362">
            <v>0</v>
          </cell>
          <cell r="BW362">
            <v>0.1156844016595425</v>
          </cell>
          <cell r="BX362">
            <v>0</v>
          </cell>
          <cell r="BY362">
            <v>50253.606557054118</v>
          </cell>
          <cell r="BZ362">
            <v>0</v>
          </cell>
          <cell r="CA362">
            <v>0.18634085888121099</v>
          </cell>
          <cell r="CB362">
            <v>0</v>
          </cell>
          <cell r="CC362">
            <v>80946.95631723039</v>
          </cell>
          <cell r="CD362">
            <v>0</v>
          </cell>
          <cell r="CE362">
            <v>2.9091516698056919E-2</v>
          </cell>
          <cell r="CF362">
            <v>0</v>
          </cell>
          <cell r="CG362">
            <v>0.74906282891880527</v>
          </cell>
          <cell r="CH362">
            <v>0</v>
          </cell>
          <cell r="CI362">
            <v>6673.1968893401727</v>
          </cell>
          <cell r="CJ362">
            <v>0</v>
          </cell>
          <cell r="CK362">
            <v>0.48917543656311357</v>
          </cell>
          <cell r="CL362">
            <v>0</v>
          </cell>
          <cell r="CM362">
            <v>84052.466533429571</v>
          </cell>
          <cell r="CN362">
            <v>0</v>
          </cell>
          <cell r="CO362">
            <v>0.39554271530305446</v>
          </cell>
          <cell r="CP362">
            <v>0</v>
          </cell>
          <cell r="CQ362">
            <v>171824.78973999975</v>
          </cell>
          <cell r="CR362">
            <v>0</v>
          </cell>
          <cell r="CS362">
            <v>1.1506937507033582E-2</v>
          </cell>
          <cell r="CT362">
            <v>0</v>
          </cell>
          <cell r="CU362">
            <v>4998.6437398613216</v>
          </cell>
          <cell r="CV362">
            <v>0</v>
          </cell>
          <cell r="CW362">
            <v>4.2342397840877351E-2</v>
          </cell>
          <cell r="CX362">
            <v>0</v>
          </cell>
          <cell r="CY362">
            <v>18393.648333333338</v>
          </cell>
          <cell r="CZ362">
            <v>0</v>
          </cell>
          <cell r="DA362">
            <v>2.031843602464951E-2</v>
          </cell>
          <cell r="DB362">
            <v>0</v>
          </cell>
          <cell r="DC362">
            <v>8.6033130166012406E-4</v>
          </cell>
          <cell r="DD362">
            <v>0</v>
          </cell>
          <cell r="DE362">
            <v>373.73016692073452</v>
          </cell>
          <cell r="DF362">
            <v>0</v>
          </cell>
          <cell r="DG362">
            <v>0.60590767106623711</v>
          </cell>
          <cell r="DH362">
            <v>0</v>
          </cell>
          <cell r="DI362">
            <v>11144.852624061377</v>
          </cell>
          <cell r="DJ362">
            <v>0</v>
          </cell>
          <cell r="DK362">
            <v>9.2751735223091852E-2</v>
          </cell>
          <cell r="DL362">
            <v>0</v>
          </cell>
          <cell r="DM362">
            <v>1706.0427999999986</v>
          </cell>
          <cell r="DN362">
            <v>0</v>
          </cell>
          <cell r="DO362">
            <v>0.82661866184707689</v>
          </cell>
          <cell r="DP362">
            <v>0</v>
          </cell>
          <cell r="DQ362">
            <v>45254.962817192856</v>
          </cell>
          <cell r="DR362">
            <v>0</v>
          </cell>
          <cell r="DS362">
            <v>54747.085815932078</v>
          </cell>
          <cell r="DT362">
            <v>0</v>
          </cell>
          <cell r="DU362">
            <v>417546.90296666691</v>
          </cell>
          <cell r="DV362">
            <v>0</v>
          </cell>
          <cell r="DW362">
            <v>0.96119795063173441</v>
          </cell>
          <cell r="DX362">
            <v>0</v>
          </cell>
          <cell r="DY362">
            <v>0.43262020195851175</v>
          </cell>
          <cell r="DZ362">
            <v>0</v>
          </cell>
          <cell r="EA362">
            <v>0.98785121967142764</v>
          </cell>
          <cell r="EB362">
            <v>0</v>
          </cell>
          <cell r="EC362">
            <v>0.85213298515445779</v>
          </cell>
          <cell r="ED362">
            <v>0</v>
          </cell>
          <cell r="EE362">
            <v>0.87518912292736151</v>
          </cell>
          <cell r="EF362">
            <v>0</v>
          </cell>
          <cell r="EG362">
            <v>7.7693210844588065E-2</v>
          </cell>
          <cell r="EH362">
            <v>0</v>
          </cell>
          <cell r="EI362">
            <v>33750.13393273767</v>
          </cell>
          <cell r="EJ362">
            <v>0</v>
          </cell>
          <cell r="EK362">
            <v>34165.199435562179</v>
          </cell>
          <cell r="EL362">
            <v>0</v>
          </cell>
          <cell r="EM362">
            <v>7.8648696582497374E-2</v>
          </cell>
          <cell r="EN362">
            <v>0</v>
          </cell>
          <cell r="EO362">
            <v>4.5821356152654571E-4</v>
          </cell>
          <cell r="EP362">
            <v>0</v>
          </cell>
          <cell r="EQ362">
            <v>15.654957713633674</v>
          </cell>
          <cell r="ER362">
            <v>0</v>
          </cell>
          <cell r="ES362">
            <v>0.98830407400104725</v>
          </cell>
          <cell r="ET362">
            <v>0</v>
          </cell>
          <cell r="EU362">
            <v>34149.544477848533</v>
          </cell>
          <cell r="EV362">
            <v>0</v>
          </cell>
          <cell r="EW362">
            <v>2.6484253307920855E-2</v>
          </cell>
          <cell r="EX362">
            <v>0.85</v>
          </cell>
          <cell r="EY362">
            <v>0.84698219763513705</v>
          </cell>
          <cell r="EZ362">
            <v>0</v>
          </cell>
          <cell r="FA362">
            <v>0.36037360173604288</v>
          </cell>
          <cell r="FB362">
            <v>0</v>
          </cell>
          <cell r="FC362">
            <v>0.42547954696361234</v>
          </cell>
          <cell r="FD362">
            <v>0</v>
          </cell>
          <cell r="FE362">
            <v>17677.205757963224</v>
          </cell>
          <cell r="FF362">
            <v>0</v>
          </cell>
          <cell r="FG362">
            <v>0.74577751989480423</v>
          </cell>
          <cell r="FH362">
            <v>0</v>
          </cell>
          <cell r="FI362">
            <v>0.78612324126108302</v>
          </cell>
          <cell r="FJ362">
            <v>0</v>
          </cell>
          <cell r="FK362">
            <v>0.90053164176015543</v>
          </cell>
          <cell r="FL362">
            <v>0</v>
          </cell>
          <cell r="FM362">
            <v>0.93795292330728053</v>
          </cell>
          <cell r="FN362">
            <v>0</v>
          </cell>
          <cell r="FO362">
            <v>0.67159625437868509</v>
          </cell>
          <cell r="FP362">
            <v>0</v>
          </cell>
          <cell r="FQ362">
            <v>0.73734659222062737</v>
          </cell>
          <cell r="FR362">
            <v>0</v>
          </cell>
          <cell r="FS362">
            <v>9.8212138333786392E-4</v>
          </cell>
          <cell r="FT362">
            <v>0</v>
          </cell>
          <cell r="FU362">
            <v>0.82760078323041475</v>
          </cell>
          <cell r="FV362">
            <v>0</v>
          </cell>
          <cell r="FW362">
            <v>0</v>
          </cell>
          <cell r="FX362">
            <v>0</v>
          </cell>
          <cell r="FY362">
            <v>40167.048074752522</v>
          </cell>
          <cell r="FZ362">
            <v>0</v>
          </cell>
          <cell r="GA362">
            <v>48534.328251800958</v>
          </cell>
          <cell r="GB362">
            <v>0</v>
          </cell>
          <cell r="GC362" t="e">
            <v>#DIV/0!</v>
          </cell>
          <cell r="GD362">
            <v>0</v>
          </cell>
          <cell r="GE362" t="e">
            <v>#DIV/0!</v>
          </cell>
          <cell r="GF362">
            <v>0</v>
          </cell>
          <cell r="GG362" t="e">
            <v>#DIV/0!</v>
          </cell>
          <cell r="GH362">
            <v>0</v>
          </cell>
          <cell r="GI362" t="e">
            <v>#DIV/0!</v>
          </cell>
          <cell r="GJ362">
            <v>0</v>
          </cell>
          <cell r="GK362" t="e">
            <v>#DIV/0!</v>
          </cell>
          <cell r="GL362">
            <v>0</v>
          </cell>
          <cell r="GM362" t="e">
            <v>#DIV/0!</v>
          </cell>
          <cell r="GN362">
            <v>0</v>
          </cell>
          <cell r="GO362" t="e">
            <v>#DIV/0!</v>
          </cell>
          <cell r="GP362">
            <v>0</v>
          </cell>
          <cell r="GQ362" t="e">
            <v>#DIV/0!</v>
          </cell>
          <cell r="GR362">
            <v>0</v>
          </cell>
          <cell r="GS362" t="e">
            <v>#DIV/0!</v>
          </cell>
          <cell r="GT362">
            <v>0</v>
          </cell>
          <cell r="GU362">
            <v>20870.811461350466</v>
          </cell>
          <cell r="GV362">
            <v>0</v>
          </cell>
          <cell r="GW362">
            <v>7521.2894974807523</v>
          </cell>
          <cell r="GX362">
            <v>0</v>
          </cell>
          <cell r="GY362">
            <v>1.731409812818949E-2</v>
          </cell>
          <cell r="GZ362">
            <v>0</v>
          </cell>
          <cell r="HA362">
            <v>4.8044856906226091E-2</v>
          </cell>
          <cell r="HB362">
            <v>0</v>
          </cell>
          <cell r="HC362">
            <v>3609.8092200536294</v>
          </cell>
          <cell r="HD362">
            <v>0</v>
          </cell>
          <cell r="HE362">
            <v>8.3098238780712035E-3</v>
          </cell>
          <cell r="IV362">
            <v>358</v>
          </cell>
        </row>
        <row r="363">
          <cell r="B363">
            <v>39179</v>
          </cell>
          <cell r="C363">
            <v>46</v>
          </cell>
          <cell r="D363">
            <v>39173</v>
          </cell>
          <cell r="E363" t="str">
            <v>PH W</v>
          </cell>
          <cell r="G363">
            <v>0</v>
          </cell>
          <cell r="H363">
            <v>0</v>
          </cell>
          <cell r="I363">
            <v>1</v>
          </cell>
          <cell r="J363">
            <v>1</v>
          </cell>
          <cell r="K363">
            <v>33.625</v>
          </cell>
          <cell r="L363">
            <v>0</v>
          </cell>
          <cell r="M363">
            <v>235.37500000000009</v>
          </cell>
          <cell r="N363">
            <v>0</v>
          </cell>
          <cell r="O363">
            <v>236</v>
          </cell>
          <cell r="Q363">
            <v>19.5</v>
          </cell>
          <cell r="S363">
            <v>0.73680555555555594</v>
          </cell>
          <cell r="T363">
            <v>0</v>
          </cell>
          <cell r="U363">
            <v>20.236805555555556</v>
          </cell>
          <cell r="W363">
            <v>11.663194444444446</v>
          </cell>
          <cell r="Y363">
            <v>3.4722222222222071E-2</v>
          </cell>
          <cell r="AA363">
            <v>20.215972222222224</v>
          </cell>
          <cell r="AB363">
            <v>0</v>
          </cell>
          <cell r="AC363">
            <v>20.250694444444445</v>
          </cell>
          <cell r="AE363">
            <v>4.4145833333333329</v>
          </cell>
          <cell r="AG363">
            <v>39.742361111111116</v>
          </cell>
          <cell r="AI363">
            <v>0.44097222222222232</v>
          </cell>
          <cell r="AJ363">
            <v>0</v>
          </cell>
          <cell r="AK363">
            <v>44.59791666666667</v>
          </cell>
          <cell r="AL363">
            <v>0</v>
          </cell>
          <cell r="AM363">
            <v>64.848611111111111</v>
          </cell>
          <cell r="AN363">
            <v>0</v>
          </cell>
          <cell r="AO363">
            <v>203.47499999999997</v>
          </cell>
          <cell r="AP363">
            <v>0</v>
          </cell>
          <cell r="AQ363">
            <v>132.03222222222203</v>
          </cell>
          <cell r="AR363">
            <v>0</v>
          </cell>
          <cell r="AS363">
            <v>0.97590612599159354</v>
          </cell>
          <cell r="AT363">
            <v>0</v>
          </cell>
          <cell r="AU363">
            <v>0.78309449180004775</v>
          </cell>
          <cell r="AV363">
            <v>0</v>
          </cell>
          <cell r="AW363">
            <v>0.99759326569209716</v>
          </cell>
          <cell r="AX363">
            <v>0</v>
          </cell>
          <cell r="AY363">
            <v>0.75659388348373846</v>
          </cell>
          <cell r="AZ363">
            <v>0</v>
          </cell>
          <cell r="BA363">
            <v>0.68146509945256728</v>
          </cell>
          <cell r="BB363">
            <v>0</v>
          </cell>
          <cell r="BC363">
            <v>0.64888670461836617</v>
          </cell>
          <cell r="BD363">
            <v>0</v>
          </cell>
          <cell r="BE363">
            <v>0.61370888866652162</v>
          </cell>
          <cell r="BF363">
            <v>0</v>
          </cell>
          <cell r="BG363">
            <v>0.61161423148684213</v>
          </cell>
          <cell r="BH363">
            <v>0</v>
          </cell>
          <cell r="BI363">
            <v>0.56094411990322701</v>
          </cell>
          <cell r="BJ363">
            <v>0</v>
          </cell>
          <cell r="BK363">
            <v>137.0885730755962</v>
          </cell>
          <cell r="BL363">
            <v>0</v>
          </cell>
          <cell r="BM363">
            <v>434402.61466666654</v>
          </cell>
          <cell r="BN363">
            <v>0</v>
          </cell>
          <cell r="BO363">
            <v>1840.6890451977397</v>
          </cell>
          <cell r="BP363">
            <v>0</v>
          </cell>
          <cell r="BQ363">
            <v>154969.07804000017</v>
          </cell>
          <cell r="BR363">
            <v>0</v>
          </cell>
          <cell r="BS363">
            <v>0.35674066593478904</v>
          </cell>
          <cell r="BT363">
            <v>0</v>
          </cell>
          <cell r="BU363">
            <v>0.35674066593478904</v>
          </cell>
          <cell r="BV363">
            <v>0</v>
          </cell>
          <cell r="BW363">
            <v>0.1156844016595425</v>
          </cell>
          <cell r="BX363">
            <v>0</v>
          </cell>
          <cell r="BY363">
            <v>50253.606557054118</v>
          </cell>
          <cell r="BZ363">
            <v>0</v>
          </cell>
          <cell r="CA363">
            <v>0.18634085888121099</v>
          </cell>
          <cell r="CB363">
            <v>0</v>
          </cell>
          <cell r="CC363">
            <v>80946.95631723039</v>
          </cell>
          <cell r="CD363">
            <v>0</v>
          </cell>
          <cell r="CE363">
            <v>2.9091516698056919E-2</v>
          </cell>
          <cell r="CF363">
            <v>0</v>
          </cell>
          <cell r="CG363">
            <v>0.74906282891880527</v>
          </cell>
          <cell r="CH363">
            <v>0</v>
          </cell>
          <cell r="CI363">
            <v>6673.1968893401727</v>
          </cell>
          <cell r="CJ363">
            <v>0</v>
          </cell>
          <cell r="CK363">
            <v>0.48917543656311357</v>
          </cell>
          <cell r="CL363">
            <v>0</v>
          </cell>
          <cell r="CM363">
            <v>84052.466533429571</v>
          </cell>
          <cell r="CN363">
            <v>0</v>
          </cell>
          <cell r="CO363">
            <v>0.39554271530305446</v>
          </cell>
          <cell r="CP363">
            <v>0</v>
          </cell>
          <cell r="CQ363">
            <v>171824.78973999975</v>
          </cell>
          <cell r="CR363">
            <v>0</v>
          </cell>
          <cell r="CS363">
            <v>1.1506937507033582E-2</v>
          </cell>
          <cell r="CT363">
            <v>0</v>
          </cell>
          <cell r="CU363">
            <v>4998.6437398613216</v>
          </cell>
          <cell r="CV363">
            <v>0</v>
          </cell>
          <cell r="CW363">
            <v>4.2342397840877351E-2</v>
          </cell>
          <cell r="CX363">
            <v>0</v>
          </cell>
          <cell r="CY363">
            <v>18393.648333333338</v>
          </cell>
          <cell r="CZ363">
            <v>0</v>
          </cell>
          <cell r="DA363">
            <v>2.031843602464951E-2</v>
          </cell>
          <cell r="DB363">
            <v>0</v>
          </cell>
          <cell r="DC363">
            <v>8.6033130166012406E-4</v>
          </cell>
          <cell r="DD363">
            <v>0</v>
          </cell>
          <cell r="DE363">
            <v>373.73016692073452</v>
          </cell>
          <cell r="DF363">
            <v>0</v>
          </cell>
          <cell r="DG363">
            <v>0.60590767106623711</v>
          </cell>
          <cell r="DH363">
            <v>0</v>
          </cell>
          <cell r="DI363">
            <v>11144.852624061377</v>
          </cell>
          <cell r="DJ363">
            <v>0</v>
          </cell>
          <cell r="DK363">
            <v>9.2751735223091852E-2</v>
          </cell>
          <cell r="DL363">
            <v>0</v>
          </cell>
          <cell r="DM363">
            <v>1706.0427999999986</v>
          </cell>
          <cell r="DN363">
            <v>0</v>
          </cell>
          <cell r="DO363">
            <v>0.82661866184707689</v>
          </cell>
          <cell r="DP363">
            <v>0</v>
          </cell>
          <cell r="DQ363">
            <v>45254.962817192856</v>
          </cell>
          <cell r="DR363">
            <v>0</v>
          </cell>
          <cell r="DS363">
            <v>54747.085815932078</v>
          </cell>
          <cell r="DT363">
            <v>0</v>
          </cell>
          <cell r="DU363">
            <v>417546.90296666691</v>
          </cell>
          <cell r="DV363">
            <v>0</v>
          </cell>
          <cell r="DW363">
            <v>0.96119795063173441</v>
          </cell>
          <cell r="DX363">
            <v>0</v>
          </cell>
          <cell r="DY363">
            <v>0.43262020195851175</v>
          </cell>
          <cell r="DZ363">
            <v>0</v>
          </cell>
          <cell r="EA363">
            <v>0.98785121967142764</v>
          </cell>
          <cell r="EB363">
            <v>0</v>
          </cell>
          <cell r="EC363">
            <v>0.85213298515445779</v>
          </cell>
          <cell r="ED363">
            <v>0</v>
          </cell>
          <cell r="EE363">
            <v>0.87518912292736151</v>
          </cell>
          <cell r="EF363">
            <v>0</v>
          </cell>
          <cell r="EG363">
            <v>7.7693210844588065E-2</v>
          </cell>
          <cell r="EH363">
            <v>0</v>
          </cell>
          <cell r="EI363">
            <v>33750.13393273767</v>
          </cell>
          <cell r="EJ363">
            <v>0</v>
          </cell>
          <cell r="EK363">
            <v>34165.199435562179</v>
          </cell>
          <cell r="EL363">
            <v>0</v>
          </cell>
          <cell r="EM363">
            <v>7.8648696582497374E-2</v>
          </cell>
          <cell r="EN363">
            <v>0</v>
          </cell>
          <cell r="EO363">
            <v>4.5821356152654571E-4</v>
          </cell>
          <cell r="EP363">
            <v>0</v>
          </cell>
          <cell r="EQ363">
            <v>15.654957713633674</v>
          </cell>
          <cell r="ER363">
            <v>0</v>
          </cell>
          <cell r="ES363">
            <v>0.98830407400104725</v>
          </cell>
          <cell r="ET363">
            <v>0</v>
          </cell>
          <cell r="EU363">
            <v>34149.544477848533</v>
          </cell>
          <cell r="EV363">
            <v>0</v>
          </cell>
          <cell r="EW363">
            <v>2.6484253307920855E-2</v>
          </cell>
          <cell r="EX363">
            <v>0.85</v>
          </cell>
          <cell r="EY363">
            <v>0.84698219763513705</v>
          </cell>
          <cell r="EZ363">
            <v>0</v>
          </cell>
          <cell r="FA363">
            <v>0.36037360173604288</v>
          </cell>
          <cell r="FB363">
            <v>0</v>
          </cell>
          <cell r="FC363">
            <v>0.42547954696361234</v>
          </cell>
          <cell r="FD363">
            <v>0</v>
          </cell>
          <cell r="FE363">
            <v>17677.205757963224</v>
          </cell>
          <cell r="FF363">
            <v>0</v>
          </cell>
          <cell r="FG363">
            <v>0.74577751989480423</v>
          </cell>
          <cell r="FH363">
            <v>0</v>
          </cell>
          <cell r="FI363">
            <v>0.78612324126108302</v>
          </cell>
          <cell r="FJ363">
            <v>0</v>
          </cell>
          <cell r="FK363">
            <v>0.90053164176015543</v>
          </cell>
          <cell r="FL363">
            <v>0</v>
          </cell>
          <cell r="FM363">
            <v>0.93795292330728053</v>
          </cell>
          <cell r="FN363">
            <v>0</v>
          </cell>
          <cell r="FO363">
            <v>0.67159625437868509</v>
          </cell>
          <cell r="FP363">
            <v>0</v>
          </cell>
          <cell r="FQ363">
            <v>0.73734659222062737</v>
          </cell>
          <cell r="FR363">
            <v>0</v>
          </cell>
          <cell r="FS363">
            <v>9.8212138333786392E-4</v>
          </cell>
          <cell r="FT363">
            <v>0</v>
          </cell>
          <cell r="FU363">
            <v>0.82760078323041475</v>
          </cell>
          <cell r="FV363">
            <v>0</v>
          </cell>
          <cell r="FW363">
            <v>0</v>
          </cell>
          <cell r="FX363">
            <v>0</v>
          </cell>
          <cell r="FY363">
            <v>40167.048074752522</v>
          </cell>
          <cell r="FZ363">
            <v>0</v>
          </cell>
          <cell r="GA363">
            <v>48534.328251800958</v>
          </cell>
          <cell r="GB363">
            <v>0</v>
          </cell>
          <cell r="GC363" t="e">
            <v>#DIV/0!</v>
          </cell>
          <cell r="GD363">
            <v>0</v>
          </cell>
          <cell r="GE363" t="e">
            <v>#DIV/0!</v>
          </cell>
          <cell r="GF363">
            <v>0</v>
          </cell>
          <cell r="GG363" t="e">
            <v>#DIV/0!</v>
          </cell>
          <cell r="GH363">
            <v>0</v>
          </cell>
          <cell r="GI363" t="e">
            <v>#DIV/0!</v>
          </cell>
          <cell r="GJ363">
            <v>0</v>
          </cell>
          <cell r="GK363" t="e">
            <v>#DIV/0!</v>
          </cell>
          <cell r="GL363">
            <v>0</v>
          </cell>
          <cell r="GM363" t="e">
            <v>#DIV/0!</v>
          </cell>
          <cell r="GN363">
            <v>0</v>
          </cell>
          <cell r="GO363" t="e">
            <v>#DIV/0!</v>
          </cell>
          <cell r="GP363">
            <v>0</v>
          </cell>
          <cell r="GQ363" t="e">
            <v>#DIV/0!</v>
          </cell>
          <cell r="GR363">
            <v>0</v>
          </cell>
          <cell r="GS363" t="e">
            <v>#DIV/0!</v>
          </cell>
          <cell r="GT363">
            <v>0</v>
          </cell>
          <cell r="GU363">
            <v>20870.811461350466</v>
          </cell>
          <cell r="GV363">
            <v>0</v>
          </cell>
          <cell r="GW363">
            <v>7521.2894974807523</v>
          </cell>
          <cell r="GX363">
            <v>0</v>
          </cell>
          <cell r="GY363">
            <v>1.731409812818949E-2</v>
          </cell>
          <cell r="GZ363">
            <v>0</v>
          </cell>
          <cell r="HA363">
            <v>4.8044856906226091E-2</v>
          </cell>
          <cell r="HB363">
            <v>0</v>
          </cell>
          <cell r="HC363">
            <v>3609.8092200536294</v>
          </cell>
          <cell r="HD363">
            <v>0</v>
          </cell>
          <cell r="HE363">
            <v>8.3098238780712035E-3</v>
          </cell>
          <cell r="IV363">
            <v>359</v>
          </cell>
        </row>
        <row r="364">
          <cell r="B364">
            <v>39180</v>
          </cell>
          <cell r="C364">
            <v>46</v>
          </cell>
          <cell r="D364">
            <v>39173</v>
          </cell>
          <cell r="E364">
            <v>0</v>
          </cell>
          <cell r="G364">
            <v>0</v>
          </cell>
          <cell r="H364">
            <v>0</v>
          </cell>
          <cell r="I364">
            <v>1</v>
          </cell>
          <cell r="J364">
            <v>1</v>
          </cell>
          <cell r="K364">
            <v>34.625</v>
          </cell>
          <cell r="L364">
            <v>0</v>
          </cell>
          <cell r="M364">
            <v>235.37500000000009</v>
          </cell>
          <cell r="N364">
            <v>0</v>
          </cell>
          <cell r="O364">
            <v>236</v>
          </cell>
          <cell r="Q364">
            <v>19.5</v>
          </cell>
          <cell r="S364">
            <v>0.73680555555555594</v>
          </cell>
          <cell r="T364">
            <v>0</v>
          </cell>
          <cell r="U364">
            <v>20.236805555555556</v>
          </cell>
          <cell r="W364">
            <v>11.663194444444446</v>
          </cell>
          <cell r="Y364">
            <v>3.4722222222222071E-2</v>
          </cell>
          <cell r="AA364">
            <v>20.215972222222224</v>
          </cell>
          <cell r="AB364">
            <v>0</v>
          </cell>
          <cell r="AC364">
            <v>20.250694444444445</v>
          </cell>
          <cell r="AE364">
            <v>4.4145833333333329</v>
          </cell>
          <cell r="AG364">
            <v>39.742361111111116</v>
          </cell>
          <cell r="AI364">
            <v>0.44097222222222232</v>
          </cell>
          <cell r="AJ364">
            <v>0</v>
          </cell>
          <cell r="AK364">
            <v>44.59791666666667</v>
          </cell>
          <cell r="AL364">
            <v>0</v>
          </cell>
          <cell r="AM364">
            <v>64.848611111111111</v>
          </cell>
          <cell r="AN364">
            <v>0</v>
          </cell>
          <cell r="AO364">
            <v>203.47499999999997</v>
          </cell>
          <cell r="AP364">
            <v>0</v>
          </cell>
          <cell r="AQ364">
            <v>132.03222222222203</v>
          </cell>
          <cell r="AR364">
            <v>0</v>
          </cell>
          <cell r="AS364">
            <v>0.97590612599159354</v>
          </cell>
          <cell r="AT364">
            <v>0</v>
          </cell>
          <cell r="AU364">
            <v>0.78309449180004775</v>
          </cell>
          <cell r="AV364">
            <v>0</v>
          </cell>
          <cell r="AW364">
            <v>0.99759326569209716</v>
          </cell>
          <cell r="AX364">
            <v>0</v>
          </cell>
          <cell r="AY364">
            <v>0.75659388348373846</v>
          </cell>
          <cell r="AZ364">
            <v>0</v>
          </cell>
          <cell r="BA364">
            <v>0.68146509945256728</v>
          </cell>
          <cell r="BB364">
            <v>0</v>
          </cell>
          <cell r="BC364">
            <v>0.64888670461836617</v>
          </cell>
          <cell r="BD364">
            <v>0</v>
          </cell>
          <cell r="BE364">
            <v>0.61370888866652162</v>
          </cell>
          <cell r="BF364">
            <v>0</v>
          </cell>
          <cell r="BG364">
            <v>0.61161423148684213</v>
          </cell>
          <cell r="BH364">
            <v>0</v>
          </cell>
          <cell r="BI364">
            <v>0.56094411990322701</v>
          </cell>
          <cell r="BJ364">
            <v>0</v>
          </cell>
          <cell r="BK364">
            <v>137.0885730755962</v>
          </cell>
          <cell r="BL364">
            <v>0</v>
          </cell>
          <cell r="BM364">
            <v>434402.61466666654</v>
          </cell>
          <cell r="BN364">
            <v>0</v>
          </cell>
          <cell r="BO364">
            <v>1840.6890451977397</v>
          </cell>
          <cell r="BP364">
            <v>0</v>
          </cell>
          <cell r="BQ364">
            <v>154969.07804000017</v>
          </cell>
          <cell r="BR364">
            <v>0</v>
          </cell>
          <cell r="BS364">
            <v>0.35674066593478904</v>
          </cell>
          <cell r="BT364">
            <v>0</v>
          </cell>
          <cell r="BU364">
            <v>0.35674066593478904</v>
          </cell>
          <cell r="BV364">
            <v>0</v>
          </cell>
          <cell r="BW364">
            <v>0.1156844016595425</v>
          </cell>
          <cell r="BX364">
            <v>0</v>
          </cell>
          <cell r="BY364">
            <v>50253.606557054118</v>
          </cell>
          <cell r="BZ364">
            <v>0</v>
          </cell>
          <cell r="CA364">
            <v>0.18634085888121099</v>
          </cell>
          <cell r="CB364">
            <v>0</v>
          </cell>
          <cell r="CC364">
            <v>80946.95631723039</v>
          </cell>
          <cell r="CD364">
            <v>0</v>
          </cell>
          <cell r="CE364">
            <v>2.9091516698056919E-2</v>
          </cell>
          <cell r="CF364">
            <v>0</v>
          </cell>
          <cell r="CG364">
            <v>0.74906282891880527</v>
          </cell>
          <cell r="CH364">
            <v>0</v>
          </cell>
          <cell r="CI364">
            <v>6673.1968893401727</v>
          </cell>
          <cell r="CJ364">
            <v>0</v>
          </cell>
          <cell r="CK364">
            <v>0.48917543656311357</v>
          </cell>
          <cell r="CL364">
            <v>0</v>
          </cell>
          <cell r="CM364">
            <v>84052.466533429571</v>
          </cell>
          <cell r="CN364">
            <v>0</v>
          </cell>
          <cell r="CO364">
            <v>0.39554271530305446</v>
          </cell>
          <cell r="CP364">
            <v>0</v>
          </cell>
          <cell r="CQ364">
            <v>171824.78973999975</v>
          </cell>
          <cell r="CR364">
            <v>0</v>
          </cell>
          <cell r="CS364">
            <v>1.1506937507033582E-2</v>
          </cell>
          <cell r="CT364">
            <v>0</v>
          </cell>
          <cell r="CU364">
            <v>4998.6437398613216</v>
          </cell>
          <cell r="CV364">
            <v>0</v>
          </cell>
          <cell r="CW364">
            <v>4.2342397840877351E-2</v>
          </cell>
          <cell r="CX364">
            <v>0</v>
          </cell>
          <cell r="CY364">
            <v>18393.648333333338</v>
          </cell>
          <cell r="CZ364">
            <v>0</v>
          </cell>
          <cell r="DA364">
            <v>2.031843602464951E-2</v>
          </cell>
          <cell r="DB364">
            <v>0</v>
          </cell>
          <cell r="DC364">
            <v>8.6033130166012406E-4</v>
          </cell>
          <cell r="DD364">
            <v>0</v>
          </cell>
          <cell r="DE364">
            <v>373.73016692073452</v>
          </cell>
          <cell r="DF364">
            <v>0</v>
          </cell>
          <cell r="DG364">
            <v>0.60590767106623711</v>
          </cell>
          <cell r="DH364">
            <v>0</v>
          </cell>
          <cell r="DI364">
            <v>11144.852624061377</v>
          </cell>
          <cell r="DJ364">
            <v>0</v>
          </cell>
          <cell r="DK364">
            <v>9.2751735223091852E-2</v>
          </cell>
          <cell r="DL364">
            <v>0</v>
          </cell>
          <cell r="DM364">
            <v>1706.0427999999986</v>
          </cell>
          <cell r="DN364">
            <v>0</v>
          </cell>
          <cell r="DO364">
            <v>0.82661866184707689</v>
          </cell>
          <cell r="DP364">
            <v>0</v>
          </cell>
          <cell r="DQ364">
            <v>45254.962817192856</v>
          </cell>
          <cell r="DR364">
            <v>0</v>
          </cell>
          <cell r="DS364">
            <v>54747.085815932078</v>
          </cell>
          <cell r="DT364">
            <v>0</v>
          </cell>
          <cell r="DU364">
            <v>417546.90296666691</v>
          </cell>
          <cell r="DV364">
            <v>0</v>
          </cell>
          <cell r="DW364">
            <v>0.96119795063173441</v>
          </cell>
          <cell r="DX364">
            <v>0</v>
          </cell>
          <cell r="DY364">
            <v>0.43262020195851175</v>
          </cell>
          <cell r="DZ364">
            <v>0</v>
          </cell>
          <cell r="EA364">
            <v>0.98785121967142764</v>
          </cell>
          <cell r="EB364">
            <v>0</v>
          </cell>
          <cell r="EC364">
            <v>0.85213298515445779</v>
          </cell>
          <cell r="ED364">
            <v>0</v>
          </cell>
          <cell r="EE364">
            <v>0.87518912292736151</v>
          </cell>
          <cell r="EF364">
            <v>0</v>
          </cell>
          <cell r="EG364">
            <v>7.7693210844588065E-2</v>
          </cell>
          <cell r="EH364">
            <v>0</v>
          </cell>
          <cell r="EI364">
            <v>33750.13393273767</v>
          </cell>
          <cell r="EJ364">
            <v>0</v>
          </cell>
          <cell r="EK364">
            <v>34165.199435562179</v>
          </cell>
          <cell r="EL364">
            <v>0</v>
          </cell>
          <cell r="EM364">
            <v>7.8648696582497374E-2</v>
          </cell>
          <cell r="EN364">
            <v>0</v>
          </cell>
          <cell r="EO364">
            <v>4.5821356152654571E-4</v>
          </cell>
          <cell r="EP364">
            <v>0</v>
          </cell>
          <cell r="EQ364">
            <v>15.654957713633674</v>
          </cell>
          <cell r="ER364">
            <v>0</v>
          </cell>
          <cell r="ES364">
            <v>0.98830407400104725</v>
          </cell>
          <cell r="ET364">
            <v>0</v>
          </cell>
          <cell r="EU364">
            <v>34149.544477848533</v>
          </cell>
          <cell r="EV364">
            <v>0</v>
          </cell>
          <cell r="EW364">
            <v>2.6484253307920855E-2</v>
          </cell>
          <cell r="EX364">
            <v>0.85</v>
          </cell>
          <cell r="EY364">
            <v>0.84698219763513705</v>
          </cell>
          <cell r="EZ364">
            <v>0</v>
          </cell>
          <cell r="FA364">
            <v>0.36037360173604288</v>
          </cell>
          <cell r="FB364">
            <v>0</v>
          </cell>
          <cell r="FC364">
            <v>0.42547954696361234</v>
          </cell>
          <cell r="FD364">
            <v>0</v>
          </cell>
          <cell r="FE364">
            <v>17677.205757963224</v>
          </cell>
          <cell r="FF364">
            <v>0</v>
          </cell>
          <cell r="FG364">
            <v>0.74577751989480423</v>
          </cell>
          <cell r="FH364">
            <v>0</v>
          </cell>
          <cell r="FI364">
            <v>0.78612324126108302</v>
          </cell>
          <cell r="FJ364">
            <v>0</v>
          </cell>
          <cell r="FK364">
            <v>0.90053164176015543</v>
          </cell>
          <cell r="FL364">
            <v>0</v>
          </cell>
          <cell r="FM364">
            <v>0.93795292330728053</v>
          </cell>
          <cell r="FN364">
            <v>0</v>
          </cell>
          <cell r="FO364">
            <v>0.67159625437868509</v>
          </cell>
          <cell r="FP364">
            <v>0</v>
          </cell>
          <cell r="FQ364">
            <v>0.73734659222062737</v>
          </cell>
          <cell r="FR364">
            <v>0</v>
          </cell>
          <cell r="FS364">
            <v>9.8212138333786392E-4</v>
          </cell>
          <cell r="FT364">
            <v>0</v>
          </cell>
          <cell r="FU364">
            <v>0.82760078323041475</v>
          </cell>
          <cell r="FV364">
            <v>0</v>
          </cell>
          <cell r="FW364">
            <v>0</v>
          </cell>
          <cell r="FX364">
            <v>0</v>
          </cell>
          <cell r="FY364">
            <v>40167.048074752522</v>
          </cell>
          <cell r="FZ364">
            <v>0</v>
          </cell>
          <cell r="GA364">
            <v>48534.328251800958</v>
          </cell>
          <cell r="GB364">
            <v>0</v>
          </cell>
          <cell r="GC364" t="e">
            <v>#DIV/0!</v>
          </cell>
          <cell r="GD364">
            <v>0</v>
          </cell>
          <cell r="GE364" t="e">
            <v>#DIV/0!</v>
          </cell>
          <cell r="GF364">
            <v>0</v>
          </cell>
          <cell r="GG364" t="e">
            <v>#DIV/0!</v>
          </cell>
          <cell r="GH364">
            <v>0</v>
          </cell>
          <cell r="GI364" t="e">
            <v>#DIV/0!</v>
          </cell>
          <cell r="GJ364">
            <v>0</v>
          </cell>
          <cell r="GK364" t="e">
            <v>#DIV/0!</v>
          </cell>
          <cell r="GL364">
            <v>0</v>
          </cell>
          <cell r="GM364" t="e">
            <v>#DIV/0!</v>
          </cell>
          <cell r="GN364">
            <v>0</v>
          </cell>
          <cell r="GO364" t="e">
            <v>#DIV/0!</v>
          </cell>
          <cell r="GP364">
            <v>0</v>
          </cell>
          <cell r="GQ364" t="e">
            <v>#DIV/0!</v>
          </cell>
          <cell r="GR364">
            <v>0</v>
          </cell>
          <cell r="GS364" t="e">
            <v>#DIV/0!</v>
          </cell>
          <cell r="GT364">
            <v>0</v>
          </cell>
          <cell r="GU364">
            <v>20870.811461350466</v>
          </cell>
          <cell r="GV364">
            <v>0</v>
          </cell>
          <cell r="GW364">
            <v>7521.2894974807523</v>
          </cell>
          <cell r="GX364">
            <v>0</v>
          </cell>
          <cell r="GY364">
            <v>1.731409812818949E-2</v>
          </cell>
          <cell r="GZ364">
            <v>0</v>
          </cell>
          <cell r="HA364">
            <v>4.8044856906226091E-2</v>
          </cell>
          <cell r="HB364">
            <v>0</v>
          </cell>
          <cell r="HC364">
            <v>3609.8092200536294</v>
          </cell>
          <cell r="HD364">
            <v>0</v>
          </cell>
          <cell r="HE364">
            <v>8.3098238780712035E-3</v>
          </cell>
          <cell r="IV364">
            <v>360</v>
          </cell>
        </row>
        <row r="365">
          <cell r="B365" t="str">
            <v>from  2/4/2007  to  8/4/2007</v>
          </cell>
          <cell r="C365">
            <v>46</v>
          </cell>
          <cell r="F365">
            <v>7</v>
          </cell>
          <cell r="G365">
            <v>0</v>
          </cell>
          <cell r="H365">
            <v>0</v>
          </cell>
          <cell r="I365">
            <v>1</v>
          </cell>
          <cell r="J365">
            <v>7</v>
          </cell>
          <cell r="K365">
            <v>34.625</v>
          </cell>
          <cell r="L365">
            <v>0</v>
          </cell>
          <cell r="M365">
            <v>235.37500000000009</v>
          </cell>
          <cell r="N365">
            <v>0</v>
          </cell>
          <cell r="O365">
            <v>236</v>
          </cell>
          <cell r="P365">
            <v>0</v>
          </cell>
          <cell r="Q365">
            <v>19.5</v>
          </cell>
          <cell r="R365">
            <v>0</v>
          </cell>
          <cell r="S365">
            <v>0.73680555555555594</v>
          </cell>
          <cell r="T365">
            <v>0</v>
          </cell>
          <cell r="U365">
            <v>20.236805555555556</v>
          </cell>
          <cell r="V365">
            <v>0</v>
          </cell>
          <cell r="W365">
            <v>11.663194444444446</v>
          </cell>
          <cell r="X365">
            <v>0</v>
          </cell>
          <cell r="Y365">
            <v>3.4722222222222071E-2</v>
          </cell>
          <cell r="Z365">
            <v>0</v>
          </cell>
          <cell r="AA365">
            <v>20.215972222222224</v>
          </cell>
          <cell r="AB365">
            <v>0</v>
          </cell>
          <cell r="AC365">
            <v>20.250694444444445</v>
          </cell>
          <cell r="AD365">
            <v>0</v>
          </cell>
          <cell r="AE365">
            <v>4.4145833333333329</v>
          </cell>
          <cell r="AF365">
            <v>0</v>
          </cell>
          <cell r="AG365">
            <v>39.742361111111116</v>
          </cell>
          <cell r="AH365">
            <v>0</v>
          </cell>
          <cell r="AI365">
            <v>0.44097222222222232</v>
          </cell>
          <cell r="AJ365">
            <v>0</v>
          </cell>
          <cell r="AK365">
            <v>44.59791666666667</v>
          </cell>
          <cell r="AL365">
            <v>0</v>
          </cell>
          <cell r="AM365">
            <v>64.848611111111111</v>
          </cell>
          <cell r="AN365">
            <v>0</v>
          </cell>
          <cell r="AO365">
            <v>203.47499999999997</v>
          </cell>
          <cell r="AP365">
            <v>0</v>
          </cell>
          <cell r="AQ365">
            <v>132.03222222222203</v>
          </cell>
          <cell r="AR365">
            <v>0</v>
          </cell>
          <cell r="AS365">
            <v>0.97590612599159354</v>
          </cell>
          <cell r="AT365">
            <v>0</v>
          </cell>
          <cell r="AU365">
            <v>0.78309449180004775</v>
          </cell>
          <cell r="AV365">
            <v>0</v>
          </cell>
          <cell r="AW365">
            <v>0.99759326569209716</v>
          </cell>
          <cell r="AX365">
            <v>0</v>
          </cell>
          <cell r="AY365">
            <v>0.75659388348373846</v>
          </cell>
          <cell r="AZ365">
            <v>0</v>
          </cell>
          <cell r="BA365">
            <v>0.68146509945256728</v>
          </cell>
          <cell r="BB365">
            <v>0</v>
          </cell>
          <cell r="BC365">
            <v>0.64888670461836617</v>
          </cell>
          <cell r="BD365">
            <v>0</v>
          </cell>
          <cell r="BE365">
            <v>0.61370888866652162</v>
          </cell>
          <cell r="BF365">
            <v>0</v>
          </cell>
          <cell r="BG365">
            <v>0.61161423148684213</v>
          </cell>
          <cell r="BH365">
            <v>0</v>
          </cell>
          <cell r="BI365">
            <v>0.56094411990322701</v>
          </cell>
          <cell r="BJ365">
            <v>0</v>
          </cell>
          <cell r="BK365">
            <v>137.0885730755962</v>
          </cell>
          <cell r="BL365">
            <v>0</v>
          </cell>
          <cell r="BM365">
            <v>434402.61466666654</v>
          </cell>
          <cell r="BN365">
            <v>0</v>
          </cell>
          <cell r="BO365">
            <v>1840.6890451977397</v>
          </cell>
          <cell r="BP365">
            <v>0</v>
          </cell>
          <cell r="BQ365">
            <v>154969.07804000017</v>
          </cell>
          <cell r="BR365">
            <v>0</v>
          </cell>
          <cell r="BS365">
            <v>0.35674066593478904</v>
          </cell>
          <cell r="BT365">
            <v>0</v>
          </cell>
          <cell r="BU365">
            <v>0.35674066593478904</v>
          </cell>
          <cell r="BV365">
            <v>0</v>
          </cell>
          <cell r="BW365">
            <v>0.1156844016595425</v>
          </cell>
          <cell r="BX365">
            <v>0</v>
          </cell>
          <cell r="BY365">
            <v>50253.606557054118</v>
          </cell>
          <cell r="BZ365">
            <v>0</v>
          </cell>
          <cell r="CA365">
            <v>0.18634085888121099</v>
          </cell>
          <cell r="CB365">
            <v>0</v>
          </cell>
          <cell r="CC365">
            <v>80946.95631723039</v>
          </cell>
          <cell r="CD365">
            <v>0</v>
          </cell>
          <cell r="CE365">
            <v>2.9091516698056919E-2</v>
          </cell>
          <cell r="CF365">
            <v>0</v>
          </cell>
          <cell r="CG365">
            <v>0.74906282891880527</v>
          </cell>
          <cell r="CH365">
            <v>0</v>
          </cell>
          <cell r="CI365">
            <v>6673.1968893401727</v>
          </cell>
          <cell r="CJ365">
            <v>0</v>
          </cell>
          <cell r="CK365">
            <v>0.48917543656311357</v>
          </cell>
          <cell r="CL365">
            <v>0</v>
          </cell>
          <cell r="CM365">
            <v>84052.466533429571</v>
          </cell>
          <cell r="CN365">
            <v>0</v>
          </cell>
          <cell r="CO365">
            <v>0.39554271530305446</v>
          </cell>
          <cell r="CP365">
            <v>0</v>
          </cell>
          <cell r="CQ365">
            <v>171824.78973999975</v>
          </cell>
          <cell r="CR365">
            <v>0</v>
          </cell>
          <cell r="CS365">
            <v>1.1506937507033582E-2</v>
          </cell>
          <cell r="CT365">
            <v>0</v>
          </cell>
          <cell r="CU365">
            <v>4998.6437398613216</v>
          </cell>
          <cell r="CV365">
            <v>0</v>
          </cell>
          <cell r="CW365">
            <v>4.2342397840877351E-2</v>
          </cell>
          <cell r="CX365">
            <v>0</v>
          </cell>
          <cell r="CY365">
            <v>18393.648333333338</v>
          </cell>
          <cell r="CZ365">
            <v>0</v>
          </cell>
          <cell r="DA365">
            <v>2.031843602464951E-2</v>
          </cell>
          <cell r="DB365">
            <v>0</v>
          </cell>
          <cell r="DC365">
            <v>8.6033130166012406E-4</v>
          </cell>
          <cell r="DD365">
            <v>0</v>
          </cell>
          <cell r="DE365">
            <v>373.73016692073452</v>
          </cell>
          <cell r="DF365">
            <v>0</v>
          </cell>
          <cell r="DG365">
            <v>0.60590767106623711</v>
          </cell>
          <cell r="DH365">
            <v>0</v>
          </cell>
          <cell r="DI365">
            <v>11144.852624061377</v>
          </cell>
          <cell r="DJ365">
            <v>0</v>
          </cell>
          <cell r="DK365">
            <v>9.2751735223091852E-2</v>
          </cell>
          <cell r="DL365">
            <v>0</v>
          </cell>
          <cell r="DM365">
            <v>1706.0427999999986</v>
          </cell>
          <cell r="DN365">
            <v>0</v>
          </cell>
          <cell r="DO365">
            <v>0.82661866184707689</v>
          </cell>
          <cell r="DP365">
            <v>0</v>
          </cell>
          <cell r="DQ365">
            <v>45254.962817192856</v>
          </cell>
          <cell r="DR365">
            <v>0</v>
          </cell>
          <cell r="DS365">
            <v>54747.085815932078</v>
          </cell>
          <cell r="DT365">
            <v>0</v>
          </cell>
          <cell r="DU365">
            <v>417546.90296666691</v>
          </cell>
          <cell r="DV365">
            <v>0</v>
          </cell>
          <cell r="DW365">
            <v>0.96119795063173441</v>
          </cell>
          <cell r="DX365">
            <v>0</v>
          </cell>
          <cell r="DY365">
            <v>0.43262020195851175</v>
          </cell>
          <cell r="DZ365">
            <v>0</v>
          </cell>
          <cell r="EA365">
            <v>0.98785121967142764</v>
          </cell>
          <cell r="EB365">
            <v>0</v>
          </cell>
          <cell r="EC365">
            <v>0.85213298515445779</v>
          </cell>
          <cell r="ED365">
            <v>0</v>
          </cell>
          <cell r="EE365">
            <v>0.87518912292736151</v>
          </cell>
          <cell r="EF365">
            <v>0</v>
          </cell>
          <cell r="EG365">
            <v>7.7693210844588065E-2</v>
          </cell>
          <cell r="EH365">
            <v>0</v>
          </cell>
          <cell r="EI365">
            <v>33750.13393273767</v>
          </cell>
          <cell r="EJ365">
            <v>0</v>
          </cell>
          <cell r="EK365">
            <v>34165.199435562179</v>
          </cell>
          <cell r="EL365">
            <v>0</v>
          </cell>
          <cell r="EM365">
            <v>7.8648696582497374E-2</v>
          </cell>
          <cell r="EN365">
            <v>0</v>
          </cell>
          <cell r="EO365">
            <v>4.5821356152654571E-4</v>
          </cell>
          <cell r="EP365">
            <v>0</v>
          </cell>
          <cell r="EQ365">
            <v>15.654957713633674</v>
          </cell>
          <cell r="ER365">
            <v>0</v>
          </cell>
          <cell r="ES365">
            <v>0.98830407400104725</v>
          </cell>
          <cell r="ET365">
            <v>0</v>
          </cell>
          <cell r="EU365">
            <v>34149.544477848533</v>
          </cell>
          <cell r="EV365">
            <v>0</v>
          </cell>
          <cell r="EW365">
            <v>2.6484253307920855E-2</v>
          </cell>
          <cell r="EX365">
            <v>0</v>
          </cell>
          <cell r="EY365">
            <v>0.84698219763513705</v>
          </cell>
          <cell r="EZ365">
            <v>0</v>
          </cell>
          <cell r="FA365">
            <v>0.36037360173604288</v>
          </cell>
          <cell r="FB365">
            <v>0</v>
          </cell>
          <cell r="FC365">
            <v>0.42547954696361234</v>
          </cell>
          <cell r="FD365">
            <v>0</v>
          </cell>
          <cell r="FE365">
            <v>17677.205757963224</v>
          </cell>
          <cell r="FF365">
            <v>0</v>
          </cell>
          <cell r="FG365">
            <v>0.74577751989480423</v>
          </cell>
          <cell r="FH365">
            <v>0</v>
          </cell>
          <cell r="FI365">
            <v>0.78612324126108302</v>
          </cell>
          <cell r="FJ365">
            <v>0</v>
          </cell>
          <cell r="FK365">
            <v>0.90053164176015543</v>
          </cell>
          <cell r="FL365">
            <v>0</v>
          </cell>
          <cell r="FM365">
            <v>0.93795292330728053</v>
          </cell>
          <cell r="FN365">
            <v>0</v>
          </cell>
          <cell r="FO365">
            <v>0.67159625437868509</v>
          </cell>
          <cell r="FP365">
            <v>0</v>
          </cell>
          <cell r="FQ365">
            <v>0.73734659222062737</v>
          </cell>
          <cell r="FR365">
            <v>0</v>
          </cell>
          <cell r="FS365">
            <v>9.8212138333786392E-4</v>
          </cell>
          <cell r="FT365">
            <v>0</v>
          </cell>
          <cell r="FU365">
            <v>0.82760078323041475</v>
          </cell>
          <cell r="FV365">
            <v>0</v>
          </cell>
          <cell r="FW365">
            <v>0</v>
          </cell>
          <cell r="FX365">
            <v>0</v>
          </cell>
          <cell r="FY365">
            <v>40167.048074752522</v>
          </cell>
          <cell r="FZ365">
            <v>0</v>
          </cell>
          <cell r="GA365">
            <v>48534.328251800958</v>
          </cell>
          <cell r="GB365">
            <v>0</v>
          </cell>
          <cell r="GC365" t="e">
            <v>#DIV/0!</v>
          </cell>
          <cell r="GD365">
            <v>0</v>
          </cell>
          <cell r="GE365" t="e">
            <v>#DIV/0!</v>
          </cell>
          <cell r="GF365">
            <v>0</v>
          </cell>
          <cell r="GG365" t="e">
            <v>#DIV/0!</v>
          </cell>
          <cell r="GH365">
            <v>0</v>
          </cell>
          <cell r="GI365" t="e">
            <v>#DIV/0!</v>
          </cell>
          <cell r="GJ365">
            <v>0</v>
          </cell>
          <cell r="GK365" t="e">
            <v>#DIV/0!</v>
          </cell>
          <cell r="GL365">
            <v>0</v>
          </cell>
          <cell r="GM365" t="e">
            <v>#DIV/0!</v>
          </cell>
          <cell r="GN365">
            <v>0</v>
          </cell>
          <cell r="GO365" t="e">
            <v>#DIV/0!</v>
          </cell>
          <cell r="GP365">
            <v>0</v>
          </cell>
          <cell r="GQ365" t="e">
            <v>#DIV/0!</v>
          </cell>
          <cell r="GR365">
            <v>0</v>
          </cell>
          <cell r="GS365" t="e">
            <v>#DIV/0!</v>
          </cell>
          <cell r="GT365">
            <v>0</v>
          </cell>
          <cell r="GU365">
            <v>20870.811461350466</v>
          </cell>
          <cell r="GV365">
            <v>0</v>
          </cell>
          <cell r="GW365">
            <v>7521.2894974807523</v>
          </cell>
          <cell r="GX365">
            <v>0</v>
          </cell>
          <cell r="GY365">
            <v>1.731409812818949E-2</v>
          </cell>
          <cell r="GZ365">
            <v>0</v>
          </cell>
          <cell r="HA365">
            <v>4.8044856906226091E-2</v>
          </cell>
          <cell r="HB365">
            <v>0</v>
          </cell>
          <cell r="HC365">
            <v>3609.8092200536294</v>
          </cell>
          <cell r="HD365">
            <v>0</v>
          </cell>
          <cell r="HE365">
            <v>8.3098238780712035E-3</v>
          </cell>
          <cell r="IV365">
            <v>361</v>
          </cell>
        </row>
        <row r="366">
          <cell r="B366">
            <v>39181</v>
          </cell>
          <cell r="C366">
            <v>47</v>
          </cell>
          <cell r="D366">
            <v>39173</v>
          </cell>
          <cell r="E366">
            <v>0</v>
          </cell>
          <cell r="G366">
            <v>0</v>
          </cell>
          <cell r="H366">
            <v>0</v>
          </cell>
          <cell r="I366">
            <v>1</v>
          </cell>
          <cell r="J366">
            <v>1</v>
          </cell>
          <cell r="K366">
            <v>35.625</v>
          </cell>
          <cell r="L366">
            <v>0</v>
          </cell>
          <cell r="M366">
            <v>235.37500000000009</v>
          </cell>
          <cell r="N366">
            <v>0</v>
          </cell>
          <cell r="O366">
            <v>236</v>
          </cell>
          <cell r="Q366">
            <v>19.5</v>
          </cell>
          <cell r="S366">
            <v>0.73680555555555594</v>
          </cell>
          <cell r="T366">
            <v>0</v>
          </cell>
          <cell r="U366">
            <v>20.236805555555556</v>
          </cell>
          <cell r="W366">
            <v>11.663194444444446</v>
          </cell>
          <cell r="Y366">
            <v>3.4722222222222071E-2</v>
          </cell>
          <cell r="AA366">
            <v>20.215972222222224</v>
          </cell>
          <cell r="AB366">
            <v>0</v>
          </cell>
          <cell r="AC366">
            <v>20.250694444444445</v>
          </cell>
          <cell r="AE366">
            <v>4.4145833333333329</v>
          </cell>
          <cell r="AG366">
            <v>39.742361111111116</v>
          </cell>
          <cell r="AI366">
            <v>0.44097222222222232</v>
          </cell>
          <cell r="AJ366">
            <v>0</v>
          </cell>
          <cell r="AK366">
            <v>44.59791666666667</v>
          </cell>
          <cell r="AL366">
            <v>0</v>
          </cell>
          <cell r="AM366">
            <v>64.848611111111111</v>
          </cell>
          <cell r="AN366">
            <v>0</v>
          </cell>
          <cell r="AO366">
            <v>203.47499999999997</v>
          </cell>
          <cell r="AP366">
            <v>0</v>
          </cell>
          <cell r="AQ366">
            <v>132.03222222222203</v>
          </cell>
          <cell r="AR366">
            <v>0</v>
          </cell>
          <cell r="AS366">
            <v>0.97590612599159354</v>
          </cell>
          <cell r="AT366">
            <v>0</v>
          </cell>
          <cell r="AU366">
            <v>0.78309449180004775</v>
          </cell>
          <cell r="AV366">
            <v>0</v>
          </cell>
          <cell r="AW366">
            <v>0.99759326569209716</v>
          </cell>
          <cell r="AX366">
            <v>0</v>
          </cell>
          <cell r="AY366">
            <v>0.75659388348373846</v>
          </cell>
          <cell r="AZ366">
            <v>0</v>
          </cell>
          <cell r="BA366">
            <v>0.68146509945256728</v>
          </cell>
          <cell r="BB366">
            <v>0</v>
          </cell>
          <cell r="BC366">
            <v>0.64888670461836617</v>
          </cell>
          <cell r="BD366">
            <v>0</v>
          </cell>
          <cell r="BE366">
            <v>0.61370888866652162</v>
          </cell>
          <cell r="BF366">
            <v>0</v>
          </cell>
          <cell r="BG366">
            <v>0.61161423148684213</v>
          </cell>
          <cell r="BH366">
            <v>0</v>
          </cell>
          <cell r="BI366">
            <v>0.56094411990322701</v>
          </cell>
          <cell r="BJ366">
            <v>0</v>
          </cell>
          <cell r="BK366">
            <v>137.0885730755962</v>
          </cell>
          <cell r="BL366">
            <v>0</v>
          </cell>
          <cell r="BM366">
            <v>434402.61466666654</v>
          </cell>
          <cell r="BN366">
            <v>0</v>
          </cell>
          <cell r="BO366">
            <v>1840.6890451977397</v>
          </cell>
          <cell r="BP366">
            <v>0</v>
          </cell>
          <cell r="BQ366">
            <v>154969.07804000017</v>
          </cell>
          <cell r="BR366">
            <v>0</v>
          </cell>
          <cell r="BS366">
            <v>0.35674066593478904</v>
          </cell>
          <cell r="BT366">
            <v>0</v>
          </cell>
          <cell r="BU366">
            <v>0.35674066593478904</v>
          </cell>
          <cell r="BV366">
            <v>0</v>
          </cell>
          <cell r="BW366">
            <v>0.1156844016595425</v>
          </cell>
          <cell r="BX366">
            <v>0</v>
          </cell>
          <cell r="BY366">
            <v>50253.606557054118</v>
          </cell>
          <cell r="BZ366">
            <v>0</v>
          </cell>
          <cell r="CA366">
            <v>0.18634085888121099</v>
          </cell>
          <cell r="CB366">
            <v>0</v>
          </cell>
          <cell r="CC366">
            <v>80946.95631723039</v>
          </cell>
          <cell r="CD366">
            <v>0</v>
          </cell>
          <cell r="CE366">
            <v>2.9091516698056919E-2</v>
          </cell>
          <cell r="CF366">
            <v>0</v>
          </cell>
          <cell r="CG366">
            <v>0.74906282891880527</v>
          </cell>
          <cell r="CH366">
            <v>0</v>
          </cell>
          <cell r="CI366">
            <v>6673.1968893401727</v>
          </cell>
          <cell r="CJ366">
            <v>0</v>
          </cell>
          <cell r="CK366">
            <v>0.48917543656311357</v>
          </cell>
          <cell r="CL366">
            <v>0</v>
          </cell>
          <cell r="CM366">
            <v>84052.466533429571</v>
          </cell>
          <cell r="CN366">
            <v>0</v>
          </cell>
          <cell r="CO366">
            <v>0.39554271530305446</v>
          </cell>
          <cell r="CP366">
            <v>0</v>
          </cell>
          <cell r="CQ366">
            <v>171824.78973999975</v>
          </cell>
          <cell r="CR366">
            <v>0</v>
          </cell>
          <cell r="CS366">
            <v>1.1506937507033582E-2</v>
          </cell>
          <cell r="CT366">
            <v>0</v>
          </cell>
          <cell r="CU366">
            <v>4998.6437398613216</v>
          </cell>
          <cell r="CV366">
            <v>0</v>
          </cell>
          <cell r="CW366">
            <v>4.2342397840877351E-2</v>
          </cell>
          <cell r="CX366">
            <v>0</v>
          </cell>
          <cell r="CY366">
            <v>18393.648333333338</v>
          </cell>
          <cell r="CZ366">
            <v>0</v>
          </cell>
          <cell r="DA366">
            <v>2.031843602464951E-2</v>
          </cell>
          <cell r="DB366">
            <v>0</v>
          </cell>
          <cell r="DC366">
            <v>8.6033130166012406E-4</v>
          </cell>
          <cell r="DD366">
            <v>0</v>
          </cell>
          <cell r="DE366">
            <v>373.73016692073452</v>
          </cell>
          <cell r="DF366">
            <v>0</v>
          </cell>
          <cell r="DG366">
            <v>0.60590767106623711</v>
          </cell>
          <cell r="DH366">
            <v>0</v>
          </cell>
          <cell r="DI366">
            <v>11144.852624061377</v>
          </cell>
          <cell r="DJ366">
            <v>0</v>
          </cell>
          <cell r="DK366">
            <v>9.2751735223091852E-2</v>
          </cell>
          <cell r="DL366">
            <v>0</v>
          </cell>
          <cell r="DM366">
            <v>1706.0427999999986</v>
          </cell>
          <cell r="DN366">
            <v>0</v>
          </cell>
          <cell r="DO366">
            <v>0.82661866184707689</v>
          </cell>
          <cell r="DP366">
            <v>0</v>
          </cell>
          <cell r="DQ366">
            <v>45254.962817192856</v>
          </cell>
          <cell r="DR366">
            <v>0</v>
          </cell>
          <cell r="DS366">
            <v>54747.085815932078</v>
          </cell>
          <cell r="DT366">
            <v>0</v>
          </cell>
          <cell r="DU366">
            <v>417546.90296666691</v>
          </cell>
          <cell r="DV366">
            <v>0</v>
          </cell>
          <cell r="DW366">
            <v>0.96119795063173441</v>
          </cell>
          <cell r="DX366">
            <v>0</v>
          </cell>
          <cell r="DY366">
            <v>0.43262020195851175</v>
          </cell>
          <cell r="DZ366">
            <v>0</v>
          </cell>
          <cell r="EA366">
            <v>0.98785121967142764</v>
          </cell>
          <cell r="EB366">
            <v>0</v>
          </cell>
          <cell r="EC366">
            <v>0.85213298515445779</v>
          </cell>
          <cell r="ED366">
            <v>0</v>
          </cell>
          <cell r="EE366">
            <v>0.87518912292736151</v>
          </cell>
          <cell r="EF366">
            <v>0</v>
          </cell>
          <cell r="EG366">
            <v>7.7693210844588065E-2</v>
          </cell>
          <cell r="EH366">
            <v>0</v>
          </cell>
          <cell r="EI366">
            <v>33750.13393273767</v>
          </cell>
          <cell r="EJ366">
            <v>0</v>
          </cell>
          <cell r="EK366">
            <v>34165.199435562179</v>
          </cell>
          <cell r="EL366">
            <v>0</v>
          </cell>
          <cell r="EM366">
            <v>7.8648696582497374E-2</v>
          </cell>
          <cell r="EN366">
            <v>0</v>
          </cell>
          <cell r="EO366">
            <v>4.5821356152654571E-4</v>
          </cell>
          <cell r="EP366">
            <v>0</v>
          </cell>
          <cell r="EQ366">
            <v>15.654957713633674</v>
          </cell>
          <cell r="ER366">
            <v>0</v>
          </cell>
          <cell r="ES366">
            <v>0.98830407400104725</v>
          </cell>
          <cell r="ET366">
            <v>0</v>
          </cell>
          <cell r="EU366">
            <v>34149.544477848533</v>
          </cell>
          <cell r="EV366">
            <v>0</v>
          </cell>
          <cell r="EW366">
            <v>2.6484253307920855E-2</v>
          </cell>
          <cell r="EX366">
            <v>0.85</v>
          </cell>
          <cell r="EY366">
            <v>0.84698219763513705</v>
          </cell>
          <cell r="EZ366">
            <v>0</v>
          </cell>
          <cell r="FA366">
            <v>0.36037360173604288</v>
          </cell>
          <cell r="FB366">
            <v>0</v>
          </cell>
          <cell r="FC366">
            <v>0.42547954696361234</v>
          </cell>
          <cell r="FD366">
            <v>0</v>
          </cell>
          <cell r="FE366">
            <v>17677.205757963224</v>
          </cell>
          <cell r="FF366">
            <v>0</v>
          </cell>
          <cell r="FG366">
            <v>0.74577751989480423</v>
          </cell>
          <cell r="FH366">
            <v>0</v>
          </cell>
          <cell r="FI366">
            <v>0.78612324126108302</v>
          </cell>
          <cell r="FJ366">
            <v>0</v>
          </cell>
          <cell r="FK366">
            <v>0.90053164176015543</v>
          </cell>
          <cell r="FL366">
            <v>0</v>
          </cell>
          <cell r="FM366">
            <v>0.93795292330728053</v>
          </cell>
          <cell r="FN366">
            <v>0</v>
          </cell>
          <cell r="FO366">
            <v>0.67159625437868509</v>
          </cell>
          <cell r="FP366">
            <v>0</v>
          </cell>
          <cell r="FQ366">
            <v>0.73734659222062737</v>
          </cell>
          <cell r="FR366">
            <v>0</v>
          </cell>
          <cell r="FS366">
            <v>9.8212138333786392E-4</v>
          </cell>
          <cell r="FT366">
            <v>0</v>
          </cell>
          <cell r="FU366">
            <v>0.82760078323041475</v>
          </cell>
          <cell r="FV366">
            <v>0</v>
          </cell>
          <cell r="FW366">
            <v>0</v>
          </cell>
          <cell r="FX366">
            <v>0</v>
          </cell>
          <cell r="FY366">
            <v>40167.048074752522</v>
          </cell>
          <cell r="FZ366">
            <v>0</v>
          </cell>
          <cell r="GA366">
            <v>48534.328251800958</v>
          </cell>
          <cell r="GB366">
            <v>0</v>
          </cell>
          <cell r="GC366" t="e">
            <v>#DIV/0!</v>
          </cell>
          <cell r="GD366">
            <v>0</v>
          </cell>
          <cell r="GE366" t="e">
            <v>#DIV/0!</v>
          </cell>
          <cell r="GF366">
            <v>0</v>
          </cell>
          <cell r="GG366" t="e">
            <v>#DIV/0!</v>
          </cell>
          <cell r="GH366">
            <v>0</v>
          </cell>
          <cell r="GI366" t="e">
            <v>#DIV/0!</v>
          </cell>
          <cell r="GJ366">
            <v>0</v>
          </cell>
          <cell r="GK366" t="e">
            <v>#DIV/0!</v>
          </cell>
          <cell r="GL366">
            <v>0</v>
          </cell>
          <cell r="GM366" t="e">
            <v>#DIV/0!</v>
          </cell>
          <cell r="GN366">
            <v>0</v>
          </cell>
          <cell r="GO366" t="e">
            <v>#DIV/0!</v>
          </cell>
          <cell r="GP366">
            <v>0</v>
          </cell>
          <cell r="GQ366" t="e">
            <v>#DIV/0!</v>
          </cell>
          <cell r="GR366">
            <v>0</v>
          </cell>
          <cell r="GS366" t="e">
            <v>#DIV/0!</v>
          </cell>
          <cell r="GT366">
            <v>0</v>
          </cell>
          <cell r="GU366">
            <v>20870.811461350466</v>
          </cell>
          <cell r="GV366">
            <v>0</v>
          </cell>
          <cell r="GW366">
            <v>7521.2894974807523</v>
          </cell>
          <cell r="GX366">
            <v>0</v>
          </cell>
          <cell r="GY366">
            <v>1.731409812818949E-2</v>
          </cell>
          <cell r="GZ366">
            <v>0</v>
          </cell>
          <cell r="HA366">
            <v>4.8044856906226091E-2</v>
          </cell>
          <cell r="HB366">
            <v>0</v>
          </cell>
          <cell r="HC366">
            <v>3609.8092200536294</v>
          </cell>
          <cell r="HD366">
            <v>0</v>
          </cell>
          <cell r="HE366">
            <v>8.3098238780712035E-3</v>
          </cell>
          <cell r="IV366">
            <v>362</v>
          </cell>
        </row>
        <row r="367">
          <cell r="B367">
            <v>39182</v>
          </cell>
          <cell r="C367">
            <v>47</v>
          </cell>
          <cell r="D367">
            <v>39173</v>
          </cell>
          <cell r="E367">
            <v>0</v>
          </cell>
          <cell r="G367">
            <v>0</v>
          </cell>
          <cell r="H367">
            <v>0</v>
          </cell>
          <cell r="I367">
            <v>1</v>
          </cell>
          <cell r="J367">
            <v>1</v>
          </cell>
          <cell r="K367">
            <v>36.625</v>
          </cell>
          <cell r="L367">
            <v>0</v>
          </cell>
          <cell r="M367">
            <v>235.37500000000009</v>
          </cell>
          <cell r="N367">
            <v>0</v>
          </cell>
          <cell r="O367">
            <v>236</v>
          </cell>
          <cell r="Q367">
            <v>19.5</v>
          </cell>
          <cell r="S367">
            <v>0.73680555555555594</v>
          </cell>
          <cell r="T367">
            <v>0</v>
          </cell>
          <cell r="U367">
            <v>20.236805555555556</v>
          </cell>
          <cell r="W367">
            <v>11.663194444444446</v>
          </cell>
          <cell r="Y367">
            <v>3.4722222222222071E-2</v>
          </cell>
          <cell r="AA367">
            <v>20.215972222222224</v>
          </cell>
          <cell r="AB367">
            <v>0</v>
          </cell>
          <cell r="AC367">
            <v>20.250694444444445</v>
          </cell>
          <cell r="AE367">
            <v>4.4145833333333329</v>
          </cell>
          <cell r="AG367">
            <v>39.742361111111116</v>
          </cell>
          <cell r="AI367">
            <v>0.44097222222222232</v>
          </cell>
          <cell r="AJ367">
            <v>0</v>
          </cell>
          <cell r="AK367">
            <v>44.59791666666667</v>
          </cell>
          <cell r="AL367">
            <v>0</v>
          </cell>
          <cell r="AM367">
            <v>64.848611111111111</v>
          </cell>
          <cell r="AN367">
            <v>0</v>
          </cell>
          <cell r="AO367">
            <v>203.47499999999997</v>
          </cell>
          <cell r="AP367">
            <v>0</v>
          </cell>
          <cell r="AQ367">
            <v>132.03222222222203</v>
          </cell>
          <cell r="AR367">
            <v>0</v>
          </cell>
          <cell r="AS367">
            <v>0.97590612599159354</v>
          </cell>
          <cell r="AT367">
            <v>0</v>
          </cell>
          <cell r="AU367">
            <v>0.78309449180004775</v>
          </cell>
          <cell r="AV367">
            <v>0</v>
          </cell>
          <cell r="AW367">
            <v>0.99759326569209716</v>
          </cell>
          <cell r="AX367">
            <v>0</v>
          </cell>
          <cell r="AY367">
            <v>0.75659388348373846</v>
          </cell>
          <cell r="AZ367">
            <v>0</v>
          </cell>
          <cell r="BA367">
            <v>0.68146509945256728</v>
          </cell>
          <cell r="BB367">
            <v>0</v>
          </cell>
          <cell r="BC367">
            <v>0.64888670461836617</v>
          </cell>
          <cell r="BD367">
            <v>0</v>
          </cell>
          <cell r="BE367">
            <v>0.61370888866652162</v>
          </cell>
          <cell r="BF367">
            <v>0</v>
          </cell>
          <cell r="BG367">
            <v>0.61161423148684213</v>
          </cell>
          <cell r="BH367">
            <v>0</v>
          </cell>
          <cell r="BI367">
            <v>0.56094411990322701</v>
          </cell>
          <cell r="BJ367">
            <v>0</v>
          </cell>
          <cell r="BK367">
            <v>137.0885730755962</v>
          </cell>
          <cell r="BL367">
            <v>0</v>
          </cell>
          <cell r="BM367">
            <v>434402.61466666654</v>
          </cell>
          <cell r="BN367">
            <v>0</v>
          </cell>
          <cell r="BO367">
            <v>1840.6890451977397</v>
          </cell>
          <cell r="BP367">
            <v>0</v>
          </cell>
          <cell r="BQ367">
            <v>154969.07804000017</v>
          </cell>
          <cell r="BR367">
            <v>0</v>
          </cell>
          <cell r="BS367">
            <v>0.35674066593478904</v>
          </cell>
          <cell r="BT367">
            <v>0</v>
          </cell>
          <cell r="BU367">
            <v>0.35674066593478904</v>
          </cell>
          <cell r="BV367">
            <v>0</v>
          </cell>
          <cell r="BW367">
            <v>0.1156844016595425</v>
          </cell>
          <cell r="BX367">
            <v>0</v>
          </cell>
          <cell r="BY367">
            <v>50253.606557054118</v>
          </cell>
          <cell r="BZ367">
            <v>0</v>
          </cell>
          <cell r="CA367">
            <v>0.18634085888121099</v>
          </cell>
          <cell r="CB367">
            <v>0</v>
          </cell>
          <cell r="CC367">
            <v>80946.95631723039</v>
          </cell>
          <cell r="CD367">
            <v>0</v>
          </cell>
          <cell r="CE367">
            <v>2.9091516698056919E-2</v>
          </cell>
          <cell r="CF367">
            <v>0</v>
          </cell>
          <cell r="CG367">
            <v>0.74906282891880527</v>
          </cell>
          <cell r="CH367">
            <v>0</v>
          </cell>
          <cell r="CI367">
            <v>6673.1968893401727</v>
          </cell>
          <cell r="CJ367">
            <v>0</v>
          </cell>
          <cell r="CK367">
            <v>0.48917543656311357</v>
          </cell>
          <cell r="CL367">
            <v>0</v>
          </cell>
          <cell r="CM367">
            <v>84052.466533429571</v>
          </cell>
          <cell r="CN367">
            <v>0</v>
          </cell>
          <cell r="CO367">
            <v>0.39554271530305446</v>
          </cell>
          <cell r="CP367">
            <v>0</v>
          </cell>
          <cell r="CQ367">
            <v>171824.78973999975</v>
          </cell>
          <cell r="CR367">
            <v>0</v>
          </cell>
          <cell r="CS367">
            <v>1.1506937507033582E-2</v>
          </cell>
          <cell r="CT367">
            <v>0</v>
          </cell>
          <cell r="CU367">
            <v>4998.6437398613216</v>
          </cell>
          <cell r="CV367">
            <v>0</v>
          </cell>
          <cell r="CW367">
            <v>4.2342397840877351E-2</v>
          </cell>
          <cell r="CX367">
            <v>0</v>
          </cell>
          <cell r="CY367">
            <v>18393.648333333338</v>
          </cell>
          <cell r="CZ367">
            <v>0</v>
          </cell>
          <cell r="DA367">
            <v>2.031843602464951E-2</v>
          </cell>
          <cell r="DB367">
            <v>0</v>
          </cell>
          <cell r="DC367">
            <v>8.6033130166012406E-4</v>
          </cell>
          <cell r="DD367">
            <v>0</v>
          </cell>
          <cell r="DE367">
            <v>373.73016692073452</v>
          </cell>
          <cell r="DF367">
            <v>0</v>
          </cell>
          <cell r="DG367">
            <v>0.60590767106623711</v>
          </cell>
          <cell r="DH367">
            <v>0</v>
          </cell>
          <cell r="DI367">
            <v>11144.852624061377</v>
          </cell>
          <cell r="DJ367">
            <v>0</v>
          </cell>
          <cell r="DK367">
            <v>9.2751735223091852E-2</v>
          </cell>
          <cell r="DL367">
            <v>0</v>
          </cell>
          <cell r="DM367">
            <v>1706.0427999999986</v>
          </cell>
          <cell r="DN367">
            <v>0</v>
          </cell>
          <cell r="DO367">
            <v>0.82661866184707689</v>
          </cell>
          <cell r="DP367">
            <v>0</v>
          </cell>
          <cell r="DQ367">
            <v>45254.962817192856</v>
          </cell>
          <cell r="DR367">
            <v>0</v>
          </cell>
          <cell r="DS367">
            <v>54747.085815932078</v>
          </cell>
          <cell r="DT367">
            <v>0</v>
          </cell>
          <cell r="DU367">
            <v>417546.90296666691</v>
          </cell>
          <cell r="DV367">
            <v>0</v>
          </cell>
          <cell r="DW367">
            <v>0.96119795063173441</v>
          </cell>
          <cell r="DX367">
            <v>0</v>
          </cell>
          <cell r="DY367">
            <v>0.43262020195851175</v>
          </cell>
          <cell r="DZ367">
            <v>0</v>
          </cell>
          <cell r="EA367">
            <v>0.98785121967142764</v>
          </cell>
          <cell r="EB367">
            <v>0</v>
          </cell>
          <cell r="EC367">
            <v>0.85213298515445779</v>
          </cell>
          <cell r="ED367">
            <v>0</v>
          </cell>
          <cell r="EE367">
            <v>0.87518912292736151</v>
          </cell>
          <cell r="EF367">
            <v>0</v>
          </cell>
          <cell r="EG367">
            <v>7.7693210844588065E-2</v>
          </cell>
          <cell r="EH367">
            <v>0</v>
          </cell>
          <cell r="EI367">
            <v>33750.13393273767</v>
          </cell>
          <cell r="EJ367">
            <v>0</v>
          </cell>
          <cell r="EK367">
            <v>34165.199435562179</v>
          </cell>
          <cell r="EL367">
            <v>0</v>
          </cell>
          <cell r="EM367">
            <v>7.8648696582497374E-2</v>
          </cell>
          <cell r="EN367">
            <v>0</v>
          </cell>
          <cell r="EO367">
            <v>4.5821356152654571E-4</v>
          </cell>
          <cell r="EP367">
            <v>0</v>
          </cell>
          <cell r="EQ367">
            <v>15.654957713633674</v>
          </cell>
          <cell r="ER367">
            <v>0</v>
          </cell>
          <cell r="ES367">
            <v>0.98830407400104725</v>
          </cell>
          <cell r="ET367">
            <v>0</v>
          </cell>
          <cell r="EU367">
            <v>34149.544477848533</v>
          </cell>
          <cell r="EV367">
            <v>0</v>
          </cell>
          <cell r="EW367">
            <v>2.6484253307920855E-2</v>
          </cell>
          <cell r="EX367">
            <v>0.85</v>
          </cell>
          <cell r="EY367">
            <v>0.84698219763513705</v>
          </cell>
          <cell r="EZ367">
            <v>0</v>
          </cell>
          <cell r="FA367">
            <v>0.36037360173604288</v>
          </cell>
          <cell r="FB367">
            <v>0</v>
          </cell>
          <cell r="FC367">
            <v>0.42547954696361234</v>
          </cell>
          <cell r="FD367">
            <v>0</v>
          </cell>
          <cell r="FE367">
            <v>17677.205757963224</v>
          </cell>
          <cell r="FF367">
            <v>0</v>
          </cell>
          <cell r="FG367">
            <v>0.74577751989480423</v>
          </cell>
          <cell r="FH367">
            <v>0</v>
          </cell>
          <cell r="FI367">
            <v>0.78612324126108302</v>
          </cell>
          <cell r="FJ367">
            <v>0</v>
          </cell>
          <cell r="FK367">
            <v>0.90053164176015543</v>
          </cell>
          <cell r="FL367">
            <v>0</v>
          </cell>
          <cell r="FM367">
            <v>0.93795292330728053</v>
          </cell>
          <cell r="FN367">
            <v>0</v>
          </cell>
          <cell r="FO367">
            <v>0.67159625437868509</v>
          </cell>
          <cell r="FP367">
            <v>0</v>
          </cell>
          <cell r="FQ367">
            <v>0.73734659222062737</v>
          </cell>
          <cell r="FR367">
            <v>0</v>
          </cell>
          <cell r="FS367">
            <v>9.8212138333786392E-4</v>
          </cell>
          <cell r="FT367">
            <v>0</v>
          </cell>
          <cell r="FU367">
            <v>0.82760078323041475</v>
          </cell>
          <cell r="FV367">
            <v>0</v>
          </cell>
          <cell r="FW367">
            <v>0</v>
          </cell>
          <cell r="FX367">
            <v>0</v>
          </cell>
          <cell r="FY367">
            <v>40167.048074752522</v>
          </cell>
          <cell r="FZ367">
            <v>0</v>
          </cell>
          <cell r="GA367">
            <v>48534.328251800958</v>
          </cell>
          <cell r="GB367">
            <v>0</v>
          </cell>
          <cell r="GC367" t="e">
            <v>#DIV/0!</v>
          </cell>
          <cell r="GD367">
            <v>0</v>
          </cell>
          <cell r="GE367" t="e">
            <v>#DIV/0!</v>
          </cell>
          <cell r="GF367">
            <v>0</v>
          </cell>
          <cell r="GG367" t="e">
            <v>#DIV/0!</v>
          </cell>
          <cell r="GH367">
            <v>0</v>
          </cell>
          <cell r="GI367" t="e">
            <v>#DIV/0!</v>
          </cell>
          <cell r="GJ367">
            <v>0</v>
          </cell>
          <cell r="GK367" t="e">
            <v>#DIV/0!</v>
          </cell>
          <cell r="GL367">
            <v>0</v>
          </cell>
          <cell r="GM367" t="e">
            <v>#DIV/0!</v>
          </cell>
          <cell r="GN367">
            <v>0</v>
          </cell>
          <cell r="GO367" t="e">
            <v>#DIV/0!</v>
          </cell>
          <cell r="GP367">
            <v>0</v>
          </cell>
          <cell r="GQ367" t="e">
            <v>#DIV/0!</v>
          </cell>
          <cell r="GR367">
            <v>0</v>
          </cell>
          <cell r="GS367" t="e">
            <v>#DIV/0!</v>
          </cell>
          <cell r="GT367">
            <v>0</v>
          </cell>
          <cell r="GU367">
            <v>20870.811461350466</v>
          </cell>
          <cell r="GV367">
            <v>0</v>
          </cell>
          <cell r="GW367">
            <v>7521.2894974807523</v>
          </cell>
          <cell r="GX367">
            <v>0</v>
          </cell>
          <cell r="GY367">
            <v>1.731409812818949E-2</v>
          </cell>
          <cell r="GZ367">
            <v>0</v>
          </cell>
          <cell r="HA367">
            <v>4.8044856906226091E-2</v>
          </cell>
          <cell r="HB367">
            <v>0</v>
          </cell>
          <cell r="HC367">
            <v>3609.8092200536294</v>
          </cell>
          <cell r="HD367">
            <v>0</v>
          </cell>
          <cell r="HE367">
            <v>8.3098238780712035E-3</v>
          </cell>
          <cell r="IV367">
            <v>363</v>
          </cell>
        </row>
        <row r="368">
          <cell r="B368">
            <v>39183</v>
          </cell>
          <cell r="C368">
            <v>47</v>
          </cell>
          <cell r="D368">
            <v>39173</v>
          </cell>
          <cell r="E368">
            <v>0</v>
          </cell>
          <cell r="G368">
            <v>0</v>
          </cell>
          <cell r="H368">
            <v>0</v>
          </cell>
          <cell r="I368">
            <v>1</v>
          </cell>
          <cell r="J368">
            <v>1</v>
          </cell>
          <cell r="K368">
            <v>37.625</v>
          </cell>
          <cell r="L368">
            <v>0</v>
          </cell>
          <cell r="M368">
            <v>235.37500000000009</v>
          </cell>
          <cell r="N368">
            <v>0</v>
          </cell>
          <cell r="O368">
            <v>236</v>
          </cell>
          <cell r="Q368">
            <v>19.5</v>
          </cell>
          <cell r="S368">
            <v>0.73680555555555594</v>
          </cell>
          <cell r="T368">
            <v>0</v>
          </cell>
          <cell r="U368">
            <v>20.236805555555556</v>
          </cell>
          <cell r="W368">
            <v>11.663194444444446</v>
          </cell>
          <cell r="Y368">
            <v>3.4722222222222071E-2</v>
          </cell>
          <cell r="AA368">
            <v>20.215972222222224</v>
          </cell>
          <cell r="AB368">
            <v>0</v>
          </cell>
          <cell r="AC368">
            <v>20.250694444444445</v>
          </cell>
          <cell r="AE368">
            <v>4.4145833333333329</v>
          </cell>
          <cell r="AG368">
            <v>39.742361111111116</v>
          </cell>
          <cell r="AI368">
            <v>0.44097222222222232</v>
          </cell>
          <cell r="AJ368">
            <v>0</v>
          </cell>
          <cell r="AK368">
            <v>44.59791666666667</v>
          </cell>
          <cell r="AL368">
            <v>0</v>
          </cell>
          <cell r="AM368">
            <v>64.848611111111111</v>
          </cell>
          <cell r="AN368">
            <v>0</v>
          </cell>
          <cell r="AO368">
            <v>203.47499999999997</v>
          </cell>
          <cell r="AP368">
            <v>0</v>
          </cell>
          <cell r="AQ368">
            <v>132.03222222222203</v>
          </cell>
          <cell r="AR368">
            <v>0</v>
          </cell>
          <cell r="AS368">
            <v>0.97590612599159354</v>
          </cell>
          <cell r="AT368">
            <v>0</v>
          </cell>
          <cell r="AU368">
            <v>0.78309449180004775</v>
          </cell>
          <cell r="AV368">
            <v>0</v>
          </cell>
          <cell r="AW368">
            <v>0.99759326569209716</v>
          </cell>
          <cell r="AX368">
            <v>0</v>
          </cell>
          <cell r="AY368">
            <v>0.75659388348373846</v>
          </cell>
          <cell r="AZ368">
            <v>0</v>
          </cell>
          <cell r="BA368">
            <v>0.68146509945256728</v>
          </cell>
          <cell r="BB368">
            <v>0</v>
          </cell>
          <cell r="BC368">
            <v>0.64888670461836617</v>
          </cell>
          <cell r="BD368">
            <v>0</v>
          </cell>
          <cell r="BE368">
            <v>0.61370888866652162</v>
          </cell>
          <cell r="BF368">
            <v>0</v>
          </cell>
          <cell r="BG368">
            <v>0.61161423148684213</v>
          </cell>
          <cell r="BH368">
            <v>0</v>
          </cell>
          <cell r="BI368">
            <v>0.56094411990322701</v>
          </cell>
          <cell r="BJ368">
            <v>0</v>
          </cell>
          <cell r="BK368">
            <v>137.0885730755962</v>
          </cell>
          <cell r="BL368">
            <v>0</v>
          </cell>
          <cell r="BM368">
            <v>434402.61466666654</v>
          </cell>
          <cell r="BN368">
            <v>0</v>
          </cell>
          <cell r="BO368">
            <v>1840.6890451977397</v>
          </cell>
          <cell r="BP368">
            <v>0</v>
          </cell>
          <cell r="BQ368">
            <v>154969.07804000017</v>
          </cell>
          <cell r="BR368">
            <v>0</v>
          </cell>
          <cell r="BS368">
            <v>0.35674066593478904</v>
          </cell>
          <cell r="BT368">
            <v>0</v>
          </cell>
          <cell r="BU368">
            <v>0.35674066593478904</v>
          </cell>
          <cell r="BV368">
            <v>0</v>
          </cell>
          <cell r="BW368">
            <v>0.1156844016595425</v>
          </cell>
          <cell r="BX368">
            <v>0</v>
          </cell>
          <cell r="BY368">
            <v>50253.606557054118</v>
          </cell>
          <cell r="BZ368">
            <v>0</v>
          </cell>
          <cell r="CA368">
            <v>0.18634085888121099</v>
          </cell>
          <cell r="CB368">
            <v>0</v>
          </cell>
          <cell r="CC368">
            <v>80946.95631723039</v>
          </cell>
          <cell r="CD368">
            <v>0</v>
          </cell>
          <cell r="CE368">
            <v>2.9091516698056919E-2</v>
          </cell>
          <cell r="CF368">
            <v>0</v>
          </cell>
          <cell r="CG368">
            <v>0.74906282891880527</v>
          </cell>
          <cell r="CH368">
            <v>0</v>
          </cell>
          <cell r="CI368">
            <v>6673.1968893401727</v>
          </cell>
          <cell r="CJ368">
            <v>0</v>
          </cell>
          <cell r="CK368">
            <v>0.48917543656311357</v>
          </cell>
          <cell r="CL368">
            <v>0</v>
          </cell>
          <cell r="CM368">
            <v>84052.466533429571</v>
          </cell>
          <cell r="CN368">
            <v>0</v>
          </cell>
          <cell r="CO368">
            <v>0.39554271530305446</v>
          </cell>
          <cell r="CP368">
            <v>0</v>
          </cell>
          <cell r="CQ368">
            <v>171824.78973999975</v>
          </cell>
          <cell r="CR368">
            <v>0</v>
          </cell>
          <cell r="CS368">
            <v>1.1506937507033582E-2</v>
          </cell>
          <cell r="CT368">
            <v>0</v>
          </cell>
          <cell r="CU368">
            <v>4998.6437398613216</v>
          </cell>
          <cell r="CV368">
            <v>0</v>
          </cell>
          <cell r="CW368">
            <v>4.2342397840877351E-2</v>
          </cell>
          <cell r="CX368">
            <v>0</v>
          </cell>
          <cell r="CY368">
            <v>18393.648333333338</v>
          </cell>
          <cell r="CZ368">
            <v>0</v>
          </cell>
          <cell r="DA368">
            <v>2.031843602464951E-2</v>
          </cell>
          <cell r="DB368">
            <v>0</v>
          </cell>
          <cell r="DC368">
            <v>8.6033130166012406E-4</v>
          </cell>
          <cell r="DD368">
            <v>0</v>
          </cell>
          <cell r="DE368">
            <v>373.73016692073452</v>
          </cell>
          <cell r="DF368">
            <v>0</v>
          </cell>
          <cell r="DG368">
            <v>0.60590767106623711</v>
          </cell>
          <cell r="DH368">
            <v>0</v>
          </cell>
          <cell r="DI368">
            <v>11144.852624061377</v>
          </cell>
          <cell r="DJ368">
            <v>0</v>
          </cell>
          <cell r="DK368">
            <v>9.2751735223091852E-2</v>
          </cell>
          <cell r="DL368">
            <v>0</v>
          </cell>
          <cell r="DM368">
            <v>1706.0427999999986</v>
          </cell>
          <cell r="DN368">
            <v>0</v>
          </cell>
          <cell r="DO368">
            <v>0.82661866184707689</v>
          </cell>
          <cell r="DP368">
            <v>0</v>
          </cell>
          <cell r="DQ368">
            <v>45254.962817192856</v>
          </cell>
          <cell r="DR368">
            <v>0</v>
          </cell>
          <cell r="DS368">
            <v>54747.085815932078</v>
          </cell>
          <cell r="DT368">
            <v>0</v>
          </cell>
          <cell r="DU368">
            <v>417546.90296666691</v>
          </cell>
          <cell r="DV368">
            <v>0</v>
          </cell>
          <cell r="DW368">
            <v>0.96119795063173441</v>
          </cell>
          <cell r="DX368">
            <v>0</v>
          </cell>
          <cell r="DY368">
            <v>0.43262020195851175</v>
          </cell>
          <cell r="DZ368">
            <v>0</v>
          </cell>
          <cell r="EA368">
            <v>0.98785121967142764</v>
          </cell>
          <cell r="EB368">
            <v>0</v>
          </cell>
          <cell r="EC368">
            <v>0.85213298515445779</v>
          </cell>
          <cell r="ED368">
            <v>0</v>
          </cell>
          <cell r="EE368">
            <v>0.87518912292736151</v>
          </cell>
          <cell r="EF368">
            <v>0</v>
          </cell>
          <cell r="EG368">
            <v>7.7693210844588065E-2</v>
          </cell>
          <cell r="EH368">
            <v>0</v>
          </cell>
          <cell r="EI368">
            <v>33750.13393273767</v>
          </cell>
          <cell r="EJ368">
            <v>0</v>
          </cell>
          <cell r="EK368">
            <v>34165.199435562179</v>
          </cell>
          <cell r="EL368">
            <v>0</v>
          </cell>
          <cell r="EM368">
            <v>7.8648696582497374E-2</v>
          </cell>
          <cell r="EN368">
            <v>0</v>
          </cell>
          <cell r="EO368">
            <v>4.5821356152654571E-4</v>
          </cell>
          <cell r="EP368">
            <v>0</v>
          </cell>
          <cell r="EQ368">
            <v>15.654957713633674</v>
          </cell>
          <cell r="ER368">
            <v>0</v>
          </cell>
          <cell r="ES368">
            <v>0.98830407400104725</v>
          </cell>
          <cell r="ET368">
            <v>0</v>
          </cell>
          <cell r="EU368">
            <v>34149.544477848533</v>
          </cell>
          <cell r="EV368">
            <v>0</v>
          </cell>
          <cell r="EW368">
            <v>2.6484253307920855E-2</v>
          </cell>
          <cell r="EX368">
            <v>0.85</v>
          </cell>
          <cell r="EY368">
            <v>0.84698219763513705</v>
          </cell>
          <cell r="EZ368">
            <v>0</v>
          </cell>
          <cell r="FA368">
            <v>0.36037360173604288</v>
          </cell>
          <cell r="FB368">
            <v>0</v>
          </cell>
          <cell r="FC368">
            <v>0.42547954696361234</v>
          </cell>
          <cell r="FD368">
            <v>0</v>
          </cell>
          <cell r="FE368">
            <v>17677.205757963224</v>
          </cell>
          <cell r="FF368">
            <v>0</v>
          </cell>
          <cell r="FG368">
            <v>0.74577751989480423</v>
          </cell>
          <cell r="FH368">
            <v>0</v>
          </cell>
          <cell r="FI368">
            <v>0.78612324126108302</v>
          </cell>
          <cell r="FJ368">
            <v>0</v>
          </cell>
          <cell r="FK368">
            <v>0.90053164176015543</v>
          </cell>
          <cell r="FL368">
            <v>0</v>
          </cell>
          <cell r="FM368">
            <v>0.93795292330728053</v>
          </cell>
          <cell r="FN368">
            <v>0</v>
          </cell>
          <cell r="FO368">
            <v>0.67159625437868509</v>
          </cell>
          <cell r="FP368">
            <v>0</v>
          </cell>
          <cell r="FQ368">
            <v>0.73734659222062737</v>
          </cell>
          <cell r="FR368">
            <v>0</v>
          </cell>
          <cell r="FS368">
            <v>9.8212138333786392E-4</v>
          </cell>
          <cell r="FT368">
            <v>0</v>
          </cell>
          <cell r="FU368">
            <v>0.82760078323041475</v>
          </cell>
          <cell r="FV368">
            <v>0</v>
          </cell>
          <cell r="FW368">
            <v>0</v>
          </cell>
          <cell r="FX368">
            <v>0</v>
          </cell>
          <cell r="FY368">
            <v>40167.048074752522</v>
          </cell>
          <cell r="FZ368">
            <v>0</v>
          </cell>
          <cell r="GA368">
            <v>48534.328251800958</v>
          </cell>
          <cell r="GB368">
            <v>0</v>
          </cell>
          <cell r="GC368" t="e">
            <v>#DIV/0!</v>
          </cell>
          <cell r="GD368">
            <v>0</v>
          </cell>
          <cell r="GE368" t="e">
            <v>#DIV/0!</v>
          </cell>
          <cell r="GF368">
            <v>0</v>
          </cell>
          <cell r="GG368" t="e">
            <v>#DIV/0!</v>
          </cell>
          <cell r="GH368">
            <v>0</v>
          </cell>
          <cell r="GI368" t="e">
            <v>#DIV/0!</v>
          </cell>
          <cell r="GJ368">
            <v>0</v>
          </cell>
          <cell r="GK368" t="e">
            <v>#DIV/0!</v>
          </cell>
          <cell r="GL368">
            <v>0</v>
          </cell>
          <cell r="GM368" t="e">
            <v>#DIV/0!</v>
          </cell>
          <cell r="GN368">
            <v>0</v>
          </cell>
          <cell r="GO368" t="e">
            <v>#DIV/0!</v>
          </cell>
          <cell r="GP368">
            <v>0</v>
          </cell>
          <cell r="GQ368" t="e">
            <v>#DIV/0!</v>
          </cell>
          <cell r="GR368">
            <v>0</v>
          </cell>
          <cell r="GS368" t="e">
            <v>#DIV/0!</v>
          </cell>
          <cell r="GT368">
            <v>0</v>
          </cell>
          <cell r="GU368">
            <v>20870.811461350466</v>
          </cell>
          <cell r="GV368">
            <v>0</v>
          </cell>
          <cell r="GW368">
            <v>7521.2894974807523</v>
          </cell>
          <cell r="GX368">
            <v>0</v>
          </cell>
          <cell r="GY368">
            <v>1.731409812818949E-2</v>
          </cell>
          <cell r="GZ368">
            <v>0</v>
          </cell>
          <cell r="HA368">
            <v>4.8044856906226091E-2</v>
          </cell>
          <cell r="HB368">
            <v>0</v>
          </cell>
          <cell r="HC368">
            <v>3609.8092200536294</v>
          </cell>
          <cell r="HD368">
            <v>0</v>
          </cell>
          <cell r="HE368">
            <v>8.3098238780712035E-3</v>
          </cell>
          <cell r="IV368">
            <v>364</v>
          </cell>
        </row>
        <row r="369">
          <cell r="B369">
            <v>39184</v>
          </cell>
          <cell r="C369">
            <v>47</v>
          </cell>
          <cell r="D369">
            <v>39173</v>
          </cell>
          <cell r="E369">
            <v>0</v>
          </cell>
          <cell r="G369">
            <v>0</v>
          </cell>
          <cell r="H369">
            <v>0</v>
          </cell>
          <cell r="I369">
            <v>1</v>
          </cell>
          <cell r="J369">
            <v>1</v>
          </cell>
          <cell r="K369">
            <v>38.625</v>
          </cell>
          <cell r="L369">
            <v>0</v>
          </cell>
          <cell r="M369">
            <v>235.37500000000009</v>
          </cell>
          <cell r="N369">
            <v>0</v>
          </cell>
          <cell r="O369">
            <v>236</v>
          </cell>
          <cell r="Q369">
            <v>19.5</v>
          </cell>
          <cell r="S369">
            <v>0.73680555555555594</v>
          </cell>
          <cell r="T369">
            <v>0</v>
          </cell>
          <cell r="U369">
            <v>20.236805555555556</v>
          </cell>
          <cell r="W369">
            <v>11.663194444444446</v>
          </cell>
          <cell r="Y369">
            <v>3.4722222222222071E-2</v>
          </cell>
          <cell r="AA369">
            <v>20.215972222222224</v>
          </cell>
          <cell r="AB369">
            <v>0</v>
          </cell>
          <cell r="AC369">
            <v>20.250694444444445</v>
          </cell>
          <cell r="AE369">
            <v>4.4145833333333329</v>
          </cell>
          <cell r="AG369">
            <v>39.742361111111116</v>
          </cell>
          <cell r="AI369">
            <v>0.44097222222222232</v>
          </cell>
          <cell r="AJ369">
            <v>0</v>
          </cell>
          <cell r="AK369">
            <v>44.59791666666667</v>
          </cell>
          <cell r="AL369">
            <v>0</v>
          </cell>
          <cell r="AM369">
            <v>64.848611111111111</v>
          </cell>
          <cell r="AN369">
            <v>0</v>
          </cell>
          <cell r="AO369">
            <v>203.47499999999997</v>
          </cell>
          <cell r="AP369">
            <v>0</v>
          </cell>
          <cell r="AQ369">
            <v>132.03222222222203</v>
          </cell>
          <cell r="AR369">
            <v>0</v>
          </cell>
          <cell r="AS369">
            <v>0.97590612599159354</v>
          </cell>
          <cell r="AT369">
            <v>0</v>
          </cell>
          <cell r="AU369">
            <v>0.78309449180004775</v>
          </cell>
          <cell r="AV369">
            <v>0</v>
          </cell>
          <cell r="AW369">
            <v>0.99759326569209716</v>
          </cell>
          <cell r="AX369">
            <v>0</v>
          </cell>
          <cell r="AY369">
            <v>0.75659388348373846</v>
          </cell>
          <cell r="AZ369">
            <v>0</v>
          </cell>
          <cell r="BA369">
            <v>0.68146509945256728</v>
          </cell>
          <cell r="BB369">
            <v>0</v>
          </cell>
          <cell r="BC369">
            <v>0.64888670461836617</v>
          </cell>
          <cell r="BD369">
            <v>0</v>
          </cell>
          <cell r="BE369">
            <v>0.61370888866652162</v>
          </cell>
          <cell r="BF369">
            <v>0</v>
          </cell>
          <cell r="BG369">
            <v>0.61161423148684213</v>
          </cell>
          <cell r="BH369">
            <v>0</v>
          </cell>
          <cell r="BI369">
            <v>0.56094411990322701</v>
          </cell>
          <cell r="BJ369">
            <v>0</v>
          </cell>
          <cell r="BK369">
            <v>137.0885730755962</v>
          </cell>
          <cell r="BL369">
            <v>0</v>
          </cell>
          <cell r="BM369">
            <v>434402.61466666654</v>
          </cell>
          <cell r="BN369">
            <v>0</v>
          </cell>
          <cell r="BO369">
            <v>1840.6890451977397</v>
          </cell>
          <cell r="BP369">
            <v>0</v>
          </cell>
          <cell r="BQ369">
            <v>154969.07804000017</v>
          </cell>
          <cell r="BR369">
            <v>0</v>
          </cell>
          <cell r="BS369">
            <v>0.35674066593478904</v>
          </cell>
          <cell r="BT369">
            <v>0</v>
          </cell>
          <cell r="BU369">
            <v>0.35674066593478904</v>
          </cell>
          <cell r="BV369">
            <v>0</v>
          </cell>
          <cell r="BW369">
            <v>0.1156844016595425</v>
          </cell>
          <cell r="BX369">
            <v>0</v>
          </cell>
          <cell r="BY369">
            <v>50253.606557054118</v>
          </cell>
          <cell r="BZ369">
            <v>0</v>
          </cell>
          <cell r="CA369">
            <v>0.18634085888121099</v>
          </cell>
          <cell r="CB369">
            <v>0</v>
          </cell>
          <cell r="CC369">
            <v>80946.95631723039</v>
          </cell>
          <cell r="CD369">
            <v>0</v>
          </cell>
          <cell r="CE369">
            <v>2.9091516698056919E-2</v>
          </cell>
          <cell r="CF369">
            <v>0</v>
          </cell>
          <cell r="CG369">
            <v>0.74906282891880527</v>
          </cell>
          <cell r="CH369">
            <v>0</v>
          </cell>
          <cell r="CI369">
            <v>6673.1968893401727</v>
          </cell>
          <cell r="CJ369">
            <v>0</v>
          </cell>
          <cell r="CK369">
            <v>0.48917543656311357</v>
          </cell>
          <cell r="CL369">
            <v>0</v>
          </cell>
          <cell r="CM369">
            <v>84052.466533429571</v>
          </cell>
          <cell r="CN369">
            <v>0</v>
          </cell>
          <cell r="CO369">
            <v>0.39554271530305446</v>
          </cell>
          <cell r="CP369">
            <v>0</v>
          </cell>
          <cell r="CQ369">
            <v>171824.78973999975</v>
          </cell>
          <cell r="CR369">
            <v>0</v>
          </cell>
          <cell r="CS369">
            <v>1.1506937507033582E-2</v>
          </cell>
          <cell r="CT369">
            <v>0</v>
          </cell>
          <cell r="CU369">
            <v>4998.6437398613216</v>
          </cell>
          <cell r="CV369">
            <v>0</v>
          </cell>
          <cell r="CW369">
            <v>4.2342397840877351E-2</v>
          </cell>
          <cell r="CX369">
            <v>0</v>
          </cell>
          <cell r="CY369">
            <v>18393.648333333338</v>
          </cell>
          <cell r="CZ369">
            <v>0</v>
          </cell>
          <cell r="DA369">
            <v>2.031843602464951E-2</v>
          </cell>
          <cell r="DB369">
            <v>0</v>
          </cell>
          <cell r="DC369">
            <v>8.6033130166012406E-4</v>
          </cell>
          <cell r="DD369">
            <v>0</v>
          </cell>
          <cell r="DE369">
            <v>373.73016692073452</v>
          </cell>
          <cell r="DF369">
            <v>0</v>
          </cell>
          <cell r="DG369">
            <v>0.60590767106623711</v>
          </cell>
          <cell r="DH369">
            <v>0</v>
          </cell>
          <cell r="DI369">
            <v>11144.852624061377</v>
          </cell>
          <cell r="DJ369">
            <v>0</v>
          </cell>
          <cell r="DK369">
            <v>9.2751735223091852E-2</v>
          </cell>
          <cell r="DL369">
            <v>0</v>
          </cell>
          <cell r="DM369">
            <v>1706.0427999999986</v>
          </cell>
          <cell r="DN369">
            <v>0</v>
          </cell>
          <cell r="DO369">
            <v>0.82661866184707689</v>
          </cell>
          <cell r="DP369">
            <v>0</v>
          </cell>
          <cell r="DQ369">
            <v>45254.962817192856</v>
          </cell>
          <cell r="DR369">
            <v>0</v>
          </cell>
          <cell r="DS369">
            <v>54747.085815932078</v>
          </cell>
          <cell r="DT369">
            <v>0</v>
          </cell>
          <cell r="DU369">
            <v>417546.90296666691</v>
          </cell>
          <cell r="DV369">
            <v>0</v>
          </cell>
          <cell r="DW369">
            <v>0.96119795063173441</v>
          </cell>
          <cell r="DX369">
            <v>0</v>
          </cell>
          <cell r="DY369">
            <v>0.43262020195851175</v>
          </cell>
          <cell r="DZ369">
            <v>0</v>
          </cell>
          <cell r="EA369">
            <v>0.98785121967142764</v>
          </cell>
          <cell r="EB369">
            <v>0</v>
          </cell>
          <cell r="EC369">
            <v>0.85213298515445779</v>
          </cell>
          <cell r="ED369">
            <v>0</v>
          </cell>
          <cell r="EE369">
            <v>0.87518912292736151</v>
          </cell>
          <cell r="EF369">
            <v>0</v>
          </cell>
          <cell r="EG369">
            <v>7.7693210844588065E-2</v>
          </cell>
          <cell r="EH369">
            <v>0</v>
          </cell>
          <cell r="EI369">
            <v>33750.13393273767</v>
          </cell>
          <cell r="EJ369">
            <v>0</v>
          </cell>
          <cell r="EK369">
            <v>34165.199435562179</v>
          </cell>
          <cell r="EL369">
            <v>0</v>
          </cell>
          <cell r="EM369">
            <v>7.8648696582497374E-2</v>
          </cell>
          <cell r="EN369">
            <v>0</v>
          </cell>
          <cell r="EO369">
            <v>4.5821356152654571E-4</v>
          </cell>
          <cell r="EP369">
            <v>0</v>
          </cell>
          <cell r="EQ369">
            <v>15.654957713633674</v>
          </cell>
          <cell r="ER369">
            <v>0</v>
          </cell>
          <cell r="ES369">
            <v>0.98830407400104725</v>
          </cell>
          <cell r="ET369">
            <v>0</v>
          </cell>
          <cell r="EU369">
            <v>34149.544477848533</v>
          </cell>
          <cell r="EV369">
            <v>0</v>
          </cell>
          <cell r="EW369">
            <v>2.6484253307920855E-2</v>
          </cell>
          <cell r="EX369">
            <v>0.85</v>
          </cell>
          <cell r="EY369">
            <v>0.84698219763513705</v>
          </cell>
          <cell r="EZ369">
            <v>0</v>
          </cell>
          <cell r="FA369">
            <v>0.36037360173604288</v>
          </cell>
          <cell r="FB369">
            <v>0</v>
          </cell>
          <cell r="FC369">
            <v>0.42547954696361234</v>
          </cell>
          <cell r="FD369">
            <v>0</v>
          </cell>
          <cell r="FE369">
            <v>17677.205757963224</v>
          </cell>
          <cell r="FF369">
            <v>0</v>
          </cell>
          <cell r="FG369">
            <v>0.74577751989480423</v>
          </cell>
          <cell r="FH369">
            <v>0</v>
          </cell>
          <cell r="FI369">
            <v>0.78612324126108302</v>
          </cell>
          <cell r="FJ369">
            <v>0</v>
          </cell>
          <cell r="FK369">
            <v>0.90053164176015543</v>
          </cell>
          <cell r="FL369">
            <v>0</v>
          </cell>
          <cell r="FM369">
            <v>0.93795292330728053</v>
          </cell>
          <cell r="FN369">
            <v>0</v>
          </cell>
          <cell r="FO369">
            <v>0.67159625437868509</v>
          </cell>
          <cell r="FP369">
            <v>0</v>
          </cell>
          <cell r="FQ369">
            <v>0.73734659222062737</v>
          </cell>
          <cell r="FR369">
            <v>0</v>
          </cell>
          <cell r="FS369">
            <v>9.8212138333786392E-4</v>
          </cell>
          <cell r="FT369">
            <v>0</v>
          </cell>
          <cell r="FU369">
            <v>0.82760078323041475</v>
          </cell>
          <cell r="FV369">
            <v>0</v>
          </cell>
          <cell r="FW369">
            <v>0</v>
          </cell>
          <cell r="FX369">
            <v>0</v>
          </cell>
          <cell r="FY369">
            <v>40167.048074752522</v>
          </cell>
          <cell r="FZ369">
            <v>0</v>
          </cell>
          <cell r="GA369">
            <v>48534.328251800958</v>
          </cell>
          <cell r="GB369">
            <v>0</v>
          </cell>
          <cell r="GC369" t="e">
            <v>#DIV/0!</v>
          </cell>
          <cell r="GD369">
            <v>0</v>
          </cell>
          <cell r="GE369" t="e">
            <v>#DIV/0!</v>
          </cell>
          <cell r="GF369">
            <v>0</v>
          </cell>
          <cell r="GG369" t="e">
            <v>#DIV/0!</v>
          </cell>
          <cell r="GH369">
            <v>0</v>
          </cell>
          <cell r="GI369" t="e">
            <v>#DIV/0!</v>
          </cell>
          <cell r="GJ369">
            <v>0</v>
          </cell>
          <cell r="GK369" t="e">
            <v>#DIV/0!</v>
          </cell>
          <cell r="GL369">
            <v>0</v>
          </cell>
          <cell r="GM369" t="e">
            <v>#DIV/0!</v>
          </cell>
          <cell r="GN369">
            <v>0</v>
          </cell>
          <cell r="GO369" t="e">
            <v>#DIV/0!</v>
          </cell>
          <cell r="GP369">
            <v>0</v>
          </cell>
          <cell r="GQ369" t="e">
            <v>#DIV/0!</v>
          </cell>
          <cell r="GR369">
            <v>0</v>
          </cell>
          <cell r="GS369" t="e">
            <v>#DIV/0!</v>
          </cell>
          <cell r="GT369">
            <v>0</v>
          </cell>
          <cell r="GU369">
            <v>20870.811461350466</v>
          </cell>
          <cell r="GV369">
            <v>0</v>
          </cell>
          <cell r="GW369">
            <v>7521.2894974807523</v>
          </cell>
          <cell r="GX369">
            <v>0</v>
          </cell>
          <cell r="GY369">
            <v>1.731409812818949E-2</v>
          </cell>
          <cell r="GZ369">
            <v>0</v>
          </cell>
          <cell r="HA369">
            <v>4.8044856906226091E-2</v>
          </cell>
          <cell r="HB369">
            <v>0</v>
          </cell>
          <cell r="HC369">
            <v>3609.8092200536294</v>
          </cell>
          <cell r="HD369">
            <v>0</v>
          </cell>
          <cell r="HE369">
            <v>8.3098238780712035E-3</v>
          </cell>
          <cell r="IV369">
            <v>365</v>
          </cell>
        </row>
        <row r="370">
          <cell r="B370">
            <v>39185</v>
          </cell>
          <cell r="C370">
            <v>47</v>
          </cell>
          <cell r="D370">
            <v>39173</v>
          </cell>
          <cell r="E370">
            <v>0</v>
          </cell>
          <cell r="G370">
            <v>0</v>
          </cell>
          <cell r="H370">
            <v>0</v>
          </cell>
          <cell r="I370">
            <v>1</v>
          </cell>
          <cell r="J370">
            <v>1</v>
          </cell>
          <cell r="K370">
            <v>39.625</v>
          </cell>
          <cell r="L370">
            <v>0</v>
          </cell>
          <cell r="M370">
            <v>235.37500000000009</v>
          </cell>
          <cell r="N370">
            <v>0</v>
          </cell>
          <cell r="O370">
            <v>236</v>
          </cell>
          <cell r="Q370">
            <v>19.5</v>
          </cell>
          <cell r="S370">
            <v>0.73680555555555594</v>
          </cell>
          <cell r="T370">
            <v>0</v>
          </cell>
          <cell r="U370">
            <v>20.236805555555556</v>
          </cell>
          <cell r="W370">
            <v>11.663194444444446</v>
          </cell>
          <cell r="Y370">
            <v>3.4722222222222071E-2</v>
          </cell>
          <cell r="AA370">
            <v>20.215972222222224</v>
          </cell>
          <cell r="AB370">
            <v>0</v>
          </cell>
          <cell r="AC370">
            <v>20.250694444444445</v>
          </cell>
          <cell r="AE370">
            <v>4.4145833333333329</v>
          </cell>
          <cell r="AG370">
            <v>39.742361111111116</v>
          </cell>
          <cell r="AI370">
            <v>0.44097222222222232</v>
          </cell>
          <cell r="AJ370">
            <v>0</v>
          </cell>
          <cell r="AK370">
            <v>44.59791666666667</v>
          </cell>
          <cell r="AL370">
            <v>0</v>
          </cell>
          <cell r="AM370">
            <v>64.848611111111111</v>
          </cell>
          <cell r="AN370">
            <v>0</v>
          </cell>
          <cell r="AO370">
            <v>203.47499999999997</v>
          </cell>
          <cell r="AP370">
            <v>0</v>
          </cell>
          <cell r="AQ370">
            <v>132.03222222222203</v>
          </cell>
          <cell r="AR370">
            <v>0</v>
          </cell>
          <cell r="AS370">
            <v>0.97590612599159354</v>
          </cell>
          <cell r="AT370">
            <v>0</v>
          </cell>
          <cell r="AU370">
            <v>0.78309449180004775</v>
          </cell>
          <cell r="AV370">
            <v>0</v>
          </cell>
          <cell r="AW370">
            <v>0.99759326569209716</v>
          </cell>
          <cell r="AX370">
            <v>0</v>
          </cell>
          <cell r="AY370">
            <v>0.75659388348373846</v>
          </cell>
          <cell r="AZ370">
            <v>0</v>
          </cell>
          <cell r="BA370">
            <v>0.68146509945256728</v>
          </cell>
          <cell r="BB370">
            <v>0</v>
          </cell>
          <cell r="BC370">
            <v>0.64888670461836617</v>
          </cell>
          <cell r="BD370">
            <v>0</v>
          </cell>
          <cell r="BE370">
            <v>0.61370888866652162</v>
          </cell>
          <cell r="BF370">
            <v>0</v>
          </cell>
          <cell r="BG370">
            <v>0.61161423148684213</v>
          </cell>
          <cell r="BH370">
            <v>0</v>
          </cell>
          <cell r="BI370">
            <v>0.56094411990322701</v>
          </cell>
          <cell r="BJ370">
            <v>0</v>
          </cell>
          <cell r="BK370">
            <v>137.0885730755962</v>
          </cell>
          <cell r="BL370">
            <v>0</v>
          </cell>
          <cell r="BM370">
            <v>434402.61466666654</v>
          </cell>
          <cell r="BN370">
            <v>0</v>
          </cell>
          <cell r="BO370">
            <v>1840.6890451977397</v>
          </cell>
          <cell r="BP370">
            <v>0</v>
          </cell>
          <cell r="BQ370">
            <v>154969.07804000017</v>
          </cell>
          <cell r="BR370">
            <v>0</v>
          </cell>
          <cell r="BS370">
            <v>0.35674066593478904</v>
          </cell>
          <cell r="BT370">
            <v>0</v>
          </cell>
          <cell r="BU370">
            <v>0.35674066593478904</v>
          </cell>
          <cell r="BV370">
            <v>0</v>
          </cell>
          <cell r="BW370">
            <v>0.1156844016595425</v>
          </cell>
          <cell r="BX370">
            <v>0</v>
          </cell>
          <cell r="BY370">
            <v>50253.606557054118</v>
          </cell>
          <cell r="BZ370">
            <v>0</v>
          </cell>
          <cell r="CA370">
            <v>0.18634085888121099</v>
          </cell>
          <cell r="CB370">
            <v>0</v>
          </cell>
          <cell r="CC370">
            <v>80946.95631723039</v>
          </cell>
          <cell r="CD370">
            <v>0</v>
          </cell>
          <cell r="CE370">
            <v>2.9091516698056919E-2</v>
          </cell>
          <cell r="CF370">
            <v>0</v>
          </cell>
          <cell r="CG370">
            <v>0.74906282891880527</v>
          </cell>
          <cell r="CH370">
            <v>0</v>
          </cell>
          <cell r="CI370">
            <v>6673.1968893401727</v>
          </cell>
          <cell r="CJ370">
            <v>0</v>
          </cell>
          <cell r="CK370">
            <v>0.48917543656311357</v>
          </cell>
          <cell r="CL370">
            <v>0</v>
          </cell>
          <cell r="CM370">
            <v>84052.466533429571</v>
          </cell>
          <cell r="CN370">
            <v>0</v>
          </cell>
          <cell r="CO370">
            <v>0.39554271530305446</v>
          </cell>
          <cell r="CP370">
            <v>0</v>
          </cell>
          <cell r="CQ370">
            <v>171824.78973999975</v>
          </cell>
          <cell r="CR370">
            <v>0</v>
          </cell>
          <cell r="CS370">
            <v>1.1506937507033582E-2</v>
          </cell>
          <cell r="CT370">
            <v>0</v>
          </cell>
          <cell r="CU370">
            <v>4998.6437398613216</v>
          </cell>
          <cell r="CV370">
            <v>0</v>
          </cell>
          <cell r="CW370">
            <v>4.2342397840877351E-2</v>
          </cell>
          <cell r="CX370">
            <v>0</v>
          </cell>
          <cell r="CY370">
            <v>18393.648333333338</v>
          </cell>
          <cell r="CZ370">
            <v>0</v>
          </cell>
          <cell r="DA370">
            <v>2.031843602464951E-2</v>
          </cell>
          <cell r="DB370">
            <v>0</v>
          </cell>
          <cell r="DC370">
            <v>8.6033130166012406E-4</v>
          </cell>
          <cell r="DD370">
            <v>0</v>
          </cell>
          <cell r="DE370">
            <v>373.73016692073452</v>
          </cell>
          <cell r="DF370">
            <v>0</v>
          </cell>
          <cell r="DG370">
            <v>0.60590767106623711</v>
          </cell>
          <cell r="DH370">
            <v>0</v>
          </cell>
          <cell r="DI370">
            <v>11144.852624061377</v>
          </cell>
          <cell r="DJ370">
            <v>0</v>
          </cell>
          <cell r="DK370">
            <v>9.2751735223091852E-2</v>
          </cell>
          <cell r="DL370">
            <v>0</v>
          </cell>
          <cell r="DM370">
            <v>1706.0427999999986</v>
          </cell>
          <cell r="DN370">
            <v>0</v>
          </cell>
          <cell r="DO370">
            <v>0.82661866184707689</v>
          </cell>
          <cell r="DP370">
            <v>0</v>
          </cell>
          <cell r="DQ370">
            <v>45254.962817192856</v>
          </cell>
          <cell r="DR370">
            <v>0</v>
          </cell>
          <cell r="DS370">
            <v>54747.085815932078</v>
          </cell>
          <cell r="DT370">
            <v>0</v>
          </cell>
          <cell r="DU370">
            <v>417546.90296666691</v>
          </cell>
          <cell r="DV370">
            <v>0</v>
          </cell>
          <cell r="DW370">
            <v>0.96119795063173441</v>
          </cell>
          <cell r="DX370">
            <v>0</v>
          </cell>
          <cell r="DY370">
            <v>0.43262020195851175</v>
          </cell>
          <cell r="DZ370">
            <v>0</v>
          </cell>
          <cell r="EA370">
            <v>0.98785121967142764</v>
          </cell>
          <cell r="EB370">
            <v>0</v>
          </cell>
          <cell r="EC370">
            <v>0.85213298515445779</v>
          </cell>
          <cell r="ED370">
            <v>0</v>
          </cell>
          <cell r="EE370">
            <v>0.87518912292736151</v>
          </cell>
          <cell r="EF370">
            <v>0</v>
          </cell>
          <cell r="EG370">
            <v>7.7693210844588065E-2</v>
          </cell>
          <cell r="EH370">
            <v>0</v>
          </cell>
          <cell r="EI370">
            <v>33750.13393273767</v>
          </cell>
          <cell r="EJ370">
            <v>0</v>
          </cell>
          <cell r="EK370">
            <v>34165.199435562179</v>
          </cell>
          <cell r="EL370">
            <v>0</v>
          </cell>
          <cell r="EM370">
            <v>7.8648696582497374E-2</v>
          </cell>
          <cell r="EN370">
            <v>0</v>
          </cell>
          <cell r="EO370">
            <v>4.5821356152654571E-4</v>
          </cell>
          <cell r="EP370">
            <v>0</v>
          </cell>
          <cell r="EQ370">
            <v>15.654957713633674</v>
          </cell>
          <cell r="ER370">
            <v>0</v>
          </cell>
          <cell r="ES370">
            <v>0.98830407400104725</v>
          </cell>
          <cell r="ET370">
            <v>0</v>
          </cell>
          <cell r="EU370">
            <v>34149.544477848533</v>
          </cell>
          <cell r="EV370">
            <v>0</v>
          </cell>
          <cell r="EW370">
            <v>2.6484253307920855E-2</v>
          </cell>
          <cell r="EX370">
            <v>0.85</v>
          </cell>
          <cell r="EY370">
            <v>0.84698219763513705</v>
          </cell>
          <cell r="EZ370">
            <v>0</v>
          </cell>
          <cell r="FA370">
            <v>0.36037360173604288</v>
          </cell>
          <cell r="FB370">
            <v>0</v>
          </cell>
          <cell r="FC370">
            <v>0.42547954696361234</v>
          </cell>
          <cell r="FD370">
            <v>0</v>
          </cell>
          <cell r="FE370">
            <v>17677.205757963224</v>
          </cell>
          <cell r="FF370">
            <v>0</v>
          </cell>
          <cell r="FG370">
            <v>0.74577751989480423</v>
          </cell>
          <cell r="FH370">
            <v>0</v>
          </cell>
          <cell r="FI370">
            <v>0.78612324126108302</v>
          </cell>
          <cell r="FJ370">
            <v>0</v>
          </cell>
          <cell r="FK370">
            <v>0.90053164176015543</v>
          </cell>
          <cell r="FL370">
            <v>0</v>
          </cell>
          <cell r="FM370">
            <v>0.93795292330728053</v>
          </cell>
          <cell r="FN370">
            <v>0</v>
          </cell>
          <cell r="FO370">
            <v>0.67159625437868509</v>
          </cell>
          <cell r="FP370">
            <v>0</v>
          </cell>
          <cell r="FQ370">
            <v>0.73734659222062737</v>
          </cell>
          <cell r="FR370">
            <v>0</v>
          </cell>
          <cell r="FS370">
            <v>9.8212138333786392E-4</v>
          </cell>
          <cell r="FT370">
            <v>0</v>
          </cell>
          <cell r="FU370">
            <v>0.82760078323041475</v>
          </cell>
          <cell r="FV370">
            <v>0</v>
          </cell>
          <cell r="FW370">
            <v>0</v>
          </cell>
          <cell r="FX370">
            <v>0</v>
          </cell>
          <cell r="FY370">
            <v>40167.048074752522</v>
          </cell>
          <cell r="FZ370">
            <v>0</v>
          </cell>
          <cell r="GA370">
            <v>48534.328251800958</v>
          </cell>
          <cell r="GB370">
            <v>0</v>
          </cell>
          <cell r="GC370" t="e">
            <v>#DIV/0!</v>
          </cell>
          <cell r="GD370">
            <v>0</v>
          </cell>
          <cell r="GE370" t="e">
            <v>#DIV/0!</v>
          </cell>
          <cell r="GF370">
            <v>0</v>
          </cell>
          <cell r="GG370" t="e">
            <v>#DIV/0!</v>
          </cell>
          <cell r="GH370">
            <v>0</v>
          </cell>
          <cell r="GI370" t="e">
            <v>#DIV/0!</v>
          </cell>
          <cell r="GJ370">
            <v>0</v>
          </cell>
          <cell r="GK370" t="e">
            <v>#DIV/0!</v>
          </cell>
          <cell r="GL370">
            <v>0</v>
          </cell>
          <cell r="GM370" t="e">
            <v>#DIV/0!</v>
          </cell>
          <cell r="GN370">
            <v>0</v>
          </cell>
          <cell r="GO370" t="e">
            <v>#DIV/0!</v>
          </cell>
          <cell r="GP370">
            <v>0</v>
          </cell>
          <cell r="GQ370" t="e">
            <v>#DIV/0!</v>
          </cell>
          <cell r="GR370">
            <v>0</v>
          </cell>
          <cell r="GS370" t="e">
            <v>#DIV/0!</v>
          </cell>
          <cell r="GT370">
            <v>0</v>
          </cell>
          <cell r="GU370">
            <v>20870.811461350466</v>
          </cell>
          <cell r="GV370">
            <v>0</v>
          </cell>
          <cell r="GW370">
            <v>7521.2894974807523</v>
          </cell>
          <cell r="GX370">
            <v>0</v>
          </cell>
          <cell r="GY370">
            <v>1.731409812818949E-2</v>
          </cell>
          <cell r="GZ370">
            <v>0</v>
          </cell>
          <cell r="HA370">
            <v>4.8044856906226091E-2</v>
          </cell>
          <cell r="HB370">
            <v>0</v>
          </cell>
          <cell r="HC370">
            <v>3609.8092200536294</v>
          </cell>
          <cell r="HD370">
            <v>0</v>
          </cell>
          <cell r="HE370">
            <v>8.3098238780712035E-3</v>
          </cell>
          <cell r="IV370">
            <v>366</v>
          </cell>
        </row>
        <row r="371">
          <cell r="B371">
            <v>39186</v>
          </cell>
          <cell r="C371">
            <v>47</v>
          </cell>
          <cell r="D371">
            <v>39173</v>
          </cell>
          <cell r="E371">
            <v>0</v>
          </cell>
          <cell r="G371">
            <v>0</v>
          </cell>
          <cell r="H371">
            <v>0</v>
          </cell>
          <cell r="I371">
            <v>1</v>
          </cell>
          <cell r="J371">
            <v>1</v>
          </cell>
          <cell r="K371">
            <v>40.625</v>
          </cell>
          <cell r="L371">
            <v>0</v>
          </cell>
          <cell r="M371">
            <v>235.37500000000009</v>
          </cell>
          <cell r="N371">
            <v>0</v>
          </cell>
          <cell r="O371">
            <v>236</v>
          </cell>
          <cell r="Q371">
            <v>19.5</v>
          </cell>
          <cell r="S371">
            <v>0.73680555555555594</v>
          </cell>
          <cell r="T371">
            <v>0</v>
          </cell>
          <cell r="U371">
            <v>20.236805555555556</v>
          </cell>
          <cell r="W371">
            <v>11.663194444444446</v>
          </cell>
          <cell r="Y371">
            <v>3.4722222222222071E-2</v>
          </cell>
          <cell r="AA371">
            <v>20.215972222222224</v>
          </cell>
          <cell r="AB371">
            <v>0</v>
          </cell>
          <cell r="AC371">
            <v>20.250694444444445</v>
          </cell>
          <cell r="AE371">
            <v>4.4145833333333329</v>
          </cell>
          <cell r="AG371">
            <v>39.742361111111116</v>
          </cell>
          <cell r="AI371">
            <v>0.44097222222222232</v>
          </cell>
          <cell r="AJ371">
            <v>0</v>
          </cell>
          <cell r="AK371">
            <v>44.59791666666667</v>
          </cell>
          <cell r="AL371">
            <v>0</v>
          </cell>
          <cell r="AM371">
            <v>64.848611111111111</v>
          </cell>
          <cell r="AN371">
            <v>0</v>
          </cell>
          <cell r="AO371">
            <v>203.47499999999997</v>
          </cell>
          <cell r="AP371">
            <v>0</v>
          </cell>
          <cell r="AQ371">
            <v>132.03222222222203</v>
          </cell>
          <cell r="AR371">
            <v>0</v>
          </cell>
          <cell r="AS371">
            <v>0.97590612599159354</v>
          </cell>
          <cell r="AT371">
            <v>0</v>
          </cell>
          <cell r="AU371">
            <v>0.78309449180004775</v>
          </cell>
          <cell r="AV371">
            <v>0</v>
          </cell>
          <cell r="AW371">
            <v>0.99759326569209716</v>
          </cell>
          <cell r="AX371">
            <v>0</v>
          </cell>
          <cell r="AY371">
            <v>0.75659388348373846</v>
          </cell>
          <cell r="AZ371">
            <v>0</v>
          </cell>
          <cell r="BA371">
            <v>0.68146509945256728</v>
          </cell>
          <cell r="BB371">
            <v>0</v>
          </cell>
          <cell r="BC371">
            <v>0.64888670461836617</v>
          </cell>
          <cell r="BD371">
            <v>0</v>
          </cell>
          <cell r="BE371">
            <v>0.61370888866652162</v>
          </cell>
          <cell r="BF371">
            <v>0</v>
          </cell>
          <cell r="BG371">
            <v>0.61161423148684213</v>
          </cell>
          <cell r="BH371">
            <v>0</v>
          </cell>
          <cell r="BI371">
            <v>0.56094411990322701</v>
          </cell>
          <cell r="BJ371">
            <v>0</v>
          </cell>
          <cell r="BK371">
            <v>137.0885730755962</v>
          </cell>
          <cell r="BL371">
            <v>0</v>
          </cell>
          <cell r="BM371">
            <v>434402.61466666654</v>
          </cell>
          <cell r="BN371">
            <v>0</v>
          </cell>
          <cell r="BO371">
            <v>1840.6890451977397</v>
          </cell>
          <cell r="BP371">
            <v>0</v>
          </cell>
          <cell r="BQ371">
            <v>154969.07804000017</v>
          </cell>
          <cell r="BR371">
            <v>0</v>
          </cell>
          <cell r="BS371">
            <v>0.35674066593478904</v>
          </cell>
          <cell r="BT371">
            <v>0</v>
          </cell>
          <cell r="BU371">
            <v>0.35674066593478904</v>
          </cell>
          <cell r="BV371">
            <v>0</v>
          </cell>
          <cell r="BW371">
            <v>0.1156844016595425</v>
          </cell>
          <cell r="BX371">
            <v>0</v>
          </cell>
          <cell r="BY371">
            <v>50253.606557054118</v>
          </cell>
          <cell r="BZ371">
            <v>0</v>
          </cell>
          <cell r="CA371">
            <v>0.18634085888121099</v>
          </cell>
          <cell r="CB371">
            <v>0</v>
          </cell>
          <cell r="CC371">
            <v>80946.95631723039</v>
          </cell>
          <cell r="CD371">
            <v>0</v>
          </cell>
          <cell r="CE371">
            <v>2.9091516698056919E-2</v>
          </cell>
          <cell r="CF371">
            <v>0</v>
          </cell>
          <cell r="CG371">
            <v>0.74906282891880527</v>
          </cell>
          <cell r="CH371">
            <v>0</v>
          </cell>
          <cell r="CI371">
            <v>6673.1968893401727</v>
          </cell>
          <cell r="CJ371">
            <v>0</v>
          </cell>
          <cell r="CK371">
            <v>0.48917543656311357</v>
          </cell>
          <cell r="CL371">
            <v>0</v>
          </cell>
          <cell r="CM371">
            <v>84052.466533429571</v>
          </cell>
          <cell r="CN371">
            <v>0</v>
          </cell>
          <cell r="CO371">
            <v>0.39554271530305446</v>
          </cell>
          <cell r="CP371">
            <v>0</v>
          </cell>
          <cell r="CQ371">
            <v>171824.78973999975</v>
          </cell>
          <cell r="CR371">
            <v>0</v>
          </cell>
          <cell r="CS371">
            <v>1.1506937507033582E-2</v>
          </cell>
          <cell r="CT371">
            <v>0</v>
          </cell>
          <cell r="CU371">
            <v>4998.6437398613216</v>
          </cell>
          <cell r="CV371">
            <v>0</v>
          </cell>
          <cell r="CW371">
            <v>4.2342397840877351E-2</v>
          </cell>
          <cell r="CX371">
            <v>0</v>
          </cell>
          <cell r="CY371">
            <v>18393.648333333338</v>
          </cell>
          <cell r="CZ371">
            <v>0</v>
          </cell>
          <cell r="DA371">
            <v>2.031843602464951E-2</v>
          </cell>
          <cell r="DB371">
            <v>0</v>
          </cell>
          <cell r="DC371">
            <v>8.6033130166012406E-4</v>
          </cell>
          <cell r="DD371">
            <v>0</v>
          </cell>
          <cell r="DE371">
            <v>373.73016692073452</v>
          </cell>
          <cell r="DF371">
            <v>0</v>
          </cell>
          <cell r="DG371">
            <v>0.60590767106623711</v>
          </cell>
          <cell r="DH371">
            <v>0</v>
          </cell>
          <cell r="DI371">
            <v>11144.852624061377</v>
          </cell>
          <cell r="DJ371">
            <v>0</v>
          </cell>
          <cell r="DK371">
            <v>9.2751735223091852E-2</v>
          </cell>
          <cell r="DL371">
            <v>0</v>
          </cell>
          <cell r="DM371">
            <v>1706.0427999999986</v>
          </cell>
          <cell r="DN371">
            <v>0</v>
          </cell>
          <cell r="DO371">
            <v>0.82661866184707689</v>
          </cell>
          <cell r="DP371">
            <v>0</v>
          </cell>
          <cell r="DQ371">
            <v>45254.962817192856</v>
          </cell>
          <cell r="DR371">
            <v>0</v>
          </cell>
          <cell r="DS371">
            <v>54747.085815932078</v>
          </cell>
          <cell r="DT371">
            <v>0</v>
          </cell>
          <cell r="DU371">
            <v>417546.90296666691</v>
          </cell>
          <cell r="DV371">
            <v>0</v>
          </cell>
          <cell r="DW371">
            <v>0.96119795063173441</v>
          </cell>
          <cell r="DX371">
            <v>0</v>
          </cell>
          <cell r="DY371">
            <v>0.43262020195851175</v>
          </cell>
          <cell r="DZ371">
            <v>0</v>
          </cell>
          <cell r="EA371">
            <v>0.98785121967142764</v>
          </cell>
          <cell r="EB371">
            <v>0</v>
          </cell>
          <cell r="EC371">
            <v>0.85213298515445779</v>
          </cell>
          <cell r="ED371">
            <v>0</v>
          </cell>
          <cell r="EE371">
            <v>0.87518912292736151</v>
          </cell>
          <cell r="EF371">
            <v>0</v>
          </cell>
          <cell r="EG371">
            <v>7.7693210844588065E-2</v>
          </cell>
          <cell r="EH371">
            <v>0</v>
          </cell>
          <cell r="EI371">
            <v>33750.13393273767</v>
          </cell>
          <cell r="EJ371">
            <v>0</v>
          </cell>
          <cell r="EK371">
            <v>34165.199435562179</v>
          </cell>
          <cell r="EL371">
            <v>0</v>
          </cell>
          <cell r="EM371">
            <v>7.8648696582497374E-2</v>
          </cell>
          <cell r="EN371">
            <v>0</v>
          </cell>
          <cell r="EO371">
            <v>4.5821356152654571E-4</v>
          </cell>
          <cell r="EP371">
            <v>0</v>
          </cell>
          <cell r="EQ371">
            <v>15.654957713633674</v>
          </cell>
          <cell r="ER371">
            <v>0</v>
          </cell>
          <cell r="ES371">
            <v>0.98830407400104725</v>
          </cell>
          <cell r="ET371">
            <v>0</v>
          </cell>
          <cell r="EU371">
            <v>34149.544477848533</v>
          </cell>
          <cell r="EV371">
            <v>0</v>
          </cell>
          <cell r="EW371">
            <v>2.6484253307920855E-2</v>
          </cell>
          <cell r="EX371">
            <v>0.85</v>
          </cell>
          <cell r="EY371">
            <v>0.84698219763513705</v>
          </cell>
          <cell r="EZ371">
            <v>0</v>
          </cell>
          <cell r="FA371">
            <v>0.36037360173604288</v>
          </cell>
          <cell r="FB371">
            <v>0</v>
          </cell>
          <cell r="FC371">
            <v>0.42547954696361234</v>
          </cell>
          <cell r="FD371">
            <v>0</v>
          </cell>
          <cell r="FE371">
            <v>17677.205757963224</v>
          </cell>
          <cell r="FF371">
            <v>0</v>
          </cell>
          <cell r="FG371">
            <v>0.74577751989480423</v>
          </cell>
          <cell r="FH371">
            <v>0</v>
          </cell>
          <cell r="FI371">
            <v>0.78612324126108302</v>
          </cell>
          <cell r="FJ371">
            <v>0</v>
          </cell>
          <cell r="FK371">
            <v>0.90053164176015543</v>
          </cell>
          <cell r="FL371">
            <v>0</v>
          </cell>
          <cell r="FM371">
            <v>0.93795292330728053</v>
          </cell>
          <cell r="FN371">
            <v>0</v>
          </cell>
          <cell r="FO371">
            <v>0.67159625437868509</v>
          </cell>
          <cell r="FP371">
            <v>0</v>
          </cell>
          <cell r="FQ371">
            <v>0.73734659222062737</v>
          </cell>
          <cell r="FR371">
            <v>0</v>
          </cell>
          <cell r="FS371">
            <v>9.8212138333786392E-4</v>
          </cell>
          <cell r="FT371">
            <v>0</v>
          </cell>
          <cell r="FU371">
            <v>0.82760078323041475</v>
          </cell>
          <cell r="FV371">
            <v>0</v>
          </cell>
          <cell r="FW371">
            <v>0</v>
          </cell>
          <cell r="FX371">
            <v>0</v>
          </cell>
          <cell r="FY371">
            <v>40167.048074752522</v>
          </cell>
          <cell r="FZ371">
            <v>0</v>
          </cell>
          <cell r="GA371">
            <v>48534.328251800958</v>
          </cell>
          <cell r="GB371">
            <v>0</v>
          </cell>
          <cell r="GC371" t="e">
            <v>#DIV/0!</v>
          </cell>
          <cell r="GD371">
            <v>0</v>
          </cell>
          <cell r="GE371" t="e">
            <v>#DIV/0!</v>
          </cell>
          <cell r="GF371">
            <v>0</v>
          </cell>
          <cell r="GG371" t="e">
            <v>#DIV/0!</v>
          </cell>
          <cell r="GH371">
            <v>0</v>
          </cell>
          <cell r="GI371" t="e">
            <v>#DIV/0!</v>
          </cell>
          <cell r="GJ371">
            <v>0</v>
          </cell>
          <cell r="GK371" t="e">
            <v>#DIV/0!</v>
          </cell>
          <cell r="GL371">
            <v>0</v>
          </cell>
          <cell r="GM371" t="e">
            <v>#DIV/0!</v>
          </cell>
          <cell r="GN371">
            <v>0</v>
          </cell>
          <cell r="GO371" t="e">
            <v>#DIV/0!</v>
          </cell>
          <cell r="GP371">
            <v>0</v>
          </cell>
          <cell r="GQ371" t="e">
            <v>#DIV/0!</v>
          </cell>
          <cell r="GR371">
            <v>0</v>
          </cell>
          <cell r="GS371" t="e">
            <v>#DIV/0!</v>
          </cell>
          <cell r="GT371">
            <v>0</v>
          </cell>
          <cell r="GU371">
            <v>20870.811461350466</v>
          </cell>
          <cell r="GV371">
            <v>0</v>
          </cell>
          <cell r="GW371">
            <v>7521.2894974807523</v>
          </cell>
          <cell r="GX371">
            <v>0</v>
          </cell>
          <cell r="GY371">
            <v>1.731409812818949E-2</v>
          </cell>
          <cell r="GZ371">
            <v>0</v>
          </cell>
          <cell r="HA371">
            <v>4.8044856906226091E-2</v>
          </cell>
          <cell r="HB371">
            <v>0</v>
          </cell>
          <cell r="HC371">
            <v>3609.8092200536294</v>
          </cell>
          <cell r="HD371">
            <v>0</v>
          </cell>
          <cell r="HE371">
            <v>8.3098238780712035E-3</v>
          </cell>
          <cell r="IV371">
            <v>367</v>
          </cell>
        </row>
        <row r="372">
          <cell r="B372">
            <v>39187</v>
          </cell>
          <cell r="C372">
            <v>47</v>
          </cell>
          <cell r="D372">
            <v>39173</v>
          </cell>
          <cell r="E372">
            <v>0</v>
          </cell>
          <cell r="G372">
            <v>0</v>
          </cell>
          <cell r="H372">
            <v>0</v>
          </cell>
          <cell r="I372">
            <v>1</v>
          </cell>
          <cell r="J372">
            <v>1</v>
          </cell>
          <cell r="K372">
            <v>41.625</v>
          </cell>
          <cell r="L372">
            <v>0</v>
          </cell>
          <cell r="M372">
            <v>235.37500000000009</v>
          </cell>
          <cell r="N372">
            <v>0</v>
          </cell>
          <cell r="O372">
            <v>236</v>
          </cell>
          <cell r="Q372">
            <v>19.5</v>
          </cell>
          <cell r="S372">
            <v>0.73680555555555594</v>
          </cell>
          <cell r="T372">
            <v>0</v>
          </cell>
          <cell r="U372">
            <v>20.236805555555556</v>
          </cell>
          <cell r="W372">
            <v>11.663194444444446</v>
          </cell>
          <cell r="Y372">
            <v>3.4722222222222071E-2</v>
          </cell>
          <cell r="AA372">
            <v>20.215972222222224</v>
          </cell>
          <cell r="AB372">
            <v>0</v>
          </cell>
          <cell r="AC372">
            <v>20.250694444444445</v>
          </cell>
          <cell r="AE372">
            <v>4.4145833333333329</v>
          </cell>
          <cell r="AG372">
            <v>39.742361111111116</v>
          </cell>
          <cell r="AI372">
            <v>0.44097222222222232</v>
          </cell>
          <cell r="AJ372">
            <v>0</v>
          </cell>
          <cell r="AK372">
            <v>44.59791666666667</v>
          </cell>
          <cell r="AL372">
            <v>0</v>
          </cell>
          <cell r="AM372">
            <v>64.848611111111111</v>
          </cell>
          <cell r="AN372">
            <v>0</v>
          </cell>
          <cell r="AO372">
            <v>203.47499999999997</v>
          </cell>
          <cell r="AP372">
            <v>0</v>
          </cell>
          <cell r="AQ372">
            <v>132.03222222222203</v>
          </cell>
          <cell r="AR372">
            <v>0</v>
          </cell>
          <cell r="AS372">
            <v>0.97590612599159354</v>
          </cell>
          <cell r="AT372">
            <v>0</v>
          </cell>
          <cell r="AU372">
            <v>0.78309449180004775</v>
          </cell>
          <cell r="AV372">
            <v>0</v>
          </cell>
          <cell r="AW372">
            <v>0.99759326569209716</v>
          </cell>
          <cell r="AX372">
            <v>0</v>
          </cell>
          <cell r="AY372">
            <v>0.75659388348373846</v>
          </cell>
          <cell r="AZ372">
            <v>0</v>
          </cell>
          <cell r="BA372">
            <v>0.68146509945256728</v>
          </cell>
          <cell r="BB372">
            <v>0</v>
          </cell>
          <cell r="BC372">
            <v>0.64888670461836617</v>
          </cell>
          <cell r="BD372">
            <v>0</v>
          </cell>
          <cell r="BE372">
            <v>0.61370888866652162</v>
          </cell>
          <cell r="BF372">
            <v>0</v>
          </cell>
          <cell r="BG372">
            <v>0.61161423148684213</v>
          </cell>
          <cell r="BH372">
            <v>0</v>
          </cell>
          <cell r="BI372">
            <v>0.56094411990322701</v>
          </cell>
          <cell r="BJ372">
            <v>0</v>
          </cell>
          <cell r="BK372">
            <v>137.0885730755962</v>
          </cell>
          <cell r="BL372">
            <v>0</v>
          </cell>
          <cell r="BM372">
            <v>434402.61466666654</v>
          </cell>
          <cell r="BN372">
            <v>0</v>
          </cell>
          <cell r="BO372">
            <v>1840.6890451977397</v>
          </cell>
          <cell r="BP372">
            <v>0</v>
          </cell>
          <cell r="BQ372">
            <v>154969.07804000017</v>
          </cell>
          <cell r="BR372">
            <v>0</v>
          </cell>
          <cell r="BS372">
            <v>0.35674066593478904</v>
          </cell>
          <cell r="BT372">
            <v>0</v>
          </cell>
          <cell r="BU372">
            <v>0.35674066593478904</v>
          </cell>
          <cell r="BV372">
            <v>0</v>
          </cell>
          <cell r="BW372">
            <v>0.1156844016595425</v>
          </cell>
          <cell r="BX372">
            <v>0</v>
          </cell>
          <cell r="BY372">
            <v>50253.606557054118</v>
          </cell>
          <cell r="BZ372">
            <v>0</v>
          </cell>
          <cell r="CA372">
            <v>0.18634085888121099</v>
          </cell>
          <cell r="CB372">
            <v>0</v>
          </cell>
          <cell r="CC372">
            <v>80946.95631723039</v>
          </cell>
          <cell r="CD372">
            <v>0</v>
          </cell>
          <cell r="CE372">
            <v>2.9091516698056919E-2</v>
          </cell>
          <cell r="CF372">
            <v>0</v>
          </cell>
          <cell r="CG372">
            <v>0.74906282891880527</v>
          </cell>
          <cell r="CH372">
            <v>0</v>
          </cell>
          <cell r="CI372">
            <v>6673.1968893401727</v>
          </cell>
          <cell r="CJ372">
            <v>0</v>
          </cell>
          <cell r="CK372">
            <v>0.48917543656311357</v>
          </cell>
          <cell r="CL372">
            <v>0</v>
          </cell>
          <cell r="CM372">
            <v>84052.466533429571</v>
          </cell>
          <cell r="CN372">
            <v>0</v>
          </cell>
          <cell r="CO372">
            <v>0.39554271530305446</v>
          </cell>
          <cell r="CP372">
            <v>0</v>
          </cell>
          <cell r="CQ372">
            <v>171824.78973999975</v>
          </cell>
          <cell r="CR372">
            <v>0</v>
          </cell>
          <cell r="CS372">
            <v>1.1506937507033582E-2</v>
          </cell>
          <cell r="CT372">
            <v>0</v>
          </cell>
          <cell r="CU372">
            <v>4998.6437398613216</v>
          </cell>
          <cell r="CV372">
            <v>0</v>
          </cell>
          <cell r="CW372">
            <v>4.2342397840877351E-2</v>
          </cell>
          <cell r="CX372">
            <v>0</v>
          </cell>
          <cell r="CY372">
            <v>18393.648333333338</v>
          </cell>
          <cell r="CZ372">
            <v>0</v>
          </cell>
          <cell r="DA372">
            <v>2.031843602464951E-2</v>
          </cell>
          <cell r="DB372">
            <v>0</v>
          </cell>
          <cell r="DC372">
            <v>8.6033130166012406E-4</v>
          </cell>
          <cell r="DD372">
            <v>0</v>
          </cell>
          <cell r="DE372">
            <v>373.73016692073452</v>
          </cell>
          <cell r="DF372">
            <v>0</v>
          </cell>
          <cell r="DG372">
            <v>0.60590767106623711</v>
          </cell>
          <cell r="DH372">
            <v>0</v>
          </cell>
          <cell r="DI372">
            <v>11144.852624061377</v>
          </cell>
          <cell r="DJ372">
            <v>0</v>
          </cell>
          <cell r="DK372">
            <v>9.2751735223091852E-2</v>
          </cell>
          <cell r="DL372">
            <v>0</v>
          </cell>
          <cell r="DM372">
            <v>1706.0427999999986</v>
          </cell>
          <cell r="DN372">
            <v>0</v>
          </cell>
          <cell r="DO372">
            <v>0.82661866184707689</v>
          </cell>
          <cell r="DP372">
            <v>0</v>
          </cell>
          <cell r="DQ372">
            <v>45254.962817192856</v>
          </cell>
          <cell r="DR372">
            <v>0</v>
          </cell>
          <cell r="DS372">
            <v>54747.085815932078</v>
          </cell>
          <cell r="DT372">
            <v>0</v>
          </cell>
          <cell r="DU372">
            <v>417546.90296666691</v>
          </cell>
          <cell r="DV372">
            <v>0</v>
          </cell>
          <cell r="DW372">
            <v>0.96119795063173441</v>
          </cell>
          <cell r="DX372">
            <v>0</v>
          </cell>
          <cell r="DY372">
            <v>0.43262020195851175</v>
          </cell>
          <cell r="DZ372">
            <v>0</v>
          </cell>
          <cell r="EA372">
            <v>0.98785121967142764</v>
          </cell>
          <cell r="EB372">
            <v>0</v>
          </cell>
          <cell r="EC372">
            <v>0.85213298515445779</v>
          </cell>
          <cell r="ED372">
            <v>0</v>
          </cell>
          <cell r="EE372">
            <v>0.87518912292736151</v>
          </cell>
          <cell r="EF372">
            <v>0</v>
          </cell>
          <cell r="EG372">
            <v>7.7693210844588065E-2</v>
          </cell>
          <cell r="EH372">
            <v>0</v>
          </cell>
          <cell r="EI372">
            <v>33750.13393273767</v>
          </cell>
          <cell r="EJ372">
            <v>0</v>
          </cell>
          <cell r="EK372">
            <v>34165.199435562179</v>
          </cell>
          <cell r="EL372">
            <v>0</v>
          </cell>
          <cell r="EM372">
            <v>7.8648696582497374E-2</v>
          </cell>
          <cell r="EN372">
            <v>0</v>
          </cell>
          <cell r="EO372">
            <v>4.5821356152654571E-4</v>
          </cell>
          <cell r="EP372">
            <v>0</v>
          </cell>
          <cell r="EQ372">
            <v>15.654957713633674</v>
          </cell>
          <cell r="ER372">
            <v>0</v>
          </cell>
          <cell r="ES372">
            <v>0.98830407400104725</v>
          </cell>
          <cell r="ET372">
            <v>0</v>
          </cell>
          <cell r="EU372">
            <v>34149.544477848533</v>
          </cell>
          <cell r="EV372">
            <v>0</v>
          </cell>
          <cell r="EW372">
            <v>2.6484253307920855E-2</v>
          </cell>
          <cell r="EX372">
            <v>0.85</v>
          </cell>
          <cell r="EY372">
            <v>0.84698219763513705</v>
          </cell>
          <cell r="EZ372">
            <v>0</v>
          </cell>
          <cell r="FA372">
            <v>0.36037360173604288</v>
          </cell>
          <cell r="FB372">
            <v>0</v>
          </cell>
          <cell r="FC372">
            <v>0.42547954696361234</v>
          </cell>
          <cell r="FD372">
            <v>0</v>
          </cell>
          <cell r="FE372">
            <v>17677.205757963224</v>
          </cell>
          <cell r="FF372">
            <v>0</v>
          </cell>
          <cell r="FG372">
            <v>0.74577751989480423</v>
          </cell>
          <cell r="FH372">
            <v>0</v>
          </cell>
          <cell r="FI372">
            <v>0.78612324126108302</v>
          </cell>
          <cell r="FJ372">
            <v>0</v>
          </cell>
          <cell r="FK372">
            <v>0.90053164176015543</v>
          </cell>
          <cell r="FL372">
            <v>0</v>
          </cell>
          <cell r="FM372">
            <v>0.93795292330728053</v>
          </cell>
          <cell r="FN372">
            <v>0</v>
          </cell>
          <cell r="FO372">
            <v>0.67159625437868509</v>
          </cell>
          <cell r="FP372">
            <v>0</v>
          </cell>
          <cell r="FQ372">
            <v>0.73734659222062737</v>
          </cell>
          <cell r="FR372">
            <v>0</v>
          </cell>
          <cell r="FS372">
            <v>9.8212138333786392E-4</v>
          </cell>
          <cell r="FT372">
            <v>0</v>
          </cell>
          <cell r="FU372">
            <v>0.82760078323041475</v>
          </cell>
          <cell r="FV372">
            <v>0</v>
          </cell>
          <cell r="FW372">
            <v>0</v>
          </cell>
          <cell r="FX372">
            <v>0</v>
          </cell>
          <cell r="FY372">
            <v>40167.048074752522</v>
          </cell>
          <cell r="FZ372">
            <v>0</v>
          </cell>
          <cell r="GA372">
            <v>48534.328251800958</v>
          </cell>
          <cell r="GB372">
            <v>0</v>
          </cell>
          <cell r="GC372" t="e">
            <v>#DIV/0!</v>
          </cell>
          <cell r="GD372">
            <v>0</v>
          </cell>
          <cell r="GE372" t="e">
            <v>#DIV/0!</v>
          </cell>
          <cell r="GF372">
            <v>0</v>
          </cell>
          <cell r="GG372" t="e">
            <v>#DIV/0!</v>
          </cell>
          <cell r="GH372">
            <v>0</v>
          </cell>
          <cell r="GI372" t="e">
            <v>#DIV/0!</v>
          </cell>
          <cell r="GJ372">
            <v>0</v>
          </cell>
          <cell r="GK372" t="e">
            <v>#DIV/0!</v>
          </cell>
          <cell r="GL372">
            <v>0</v>
          </cell>
          <cell r="GM372" t="e">
            <v>#DIV/0!</v>
          </cell>
          <cell r="GN372">
            <v>0</v>
          </cell>
          <cell r="GO372" t="e">
            <v>#DIV/0!</v>
          </cell>
          <cell r="GP372">
            <v>0</v>
          </cell>
          <cell r="GQ372" t="e">
            <v>#DIV/0!</v>
          </cell>
          <cell r="GR372">
            <v>0</v>
          </cell>
          <cell r="GS372" t="e">
            <v>#DIV/0!</v>
          </cell>
          <cell r="GT372">
            <v>0</v>
          </cell>
          <cell r="GU372">
            <v>20870.811461350466</v>
          </cell>
          <cell r="GV372">
            <v>0</v>
          </cell>
          <cell r="GW372">
            <v>7521.2894974807523</v>
          </cell>
          <cell r="GX372">
            <v>0</v>
          </cell>
          <cell r="GY372">
            <v>1.731409812818949E-2</v>
          </cell>
          <cell r="GZ372">
            <v>0</v>
          </cell>
          <cell r="HA372">
            <v>4.8044856906226091E-2</v>
          </cell>
          <cell r="HB372">
            <v>0</v>
          </cell>
          <cell r="HC372">
            <v>3609.8092200536294</v>
          </cell>
          <cell r="HD372">
            <v>0</v>
          </cell>
          <cell r="HE372">
            <v>8.3098238780712035E-3</v>
          </cell>
          <cell r="IV372">
            <v>368</v>
          </cell>
        </row>
        <row r="373">
          <cell r="B373" t="str">
            <v>from  9/4/2007  to  15/4/2007</v>
          </cell>
          <cell r="C373">
            <v>47</v>
          </cell>
          <cell r="F373">
            <v>7</v>
          </cell>
          <cell r="G373">
            <v>0</v>
          </cell>
          <cell r="H373">
            <v>0</v>
          </cell>
          <cell r="I373">
            <v>1</v>
          </cell>
          <cell r="J373">
            <v>7</v>
          </cell>
          <cell r="K373">
            <v>41.625</v>
          </cell>
          <cell r="L373">
            <v>0</v>
          </cell>
          <cell r="M373">
            <v>235.37500000000009</v>
          </cell>
          <cell r="N373">
            <v>0</v>
          </cell>
          <cell r="O373">
            <v>236</v>
          </cell>
          <cell r="P373">
            <v>0</v>
          </cell>
          <cell r="Q373">
            <v>19.5</v>
          </cell>
          <cell r="R373">
            <v>0</v>
          </cell>
          <cell r="S373">
            <v>0.73680555555555594</v>
          </cell>
          <cell r="T373">
            <v>0</v>
          </cell>
          <cell r="U373">
            <v>20.236805555555556</v>
          </cell>
          <cell r="V373">
            <v>0</v>
          </cell>
          <cell r="W373">
            <v>11.663194444444446</v>
          </cell>
          <cell r="X373">
            <v>0</v>
          </cell>
          <cell r="Y373">
            <v>3.4722222222222071E-2</v>
          </cell>
          <cell r="Z373">
            <v>0</v>
          </cell>
          <cell r="AA373">
            <v>20.215972222222224</v>
          </cell>
          <cell r="AB373">
            <v>0</v>
          </cell>
          <cell r="AC373">
            <v>20.250694444444445</v>
          </cell>
          <cell r="AD373">
            <v>0</v>
          </cell>
          <cell r="AE373">
            <v>4.4145833333333329</v>
          </cell>
          <cell r="AF373">
            <v>0</v>
          </cell>
          <cell r="AG373">
            <v>39.742361111111116</v>
          </cell>
          <cell r="AH373">
            <v>0</v>
          </cell>
          <cell r="AI373">
            <v>0.44097222222222232</v>
          </cell>
          <cell r="AJ373">
            <v>0</v>
          </cell>
          <cell r="AK373">
            <v>44.59791666666667</v>
          </cell>
          <cell r="AL373">
            <v>0</v>
          </cell>
          <cell r="AM373">
            <v>64.848611111111111</v>
          </cell>
          <cell r="AN373">
            <v>0</v>
          </cell>
          <cell r="AO373">
            <v>203.47499999999997</v>
          </cell>
          <cell r="AP373">
            <v>0</v>
          </cell>
          <cell r="AQ373">
            <v>132.03222222222203</v>
          </cell>
          <cell r="AR373">
            <v>0</v>
          </cell>
          <cell r="AS373">
            <v>0.97590612599159354</v>
          </cell>
          <cell r="AT373">
            <v>0</v>
          </cell>
          <cell r="AU373">
            <v>0.78309449180004775</v>
          </cell>
          <cell r="AV373">
            <v>0</v>
          </cell>
          <cell r="AW373">
            <v>0.99759326569209716</v>
          </cell>
          <cell r="AX373">
            <v>0</v>
          </cell>
          <cell r="AY373">
            <v>0.75659388348373846</v>
          </cell>
          <cell r="AZ373">
            <v>0</v>
          </cell>
          <cell r="BA373">
            <v>0.68146509945256728</v>
          </cell>
          <cell r="BB373">
            <v>0</v>
          </cell>
          <cell r="BC373">
            <v>0.64888670461836617</v>
          </cell>
          <cell r="BD373">
            <v>0</v>
          </cell>
          <cell r="BE373">
            <v>0.61370888866652162</v>
          </cell>
          <cell r="BF373">
            <v>0</v>
          </cell>
          <cell r="BG373">
            <v>0.61161423148684213</v>
          </cell>
          <cell r="BH373">
            <v>0</v>
          </cell>
          <cell r="BI373">
            <v>0.56094411990322701</v>
          </cell>
          <cell r="BJ373">
            <v>0</v>
          </cell>
          <cell r="BK373">
            <v>137.0885730755962</v>
          </cell>
          <cell r="BL373">
            <v>0</v>
          </cell>
          <cell r="BM373">
            <v>434402.61466666654</v>
          </cell>
          <cell r="BN373">
            <v>0</v>
          </cell>
          <cell r="BO373">
            <v>1840.6890451977397</v>
          </cell>
          <cell r="BP373">
            <v>0</v>
          </cell>
          <cell r="BQ373">
            <v>154969.07804000017</v>
          </cell>
          <cell r="BR373">
            <v>0</v>
          </cell>
          <cell r="BS373">
            <v>0.35674066593478904</v>
          </cell>
          <cell r="BT373">
            <v>0</v>
          </cell>
          <cell r="BU373">
            <v>0.35674066593478904</v>
          </cell>
          <cell r="BV373">
            <v>0</v>
          </cell>
          <cell r="BW373">
            <v>0.1156844016595425</v>
          </cell>
          <cell r="BX373">
            <v>0</v>
          </cell>
          <cell r="BY373">
            <v>50253.606557054118</v>
          </cell>
          <cell r="BZ373">
            <v>0</v>
          </cell>
          <cell r="CA373">
            <v>0.18634085888121099</v>
          </cell>
          <cell r="CB373">
            <v>0</v>
          </cell>
          <cell r="CC373">
            <v>80946.95631723039</v>
          </cell>
          <cell r="CD373">
            <v>0</v>
          </cell>
          <cell r="CE373">
            <v>2.9091516698056919E-2</v>
          </cell>
          <cell r="CF373">
            <v>0</v>
          </cell>
          <cell r="CG373">
            <v>0.74906282891880527</v>
          </cell>
          <cell r="CH373">
            <v>0</v>
          </cell>
          <cell r="CI373">
            <v>6673.1968893401727</v>
          </cell>
          <cell r="CJ373">
            <v>0</v>
          </cell>
          <cell r="CK373">
            <v>0.48917543656311357</v>
          </cell>
          <cell r="CL373">
            <v>0</v>
          </cell>
          <cell r="CM373">
            <v>84052.466533429571</v>
          </cell>
          <cell r="CN373">
            <v>0</v>
          </cell>
          <cell r="CO373">
            <v>0.39554271530305446</v>
          </cell>
          <cell r="CP373">
            <v>0</v>
          </cell>
          <cell r="CQ373">
            <v>171824.78973999975</v>
          </cell>
          <cell r="CR373">
            <v>0</v>
          </cell>
          <cell r="CS373">
            <v>1.1506937507033582E-2</v>
          </cell>
          <cell r="CT373">
            <v>0</v>
          </cell>
          <cell r="CU373">
            <v>4998.6437398613216</v>
          </cell>
          <cell r="CV373">
            <v>0</v>
          </cell>
          <cell r="CW373">
            <v>4.2342397840877351E-2</v>
          </cell>
          <cell r="CX373">
            <v>0</v>
          </cell>
          <cell r="CY373">
            <v>18393.648333333338</v>
          </cell>
          <cell r="CZ373">
            <v>0</v>
          </cell>
          <cell r="DA373">
            <v>2.031843602464951E-2</v>
          </cell>
          <cell r="DB373">
            <v>0</v>
          </cell>
          <cell r="DC373">
            <v>8.6033130166012406E-4</v>
          </cell>
          <cell r="DD373">
            <v>0</v>
          </cell>
          <cell r="DE373">
            <v>373.73016692073452</v>
          </cell>
          <cell r="DF373">
            <v>0</v>
          </cell>
          <cell r="DG373">
            <v>0.60590767106623711</v>
          </cell>
          <cell r="DH373">
            <v>0</v>
          </cell>
          <cell r="DI373">
            <v>11144.852624061377</v>
          </cell>
          <cell r="DJ373">
            <v>0</v>
          </cell>
          <cell r="DK373">
            <v>9.2751735223091852E-2</v>
          </cell>
          <cell r="DL373">
            <v>0</v>
          </cell>
          <cell r="DM373">
            <v>1706.0427999999986</v>
          </cell>
          <cell r="DN373">
            <v>0</v>
          </cell>
          <cell r="DO373">
            <v>0.82661866184707689</v>
          </cell>
          <cell r="DP373">
            <v>0</v>
          </cell>
          <cell r="DQ373">
            <v>45254.962817192856</v>
          </cell>
          <cell r="DR373">
            <v>0</v>
          </cell>
          <cell r="DS373">
            <v>54747.085815932078</v>
          </cell>
          <cell r="DT373">
            <v>0</v>
          </cell>
          <cell r="DU373">
            <v>417546.90296666691</v>
          </cell>
          <cell r="DV373">
            <v>0</v>
          </cell>
          <cell r="DW373">
            <v>0.96119795063173441</v>
          </cell>
          <cell r="DX373">
            <v>0</v>
          </cell>
          <cell r="DY373">
            <v>0.43262020195851175</v>
          </cell>
          <cell r="DZ373">
            <v>0</v>
          </cell>
          <cell r="EA373">
            <v>0.98785121967142764</v>
          </cell>
          <cell r="EB373">
            <v>0</v>
          </cell>
          <cell r="EC373">
            <v>0.85213298515445779</v>
          </cell>
          <cell r="ED373">
            <v>0</v>
          </cell>
          <cell r="EE373">
            <v>0.87518912292736151</v>
          </cell>
          <cell r="EF373">
            <v>0</v>
          </cell>
          <cell r="EG373">
            <v>7.7693210844588065E-2</v>
          </cell>
          <cell r="EH373">
            <v>0</v>
          </cell>
          <cell r="EI373">
            <v>33750.13393273767</v>
          </cell>
          <cell r="EJ373">
            <v>0</v>
          </cell>
          <cell r="EK373">
            <v>34165.199435562179</v>
          </cell>
          <cell r="EL373">
            <v>0</v>
          </cell>
          <cell r="EM373">
            <v>7.8648696582497374E-2</v>
          </cell>
          <cell r="EN373">
            <v>0</v>
          </cell>
          <cell r="EO373">
            <v>4.5821356152654571E-4</v>
          </cell>
          <cell r="EP373">
            <v>0</v>
          </cell>
          <cell r="EQ373">
            <v>15.654957713633674</v>
          </cell>
          <cell r="ER373">
            <v>0</v>
          </cell>
          <cell r="ES373">
            <v>0.98830407400104725</v>
          </cell>
          <cell r="ET373">
            <v>0</v>
          </cell>
          <cell r="EU373">
            <v>34149.544477848533</v>
          </cell>
          <cell r="EV373">
            <v>0</v>
          </cell>
          <cell r="EW373">
            <v>2.6484253307920855E-2</v>
          </cell>
          <cell r="EX373">
            <v>0</v>
          </cell>
          <cell r="EY373">
            <v>0.84698219763513705</v>
          </cell>
          <cell r="EZ373">
            <v>0</v>
          </cell>
          <cell r="FA373">
            <v>0.36037360173604288</v>
          </cell>
          <cell r="FB373">
            <v>0</v>
          </cell>
          <cell r="FC373">
            <v>0.42547954696361234</v>
          </cell>
          <cell r="FD373">
            <v>0</v>
          </cell>
          <cell r="FE373">
            <v>17677.205757963224</v>
          </cell>
          <cell r="FF373">
            <v>0</v>
          </cell>
          <cell r="FG373">
            <v>0.74577751989480423</v>
          </cell>
          <cell r="FH373">
            <v>0</v>
          </cell>
          <cell r="FI373">
            <v>0.78612324126108302</v>
          </cell>
          <cell r="FJ373">
            <v>0</v>
          </cell>
          <cell r="FK373">
            <v>0.90053164176015543</v>
          </cell>
          <cell r="FL373">
            <v>0</v>
          </cell>
          <cell r="FM373">
            <v>0.93795292330728053</v>
          </cell>
          <cell r="FN373">
            <v>0</v>
          </cell>
          <cell r="FO373">
            <v>0.67159625437868509</v>
          </cell>
          <cell r="FP373">
            <v>0</v>
          </cell>
          <cell r="FQ373">
            <v>0.73734659222062737</v>
          </cell>
          <cell r="FR373">
            <v>0</v>
          </cell>
          <cell r="FS373">
            <v>9.8212138333786392E-4</v>
          </cell>
          <cell r="FT373">
            <v>0</v>
          </cell>
          <cell r="FU373">
            <v>0.82760078323041475</v>
          </cell>
          <cell r="FV373">
            <v>0</v>
          </cell>
          <cell r="FW373">
            <v>0</v>
          </cell>
          <cell r="FX373">
            <v>0</v>
          </cell>
          <cell r="FY373">
            <v>40167.048074752522</v>
          </cell>
          <cell r="FZ373">
            <v>0</v>
          </cell>
          <cell r="GA373">
            <v>48534.328251800958</v>
          </cell>
          <cell r="GB373">
            <v>0</v>
          </cell>
          <cell r="GC373" t="e">
            <v>#DIV/0!</v>
          </cell>
          <cell r="GD373">
            <v>0</v>
          </cell>
          <cell r="GE373" t="e">
            <v>#DIV/0!</v>
          </cell>
          <cell r="GF373">
            <v>0</v>
          </cell>
          <cell r="GG373" t="e">
            <v>#DIV/0!</v>
          </cell>
          <cell r="GH373">
            <v>0</v>
          </cell>
          <cell r="GI373" t="e">
            <v>#DIV/0!</v>
          </cell>
          <cell r="GJ373">
            <v>0</v>
          </cell>
          <cell r="GK373" t="e">
            <v>#DIV/0!</v>
          </cell>
          <cell r="GL373">
            <v>0</v>
          </cell>
          <cell r="GM373" t="e">
            <v>#DIV/0!</v>
          </cell>
          <cell r="GN373">
            <v>0</v>
          </cell>
          <cell r="GO373" t="e">
            <v>#DIV/0!</v>
          </cell>
          <cell r="GP373">
            <v>0</v>
          </cell>
          <cell r="GQ373" t="e">
            <v>#DIV/0!</v>
          </cell>
          <cell r="GR373">
            <v>0</v>
          </cell>
          <cell r="GS373" t="e">
            <v>#DIV/0!</v>
          </cell>
          <cell r="GT373">
            <v>0</v>
          </cell>
          <cell r="GU373">
            <v>20870.811461350466</v>
          </cell>
          <cell r="GV373">
            <v>0</v>
          </cell>
          <cell r="GW373">
            <v>7521.2894974807523</v>
          </cell>
          <cell r="GX373">
            <v>0</v>
          </cell>
          <cell r="GY373">
            <v>1.731409812818949E-2</v>
          </cell>
          <cell r="GZ373">
            <v>0</v>
          </cell>
          <cell r="HA373">
            <v>4.8044856906226091E-2</v>
          </cell>
          <cell r="HB373">
            <v>0</v>
          </cell>
          <cell r="HC373">
            <v>3609.8092200536294</v>
          </cell>
          <cell r="HD373">
            <v>0</v>
          </cell>
          <cell r="HE373">
            <v>8.3098238780712035E-3</v>
          </cell>
          <cell r="IV373">
            <v>369</v>
          </cell>
        </row>
        <row r="374">
          <cell r="B374">
            <v>39188</v>
          </cell>
          <cell r="C374">
            <v>48</v>
          </cell>
          <cell r="D374">
            <v>39173</v>
          </cell>
          <cell r="E374">
            <v>0</v>
          </cell>
          <cell r="G374">
            <v>0</v>
          </cell>
          <cell r="H374">
            <v>0</v>
          </cell>
          <cell r="I374">
            <v>1</v>
          </cell>
          <cell r="J374">
            <v>1</v>
          </cell>
          <cell r="K374">
            <v>42.625</v>
          </cell>
          <cell r="L374">
            <v>0</v>
          </cell>
          <cell r="M374">
            <v>235.37500000000009</v>
          </cell>
          <cell r="N374">
            <v>0</v>
          </cell>
          <cell r="O374">
            <v>236</v>
          </cell>
          <cell r="Q374">
            <v>19.5</v>
          </cell>
          <cell r="S374">
            <v>0.73680555555555594</v>
          </cell>
          <cell r="T374">
            <v>0</v>
          </cell>
          <cell r="U374">
            <v>20.236805555555556</v>
          </cell>
          <cell r="W374">
            <v>11.663194444444446</v>
          </cell>
          <cell r="Y374">
            <v>3.4722222222222071E-2</v>
          </cell>
          <cell r="AA374">
            <v>20.215972222222224</v>
          </cell>
          <cell r="AB374">
            <v>0</v>
          </cell>
          <cell r="AC374">
            <v>20.250694444444445</v>
          </cell>
          <cell r="AE374">
            <v>4.4145833333333329</v>
          </cell>
          <cell r="AG374">
            <v>39.742361111111116</v>
          </cell>
          <cell r="AI374">
            <v>0.44097222222222232</v>
          </cell>
          <cell r="AJ374">
            <v>0</v>
          </cell>
          <cell r="AK374">
            <v>44.59791666666667</v>
          </cell>
          <cell r="AL374">
            <v>0</v>
          </cell>
          <cell r="AM374">
            <v>64.848611111111111</v>
          </cell>
          <cell r="AN374">
            <v>0</v>
          </cell>
          <cell r="AO374">
            <v>203.47499999999997</v>
          </cell>
          <cell r="AP374">
            <v>0</v>
          </cell>
          <cell r="AQ374">
            <v>132.03222222222203</v>
          </cell>
          <cell r="AR374">
            <v>0</v>
          </cell>
          <cell r="AS374">
            <v>0.97590612599159354</v>
          </cell>
          <cell r="AT374">
            <v>0</v>
          </cell>
          <cell r="AU374">
            <v>0.78309449180004775</v>
          </cell>
          <cell r="AV374">
            <v>0</v>
          </cell>
          <cell r="AW374">
            <v>0.99759326569209716</v>
          </cell>
          <cell r="AX374">
            <v>0</v>
          </cell>
          <cell r="AY374">
            <v>0.75659388348373846</v>
          </cell>
          <cell r="AZ374">
            <v>0</v>
          </cell>
          <cell r="BA374">
            <v>0.68146509945256728</v>
          </cell>
          <cell r="BB374">
            <v>0</v>
          </cell>
          <cell r="BC374">
            <v>0.64888670461836617</v>
          </cell>
          <cell r="BD374">
            <v>0</v>
          </cell>
          <cell r="BE374">
            <v>0.61370888866652162</v>
          </cell>
          <cell r="BF374">
            <v>0</v>
          </cell>
          <cell r="BG374">
            <v>0.61161423148684213</v>
          </cell>
          <cell r="BH374">
            <v>0</v>
          </cell>
          <cell r="BI374">
            <v>0.56094411990322701</v>
          </cell>
          <cell r="BJ374">
            <v>0</v>
          </cell>
          <cell r="BK374">
            <v>137.0885730755962</v>
          </cell>
          <cell r="BL374">
            <v>0</v>
          </cell>
          <cell r="BM374">
            <v>434402.61466666654</v>
          </cell>
          <cell r="BN374">
            <v>0</v>
          </cell>
          <cell r="BO374">
            <v>1840.6890451977397</v>
          </cell>
          <cell r="BP374">
            <v>0</v>
          </cell>
          <cell r="BQ374">
            <v>154969.07804000017</v>
          </cell>
          <cell r="BR374">
            <v>0</v>
          </cell>
          <cell r="BS374">
            <v>0.35674066593478904</v>
          </cell>
          <cell r="BT374">
            <v>0</v>
          </cell>
          <cell r="BU374">
            <v>0.35674066593478904</v>
          </cell>
          <cell r="BV374">
            <v>0</v>
          </cell>
          <cell r="BW374">
            <v>0.1156844016595425</v>
          </cell>
          <cell r="BX374">
            <v>0</v>
          </cell>
          <cell r="BY374">
            <v>50253.606557054118</v>
          </cell>
          <cell r="BZ374">
            <v>0</v>
          </cell>
          <cell r="CA374">
            <v>0.18634085888121099</v>
          </cell>
          <cell r="CB374">
            <v>0</v>
          </cell>
          <cell r="CC374">
            <v>80946.95631723039</v>
          </cell>
          <cell r="CD374">
            <v>0</v>
          </cell>
          <cell r="CE374">
            <v>2.9091516698056919E-2</v>
          </cell>
          <cell r="CF374">
            <v>0</v>
          </cell>
          <cell r="CG374">
            <v>0.74906282891880527</v>
          </cell>
          <cell r="CH374">
            <v>0</v>
          </cell>
          <cell r="CI374">
            <v>6673.1968893401727</v>
          </cell>
          <cell r="CJ374">
            <v>0</v>
          </cell>
          <cell r="CK374">
            <v>0.48917543656311357</v>
          </cell>
          <cell r="CL374">
            <v>0</v>
          </cell>
          <cell r="CM374">
            <v>84052.466533429571</v>
          </cell>
          <cell r="CN374">
            <v>0</v>
          </cell>
          <cell r="CO374">
            <v>0.39554271530305446</v>
          </cell>
          <cell r="CP374">
            <v>0</v>
          </cell>
          <cell r="CQ374">
            <v>171824.78973999975</v>
          </cell>
          <cell r="CR374">
            <v>0</v>
          </cell>
          <cell r="CS374">
            <v>1.1506937507033582E-2</v>
          </cell>
          <cell r="CT374">
            <v>0</v>
          </cell>
          <cell r="CU374">
            <v>4998.6437398613216</v>
          </cell>
          <cell r="CV374">
            <v>0</v>
          </cell>
          <cell r="CW374">
            <v>4.2342397840877351E-2</v>
          </cell>
          <cell r="CX374">
            <v>0</v>
          </cell>
          <cell r="CY374">
            <v>18393.648333333338</v>
          </cell>
          <cell r="CZ374">
            <v>0</v>
          </cell>
          <cell r="DA374">
            <v>2.031843602464951E-2</v>
          </cell>
          <cell r="DB374">
            <v>0</v>
          </cell>
          <cell r="DC374">
            <v>8.6033130166012406E-4</v>
          </cell>
          <cell r="DD374">
            <v>0</v>
          </cell>
          <cell r="DE374">
            <v>373.73016692073452</v>
          </cell>
          <cell r="DF374">
            <v>0</v>
          </cell>
          <cell r="DG374">
            <v>0.60590767106623711</v>
          </cell>
          <cell r="DH374">
            <v>0</v>
          </cell>
          <cell r="DI374">
            <v>11144.852624061377</v>
          </cell>
          <cell r="DJ374">
            <v>0</v>
          </cell>
          <cell r="DK374">
            <v>9.2751735223091852E-2</v>
          </cell>
          <cell r="DL374">
            <v>0</v>
          </cell>
          <cell r="DM374">
            <v>1706.0427999999986</v>
          </cell>
          <cell r="DN374">
            <v>0</v>
          </cell>
          <cell r="DO374">
            <v>0.82661866184707689</v>
          </cell>
          <cell r="DP374">
            <v>0</v>
          </cell>
          <cell r="DQ374">
            <v>45254.962817192856</v>
          </cell>
          <cell r="DR374">
            <v>0</v>
          </cell>
          <cell r="DS374">
            <v>54747.085815932078</v>
          </cell>
          <cell r="DT374">
            <v>0</v>
          </cell>
          <cell r="DU374">
            <v>417546.90296666691</v>
          </cell>
          <cell r="DV374">
            <v>0</v>
          </cell>
          <cell r="DW374">
            <v>0.96119795063173441</v>
          </cell>
          <cell r="DX374">
            <v>0</v>
          </cell>
          <cell r="DY374">
            <v>0.43262020195851175</v>
          </cell>
          <cell r="DZ374">
            <v>0</v>
          </cell>
          <cell r="EA374">
            <v>0.98785121967142764</v>
          </cell>
          <cell r="EB374">
            <v>0</v>
          </cell>
          <cell r="EC374">
            <v>0.85213298515445779</v>
          </cell>
          <cell r="ED374">
            <v>0</v>
          </cell>
          <cell r="EE374">
            <v>0.87518912292736151</v>
          </cell>
          <cell r="EF374">
            <v>0</v>
          </cell>
          <cell r="EG374">
            <v>7.7693210844588065E-2</v>
          </cell>
          <cell r="EH374">
            <v>0</v>
          </cell>
          <cell r="EI374">
            <v>33750.13393273767</v>
          </cell>
          <cell r="EJ374">
            <v>0</v>
          </cell>
          <cell r="EK374">
            <v>34165.199435562179</v>
          </cell>
          <cell r="EL374">
            <v>0</v>
          </cell>
          <cell r="EM374">
            <v>7.8648696582497374E-2</v>
          </cell>
          <cell r="EN374">
            <v>0</v>
          </cell>
          <cell r="EO374">
            <v>4.5821356152654571E-4</v>
          </cell>
          <cell r="EP374">
            <v>0</v>
          </cell>
          <cell r="EQ374">
            <v>15.654957713633674</v>
          </cell>
          <cell r="ER374">
            <v>0</v>
          </cell>
          <cell r="ES374">
            <v>0.98830407400104725</v>
          </cell>
          <cell r="ET374">
            <v>0</v>
          </cell>
          <cell r="EU374">
            <v>34149.544477848533</v>
          </cell>
          <cell r="EV374">
            <v>0</v>
          </cell>
          <cell r="EW374">
            <v>2.6484253307920855E-2</v>
          </cell>
          <cell r="EX374">
            <v>0.85</v>
          </cell>
          <cell r="EY374">
            <v>0.84698219763513705</v>
          </cell>
          <cell r="EZ374">
            <v>0</v>
          </cell>
          <cell r="FA374">
            <v>0.36037360173604288</v>
          </cell>
          <cell r="FB374">
            <v>0</v>
          </cell>
          <cell r="FC374">
            <v>0.42547954696361234</v>
          </cell>
          <cell r="FD374">
            <v>0</v>
          </cell>
          <cell r="FE374">
            <v>17677.205757963224</v>
          </cell>
          <cell r="FF374">
            <v>0</v>
          </cell>
          <cell r="FG374">
            <v>0.74577751989480423</v>
          </cell>
          <cell r="FH374">
            <v>0</v>
          </cell>
          <cell r="FI374">
            <v>0.78612324126108302</v>
          </cell>
          <cell r="FJ374">
            <v>0</v>
          </cell>
          <cell r="FK374">
            <v>0.90053164176015543</v>
          </cell>
          <cell r="FL374">
            <v>0</v>
          </cell>
          <cell r="FM374">
            <v>0.93795292330728053</v>
          </cell>
          <cell r="FN374">
            <v>0</v>
          </cell>
          <cell r="FO374">
            <v>0.67159625437868509</v>
          </cell>
          <cell r="FP374">
            <v>0</v>
          </cell>
          <cell r="FQ374">
            <v>0.73734659222062737</v>
          </cell>
          <cell r="FR374">
            <v>0</v>
          </cell>
          <cell r="FS374">
            <v>9.8212138333786392E-4</v>
          </cell>
          <cell r="FT374">
            <v>0</v>
          </cell>
          <cell r="FU374">
            <v>0.82760078323041475</v>
          </cell>
          <cell r="FV374">
            <v>0</v>
          </cell>
          <cell r="FW374">
            <v>0</v>
          </cell>
          <cell r="FX374">
            <v>0</v>
          </cell>
          <cell r="FY374">
            <v>40167.048074752522</v>
          </cell>
          <cell r="FZ374">
            <v>0</v>
          </cell>
          <cell r="GA374">
            <v>48534.328251800958</v>
          </cell>
          <cell r="GB374">
            <v>0</v>
          </cell>
          <cell r="GC374" t="e">
            <v>#DIV/0!</v>
          </cell>
          <cell r="GD374">
            <v>0</v>
          </cell>
          <cell r="GE374" t="e">
            <v>#DIV/0!</v>
          </cell>
          <cell r="GF374">
            <v>0</v>
          </cell>
          <cell r="GG374" t="e">
            <v>#DIV/0!</v>
          </cell>
          <cell r="GH374">
            <v>0</v>
          </cell>
          <cell r="GI374" t="e">
            <v>#DIV/0!</v>
          </cell>
          <cell r="GJ374">
            <v>0</v>
          </cell>
          <cell r="GK374" t="e">
            <v>#DIV/0!</v>
          </cell>
          <cell r="GL374">
            <v>0</v>
          </cell>
          <cell r="GM374" t="e">
            <v>#DIV/0!</v>
          </cell>
          <cell r="GN374">
            <v>0</v>
          </cell>
          <cell r="GO374" t="e">
            <v>#DIV/0!</v>
          </cell>
          <cell r="GP374">
            <v>0</v>
          </cell>
          <cell r="GQ374" t="e">
            <v>#DIV/0!</v>
          </cell>
          <cell r="GR374">
            <v>0</v>
          </cell>
          <cell r="GS374" t="e">
            <v>#DIV/0!</v>
          </cell>
          <cell r="GT374">
            <v>0</v>
          </cell>
          <cell r="GU374">
            <v>20870.811461350466</v>
          </cell>
          <cell r="GV374">
            <v>0</v>
          </cell>
          <cell r="GW374">
            <v>7521.2894974807523</v>
          </cell>
          <cell r="GX374">
            <v>0</v>
          </cell>
          <cell r="GY374">
            <v>1.731409812818949E-2</v>
          </cell>
          <cell r="GZ374">
            <v>0</v>
          </cell>
          <cell r="HA374">
            <v>4.8044856906226091E-2</v>
          </cell>
          <cell r="HB374">
            <v>0</v>
          </cell>
          <cell r="HC374">
            <v>3609.8092200536294</v>
          </cell>
          <cell r="HD374">
            <v>0</v>
          </cell>
          <cell r="HE374">
            <v>8.3098238780712035E-3</v>
          </cell>
          <cell r="IV374">
            <v>370</v>
          </cell>
        </row>
        <row r="375">
          <cell r="B375">
            <v>39189</v>
          </cell>
          <cell r="C375">
            <v>48</v>
          </cell>
          <cell r="D375">
            <v>39173</v>
          </cell>
          <cell r="E375">
            <v>0</v>
          </cell>
          <cell r="G375">
            <v>0</v>
          </cell>
          <cell r="H375">
            <v>0</v>
          </cell>
          <cell r="I375">
            <v>1</v>
          </cell>
          <cell r="J375">
            <v>1</v>
          </cell>
          <cell r="K375">
            <v>43.625</v>
          </cell>
          <cell r="L375">
            <v>0</v>
          </cell>
          <cell r="M375">
            <v>235.37500000000009</v>
          </cell>
          <cell r="N375">
            <v>0</v>
          </cell>
          <cell r="O375">
            <v>236</v>
          </cell>
          <cell r="Q375">
            <v>19.5</v>
          </cell>
          <cell r="S375">
            <v>0.73680555555555594</v>
          </cell>
          <cell r="T375">
            <v>0</v>
          </cell>
          <cell r="U375">
            <v>20.236805555555556</v>
          </cell>
          <cell r="W375">
            <v>11.663194444444446</v>
          </cell>
          <cell r="Y375">
            <v>3.4722222222222071E-2</v>
          </cell>
          <cell r="AA375">
            <v>20.215972222222224</v>
          </cell>
          <cell r="AB375">
            <v>0</v>
          </cell>
          <cell r="AC375">
            <v>20.250694444444445</v>
          </cell>
          <cell r="AE375">
            <v>4.4145833333333329</v>
          </cell>
          <cell r="AG375">
            <v>39.742361111111116</v>
          </cell>
          <cell r="AI375">
            <v>0.44097222222222232</v>
          </cell>
          <cell r="AJ375">
            <v>0</v>
          </cell>
          <cell r="AK375">
            <v>44.59791666666667</v>
          </cell>
          <cell r="AL375">
            <v>0</v>
          </cell>
          <cell r="AM375">
            <v>64.848611111111111</v>
          </cell>
          <cell r="AN375">
            <v>0</v>
          </cell>
          <cell r="AO375">
            <v>203.47499999999997</v>
          </cell>
          <cell r="AP375">
            <v>0</v>
          </cell>
          <cell r="AQ375">
            <v>132.03222222222203</v>
          </cell>
          <cell r="AR375">
            <v>0</v>
          </cell>
          <cell r="AS375">
            <v>0.97590612599159354</v>
          </cell>
          <cell r="AT375">
            <v>0</v>
          </cell>
          <cell r="AU375">
            <v>0.78309449180004775</v>
          </cell>
          <cell r="AV375">
            <v>0</v>
          </cell>
          <cell r="AW375">
            <v>0.99759326569209716</v>
          </cell>
          <cell r="AX375">
            <v>0</v>
          </cell>
          <cell r="AY375">
            <v>0.75659388348373846</v>
          </cell>
          <cell r="AZ375">
            <v>0</v>
          </cell>
          <cell r="BA375">
            <v>0.68146509945256728</v>
          </cell>
          <cell r="BB375">
            <v>0</v>
          </cell>
          <cell r="BC375">
            <v>0.64888670461836617</v>
          </cell>
          <cell r="BD375">
            <v>0</v>
          </cell>
          <cell r="BE375">
            <v>0.61370888866652162</v>
          </cell>
          <cell r="BF375">
            <v>0</v>
          </cell>
          <cell r="BG375">
            <v>0.61161423148684213</v>
          </cell>
          <cell r="BH375">
            <v>0</v>
          </cell>
          <cell r="BI375">
            <v>0.56094411990322701</v>
          </cell>
          <cell r="BJ375">
            <v>0</v>
          </cell>
          <cell r="BK375">
            <v>137.0885730755962</v>
          </cell>
          <cell r="BL375">
            <v>0</v>
          </cell>
          <cell r="BM375">
            <v>434402.61466666654</v>
          </cell>
          <cell r="BN375">
            <v>0</v>
          </cell>
          <cell r="BO375">
            <v>1840.6890451977397</v>
          </cell>
          <cell r="BP375">
            <v>0</v>
          </cell>
          <cell r="BQ375">
            <v>154969.07804000017</v>
          </cell>
          <cell r="BR375">
            <v>0</v>
          </cell>
          <cell r="BS375">
            <v>0.35674066593478904</v>
          </cell>
          <cell r="BT375">
            <v>0</v>
          </cell>
          <cell r="BU375">
            <v>0.35674066593478904</v>
          </cell>
          <cell r="BV375">
            <v>0</v>
          </cell>
          <cell r="BW375">
            <v>0.1156844016595425</v>
          </cell>
          <cell r="BX375">
            <v>0</v>
          </cell>
          <cell r="BY375">
            <v>50253.606557054118</v>
          </cell>
          <cell r="BZ375">
            <v>0</v>
          </cell>
          <cell r="CA375">
            <v>0.18634085888121099</v>
          </cell>
          <cell r="CB375">
            <v>0</v>
          </cell>
          <cell r="CC375">
            <v>80946.95631723039</v>
          </cell>
          <cell r="CD375">
            <v>0</v>
          </cell>
          <cell r="CE375">
            <v>2.9091516698056919E-2</v>
          </cell>
          <cell r="CF375">
            <v>0</v>
          </cell>
          <cell r="CG375">
            <v>0.74906282891880527</v>
          </cell>
          <cell r="CH375">
            <v>0</v>
          </cell>
          <cell r="CI375">
            <v>6673.1968893401727</v>
          </cell>
          <cell r="CJ375">
            <v>0</v>
          </cell>
          <cell r="CK375">
            <v>0.48917543656311357</v>
          </cell>
          <cell r="CL375">
            <v>0</v>
          </cell>
          <cell r="CM375">
            <v>84052.466533429571</v>
          </cell>
          <cell r="CN375">
            <v>0</v>
          </cell>
          <cell r="CO375">
            <v>0.39554271530305446</v>
          </cell>
          <cell r="CP375">
            <v>0</v>
          </cell>
          <cell r="CQ375">
            <v>171824.78973999975</v>
          </cell>
          <cell r="CR375">
            <v>0</v>
          </cell>
          <cell r="CS375">
            <v>1.1506937507033582E-2</v>
          </cell>
          <cell r="CT375">
            <v>0</v>
          </cell>
          <cell r="CU375">
            <v>4998.6437398613216</v>
          </cell>
          <cell r="CV375">
            <v>0</v>
          </cell>
          <cell r="CW375">
            <v>4.2342397840877351E-2</v>
          </cell>
          <cell r="CX375">
            <v>0</v>
          </cell>
          <cell r="CY375">
            <v>18393.648333333338</v>
          </cell>
          <cell r="CZ375">
            <v>0</v>
          </cell>
          <cell r="DA375">
            <v>2.031843602464951E-2</v>
          </cell>
          <cell r="DB375">
            <v>0</v>
          </cell>
          <cell r="DC375">
            <v>8.6033130166012406E-4</v>
          </cell>
          <cell r="DD375">
            <v>0</v>
          </cell>
          <cell r="DE375">
            <v>373.73016692073452</v>
          </cell>
          <cell r="DF375">
            <v>0</v>
          </cell>
          <cell r="DG375">
            <v>0.60590767106623711</v>
          </cell>
          <cell r="DH375">
            <v>0</v>
          </cell>
          <cell r="DI375">
            <v>11144.852624061377</v>
          </cell>
          <cell r="DJ375">
            <v>0</v>
          </cell>
          <cell r="DK375">
            <v>9.2751735223091852E-2</v>
          </cell>
          <cell r="DL375">
            <v>0</v>
          </cell>
          <cell r="DM375">
            <v>1706.0427999999986</v>
          </cell>
          <cell r="DN375">
            <v>0</v>
          </cell>
          <cell r="DO375">
            <v>0.82661866184707689</v>
          </cell>
          <cell r="DP375">
            <v>0</v>
          </cell>
          <cell r="DQ375">
            <v>45254.962817192856</v>
          </cell>
          <cell r="DR375">
            <v>0</v>
          </cell>
          <cell r="DS375">
            <v>54747.085815932078</v>
          </cell>
          <cell r="DT375">
            <v>0</v>
          </cell>
          <cell r="DU375">
            <v>417546.90296666691</v>
          </cell>
          <cell r="DV375">
            <v>0</v>
          </cell>
          <cell r="DW375">
            <v>0.96119795063173441</v>
          </cell>
          <cell r="DX375">
            <v>0</v>
          </cell>
          <cell r="DY375">
            <v>0.43262020195851175</v>
          </cell>
          <cell r="DZ375">
            <v>0</v>
          </cell>
          <cell r="EA375">
            <v>0.98785121967142764</v>
          </cell>
          <cell r="EB375">
            <v>0</v>
          </cell>
          <cell r="EC375">
            <v>0.85213298515445779</v>
          </cell>
          <cell r="ED375">
            <v>0</v>
          </cell>
          <cell r="EE375">
            <v>0.87518912292736151</v>
          </cell>
          <cell r="EF375">
            <v>0</v>
          </cell>
          <cell r="EG375">
            <v>7.7693210844588065E-2</v>
          </cell>
          <cell r="EH375">
            <v>0</v>
          </cell>
          <cell r="EI375">
            <v>33750.13393273767</v>
          </cell>
          <cell r="EJ375">
            <v>0</v>
          </cell>
          <cell r="EK375">
            <v>34165.199435562179</v>
          </cell>
          <cell r="EL375">
            <v>0</v>
          </cell>
          <cell r="EM375">
            <v>7.8648696582497374E-2</v>
          </cell>
          <cell r="EN375">
            <v>0</v>
          </cell>
          <cell r="EO375">
            <v>4.5821356152654571E-4</v>
          </cell>
          <cell r="EP375">
            <v>0</v>
          </cell>
          <cell r="EQ375">
            <v>15.654957713633674</v>
          </cell>
          <cell r="ER375">
            <v>0</v>
          </cell>
          <cell r="ES375">
            <v>0.98830407400104725</v>
          </cell>
          <cell r="ET375">
            <v>0</v>
          </cell>
          <cell r="EU375">
            <v>34149.544477848533</v>
          </cell>
          <cell r="EV375">
            <v>0</v>
          </cell>
          <cell r="EW375">
            <v>2.6484253307920855E-2</v>
          </cell>
          <cell r="EX375">
            <v>0.85</v>
          </cell>
          <cell r="EY375">
            <v>0.84698219763513705</v>
          </cell>
          <cell r="EZ375">
            <v>0</v>
          </cell>
          <cell r="FA375">
            <v>0.36037360173604288</v>
          </cell>
          <cell r="FB375">
            <v>0</v>
          </cell>
          <cell r="FC375">
            <v>0.42547954696361234</v>
          </cell>
          <cell r="FD375">
            <v>0</v>
          </cell>
          <cell r="FE375">
            <v>17677.205757963224</v>
          </cell>
          <cell r="FF375">
            <v>0</v>
          </cell>
          <cell r="FG375">
            <v>0.74577751989480423</v>
          </cell>
          <cell r="FH375">
            <v>0</v>
          </cell>
          <cell r="FI375">
            <v>0.78612324126108302</v>
          </cell>
          <cell r="FJ375">
            <v>0</v>
          </cell>
          <cell r="FK375">
            <v>0.90053164176015543</v>
          </cell>
          <cell r="FL375">
            <v>0</v>
          </cell>
          <cell r="FM375">
            <v>0.93795292330728053</v>
          </cell>
          <cell r="FN375">
            <v>0</v>
          </cell>
          <cell r="FO375">
            <v>0.67159625437868509</v>
          </cell>
          <cell r="FP375">
            <v>0</v>
          </cell>
          <cell r="FQ375">
            <v>0.73734659222062737</v>
          </cell>
          <cell r="FR375">
            <v>0</v>
          </cell>
          <cell r="FS375">
            <v>9.8212138333786392E-4</v>
          </cell>
          <cell r="FT375">
            <v>0</v>
          </cell>
          <cell r="FU375">
            <v>0.82760078323041475</v>
          </cell>
          <cell r="FV375">
            <v>0</v>
          </cell>
          <cell r="FW375">
            <v>0</v>
          </cell>
          <cell r="FX375">
            <v>0</v>
          </cell>
          <cell r="FY375">
            <v>40167.048074752522</v>
          </cell>
          <cell r="FZ375">
            <v>0</v>
          </cell>
          <cell r="GA375">
            <v>48534.328251800958</v>
          </cell>
          <cell r="GB375">
            <v>0</v>
          </cell>
          <cell r="GC375" t="e">
            <v>#DIV/0!</v>
          </cell>
          <cell r="GD375">
            <v>0</v>
          </cell>
          <cell r="GE375" t="e">
            <v>#DIV/0!</v>
          </cell>
          <cell r="GF375">
            <v>0</v>
          </cell>
          <cell r="GG375" t="e">
            <v>#DIV/0!</v>
          </cell>
          <cell r="GH375">
            <v>0</v>
          </cell>
          <cell r="GI375" t="e">
            <v>#DIV/0!</v>
          </cell>
          <cell r="GJ375">
            <v>0</v>
          </cell>
          <cell r="GK375" t="e">
            <v>#DIV/0!</v>
          </cell>
          <cell r="GL375">
            <v>0</v>
          </cell>
          <cell r="GM375" t="e">
            <v>#DIV/0!</v>
          </cell>
          <cell r="GN375">
            <v>0</v>
          </cell>
          <cell r="GO375" t="e">
            <v>#DIV/0!</v>
          </cell>
          <cell r="GP375">
            <v>0</v>
          </cell>
          <cell r="GQ375" t="e">
            <v>#DIV/0!</v>
          </cell>
          <cell r="GR375">
            <v>0</v>
          </cell>
          <cell r="GS375" t="e">
            <v>#DIV/0!</v>
          </cell>
          <cell r="GT375">
            <v>0</v>
          </cell>
          <cell r="GU375">
            <v>20870.811461350466</v>
          </cell>
          <cell r="GV375">
            <v>0</v>
          </cell>
          <cell r="GW375">
            <v>7521.2894974807523</v>
          </cell>
          <cell r="GX375">
            <v>0</v>
          </cell>
          <cell r="GY375">
            <v>1.731409812818949E-2</v>
          </cell>
          <cell r="GZ375">
            <v>0</v>
          </cell>
          <cell r="HA375">
            <v>4.8044856906226091E-2</v>
          </cell>
          <cell r="HB375">
            <v>0</v>
          </cell>
          <cell r="HC375">
            <v>3609.8092200536294</v>
          </cell>
          <cell r="HD375">
            <v>0</v>
          </cell>
          <cell r="HE375">
            <v>8.3098238780712035E-3</v>
          </cell>
          <cell r="IV375">
            <v>371</v>
          </cell>
        </row>
        <row r="376">
          <cell r="B376">
            <v>39190</v>
          </cell>
          <cell r="C376">
            <v>48</v>
          </cell>
          <cell r="D376">
            <v>39173</v>
          </cell>
          <cell r="E376">
            <v>0</v>
          </cell>
          <cell r="G376">
            <v>0</v>
          </cell>
          <cell r="H376">
            <v>0</v>
          </cell>
          <cell r="I376">
            <v>1</v>
          </cell>
          <cell r="J376">
            <v>1</v>
          </cell>
          <cell r="K376">
            <v>44.625</v>
          </cell>
          <cell r="L376">
            <v>0</v>
          </cell>
          <cell r="M376">
            <v>235.37500000000009</v>
          </cell>
          <cell r="N376">
            <v>0</v>
          </cell>
          <cell r="O376">
            <v>236</v>
          </cell>
          <cell r="Q376">
            <v>19.5</v>
          </cell>
          <cell r="S376">
            <v>0.73680555555555594</v>
          </cell>
          <cell r="T376">
            <v>0</v>
          </cell>
          <cell r="U376">
            <v>20.236805555555556</v>
          </cell>
          <cell r="W376">
            <v>11.663194444444446</v>
          </cell>
          <cell r="Y376">
            <v>3.4722222222222071E-2</v>
          </cell>
          <cell r="AA376">
            <v>20.215972222222224</v>
          </cell>
          <cell r="AB376">
            <v>0</v>
          </cell>
          <cell r="AC376">
            <v>20.250694444444445</v>
          </cell>
          <cell r="AE376">
            <v>4.4145833333333329</v>
          </cell>
          <cell r="AG376">
            <v>39.742361111111116</v>
          </cell>
          <cell r="AI376">
            <v>0.44097222222222232</v>
          </cell>
          <cell r="AJ376">
            <v>0</v>
          </cell>
          <cell r="AK376">
            <v>44.59791666666667</v>
          </cell>
          <cell r="AL376">
            <v>0</v>
          </cell>
          <cell r="AM376">
            <v>64.848611111111111</v>
          </cell>
          <cell r="AN376">
            <v>0</v>
          </cell>
          <cell r="AO376">
            <v>203.47499999999997</v>
          </cell>
          <cell r="AP376">
            <v>0</v>
          </cell>
          <cell r="AQ376">
            <v>132.03222222222203</v>
          </cell>
          <cell r="AR376">
            <v>0</v>
          </cell>
          <cell r="AS376">
            <v>0.97590612599159354</v>
          </cell>
          <cell r="AT376">
            <v>0</v>
          </cell>
          <cell r="AU376">
            <v>0.78309449180004775</v>
          </cell>
          <cell r="AV376">
            <v>0</v>
          </cell>
          <cell r="AW376">
            <v>0.99759326569209716</v>
          </cell>
          <cell r="AX376">
            <v>0</v>
          </cell>
          <cell r="AY376">
            <v>0.75659388348373846</v>
          </cell>
          <cell r="AZ376">
            <v>0</v>
          </cell>
          <cell r="BA376">
            <v>0.68146509945256728</v>
          </cell>
          <cell r="BB376">
            <v>0</v>
          </cell>
          <cell r="BC376">
            <v>0.64888670461836617</v>
          </cell>
          <cell r="BD376">
            <v>0</v>
          </cell>
          <cell r="BE376">
            <v>0.61370888866652162</v>
          </cell>
          <cell r="BF376">
            <v>0</v>
          </cell>
          <cell r="BG376">
            <v>0.61161423148684213</v>
          </cell>
          <cell r="BH376">
            <v>0</v>
          </cell>
          <cell r="BI376">
            <v>0.56094411990322701</v>
          </cell>
          <cell r="BJ376">
            <v>0</v>
          </cell>
          <cell r="BK376">
            <v>137.0885730755962</v>
          </cell>
          <cell r="BL376">
            <v>0</v>
          </cell>
          <cell r="BM376">
            <v>434402.61466666654</v>
          </cell>
          <cell r="BN376">
            <v>0</v>
          </cell>
          <cell r="BO376">
            <v>1840.6890451977397</v>
          </cell>
          <cell r="BP376">
            <v>0</v>
          </cell>
          <cell r="BQ376">
            <v>154969.07804000017</v>
          </cell>
          <cell r="BR376">
            <v>0</v>
          </cell>
          <cell r="BS376">
            <v>0.35674066593478904</v>
          </cell>
          <cell r="BT376">
            <v>0</v>
          </cell>
          <cell r="BU376">
            <v>0.35674066593478904</v>
          </cell>
          <cell r="BV376">
            <v>0</v>
          </cell>
          <cell r="BW376">
            <v>0.1156844016595425</v>
          </cell>
          <cell r="BX376">
            <v>0</v>
          </cell>
          <cell r="BY376">
            <v>50253.606557054118</v>
          </cell>
          <cell r="BZ376">
            <v>0</v>
          </cell>
          <cell r="CA376">
            <v>0.18634085888121099</v>
          </cell>
          <cell r="CB376">
            <v>0</v>
          </cell>
          <cell r="CC376">
            <v>80946.95631723039</v>
          </cell>
          <cell r="CD376">
            <v>0</v>
          </cell>
          <cell r="CE376">
            <v>2.9091516698056919E-2</v>
          </cell>
          <cell r="CF376">
            <v>0</v>
          </cell>
          <cell r="CG376">
            <v>0.74906282891880527</v>
          </cell>
          <cell r="CH376">
            <v>0</v>
          </cell>
          <cell r="CI376">
            <v>6673.1968893401727</v>
          </cell>
          <cell r="CJ376">
            <v>0</v>
          </cell>
          <cell r="CK376">
            <v>0.48917543656311357</v>
          </cell>
          <cell r="CL376">
            <v>0</v>
          </cell>
          <cell r="CM376">
            <v>84052.466533429571</v>
          </cell>
          <cell r="CN376">
            <v>0</v>
          </cell>
          <cell r="CO376">
            <v>0.39554271530305446</v>
          </cell>
          <cell r="CP376">
            <v>0</v>
          </cell>
          <cell r="CQ376">
            <v>171824.78973999975</v>
          </cell>
          <cell r="CR376">
            <v>0</v>
          </cell>
          <cell r="CS376">
            <v>1.1506937507033582E-2</v>
          </cell>
          <cell r="CT376">
            <v>0</v>
          </cell>
          <cell r="CU376">
            <v>4998.6437398613216</v>
          </cell>
          <cell r="CV376">
            <v>0</v>
          </cell>
          <cell r="CW376">
            <v>4.2342397840877351E-2</v>
          </cell>
          <cell r="CX376">
            <v>0</v>
          </cell>
          <cell r="CY376">
            <v>18393.648333333338</v>
          </cell>
          <cell r="CZ376">
            <v>0</v>
          </cell>
          <cell r="DA376">
            <v>2.031843602464951E-2</v>
          </cell>
          <cell r="DB376">
            <v>0</v>
          </cell>
          <cell r="DC376">
            <v>8.6033130166012406E-4</v>
          </cell>
          <cell r="DD376">
            <v>0</v>
          </cell>
          <cell r="DE376">
            <v>373.73016692073452</v>
          </cell>
          <cell r="DF376">
            <v>0</v>
          </cell>
          <cell r="DG376">
            <v>0.60590767106623711</v>
          </cell>
          <cell r="DH376">
            <v>0</v>
          </cell>
          <cell r="DI376">
            <v>11144.852624061377</v>
          </cell>
          <cell r="DJ376">
            <v>0</v>
          </cell>
          <cell r="DK376">
            <v>9.2751735223091852E-2</v>
          </cell>
          <cell r="DL376">
            <v>0</v>
          </cell>
          <cell r="DM376">
            <v>1706.0427999999986</v>
          </cell>
          <cell r="DN376">
            <v>0</v>
          </cell>
          <cell r="DO376">
            <v>0.82661866184707689</v>
          </cell>
          <cell r="DP376">
            <v>0</v>
          </cell>
          <cell r="DQ376">
            <v>45254.962817192856</v>
          </cell>
          <cell r="DR376">
            <v>0</v>
          </cell>
          <cell r="DS376">
            <v>54747.085815932078</v>
          </cell>
          <cell r="DT376">
            <v>0</v>
          </cell>
          <cell r="DU376">
            <v>417546.90296666691</v>
          </cell>
          <cell r="DV376">
            <v>0</v>
          </cell>
          <cell r="DW376">
            <v>0.96119795063173441</v>
          </cell>
          <cell r="DX376">
            <v>0</v>
          </cell>
          <cell r="DY376">
            <v>0.43262020195851175</v>
          </cell>
          <cell r="DZ376">
            <v>0</v>
          </cell>
          <cell r="EA376">
            <v>0.98785121967142764</v>
          </cell>
          <cell r="EB376">
            <v>0</v>
          </cell>
          <cell r="EC376">
            <v>0.85213298515445779</v>
          </cell>
          <cell r="ED376">
            <v>0</v>
          </cell>
          <cell r="EE376">
            <v>0.87518912292736151</v>
          </cell>
          <cell r="EF376">
            <v>0</v>
          </cell>
          <cell r="EG376">
            <v>7.7693210844588065E-2</v>
          </cell>
          <cell r="EH376">
            <v>0</v>
          </cell>
          <cell r="EI376">
            <v>33750.13393273767</v>
          </cell>
          <cell r="EJ376">
            <v>0</v>
          </cell>
          <cell r="EK376">
            <v>34165.199435562179</v>
          </cell>
          <cell r="EL376">
            <v>0</v>
          </cell>
          <cell r="EM376">
            <v>7.8648696582497374E-2</v>
          </cell>
          <cell r="EN376">
            <v>0</v>
          </cell>
          <cell r="EO376">
            <v>4.5821356152654571E-4</v>
          </cell>
          <cell r="EP376">
            <v>0</v>
          </cell>
          <cell r="EQ376">
            <v>15.654957713633674</v>
          </cell>
          <cell r="ER376">
            <v>0</v>
          </cell>
          <cell r="ES376">
            <v>0.98830407400104725</v>
          </cell>
          <cell r="ET376">
            <v>0</v>
          </cell>
          <cell r="EU376">
            <v>34149.544477848533</v>
          </cell>
          <cell r="EV376">
            <v>0</v>
          </cell>
          <cell r="EW376">
            <v>2.6484253307920855E-2</v>
          </cell>
          <cell r="EX376">
            <v>0.85</v>
          </cell>
          <cell r="EY376">
            <v>0.84698219763513705</v>
          </cell>
          <cell r="EZ376">
            <v>0</v>
          </cell>
          <cell r="FA376">
            <v>0.36037360173604288</v>
          </cell>
          <cell r="FB376">
            <v>0</v>
          </cell>
          <cell r="FC376">
            <v>0.42547954696361234</v>
          </cell>
          <cell r="FD376">
            <v>0</v>
          </cell>
          <cell r="FE376">
            <v>17677.205757963224</v>
          </cell>
          <cell r="FF376">
            <v>0</v>
          </cell>
          <cell r="FG376">
            <v>0.74577751989480423</v>
          </cell>
          <cell r="FH376">
            <v>0</v>
          </cell>
          <cell r="FI376">
            <v>0.78612324126108302</v>
          </cell>
          <cell r="FJ376">
            <v>0</v>
          </cell>
          <cell r="FK376">
            <v>0.90053164176015543</v>
          </cell>
          <cell r="FL376">
            <v>0</v>
          </cell>
          <cell r="FM376">
            <v>0.93795292330728053</v>
          </cell>
          <cell r="FN376">
            <v>0</v>
          </cell>
          <cell r="FO376">
            <v>0.67159625437868509</v>
          </cell>
          <cell r="FP376">
            <v>0</v>
          </cell>
          <cell r="FQ376">
            <v>0.73734659222062737</v>
          </cell>
          <cell r="FR376">
            <v>0</v>
          </cell>
          <cell r="FS376">
            <v>9.8212138333786392E-4</v>
          </cell>
          <cell r="FT376">
            <v>0</v>
          </cell>
          <cell r="FU376">
            <v>0.82760078323041475</v>
          </cell>
          <cell r="FV376">
            <v>0</v>
          </cell>
          <cell r="FW376">
            <v>0</v>
          </cell>
          <cell r="FX376">
            <v>0</v>
          </cell>
          <cell r="FY376">
            <v>40167.048074752522</v>
          </cell>
          <cell r="FZ376">
            <v>0</v>
          </cell>
          <cell r="GA376">
            <v>48534.328251800958</v>
          </cell>
          <cell r="GB376">
            <v>0</v>
          </cell>
          <cell r="GC376" t="e">
            <v>#DIV/0!</v>
          </cell>
          <cell r="GD376">
            <v>0</v>
          </cell>
          <cell r="GE376" t="e">
            <v>#DIV/0!</v>
          </cell>
          <cell r="GF376">
            <v>0</v>
          </cell>
          <cell r="GG376" t="e">
            <v>#DIV/0!</v>
          </cell>
          <cell r="GH376">
            <v>0</v>
          </cell>
          <cell r="GI376" t="e">
            <v>#DIV/0!</v>
          </cell>
          <cell r="GJ376">
            <v>0</v>
          </cell>
          <cell r="GK376" t="e">
            <v>#DIV/0!</v>
          </cell>
          <cell r="GL376">
            <v>0</v>
          </cell>
          <cell r="GM376" t="e">
            <v>#DIV/0!</v>
          </cell>
          <cell r="GN376">
            <v>0</v>
          </cell>
          <cell r="GO376" t="e">
            <v>#DIV/0!</v>
          </cell>
          <cell r="GP376">
            <v>0</v>
          </cell>
          <cell r="GQ376" t="e">
            <v>#DIV/0!</v>
          </cell>
          <cell r="GR376">
            <v>0</v>
          </cell>
          <cell r="GS376" t="e">
            <v>#DIV/0!</v>
          </cell>
          <cell r="GT376">
            <v>0</v>
          </cell>
          <cell r="GU376">
            <v>20870.811461350466</v>
          </cell>
          <cell r="GV376">
            <v>0</v>
          </cell>
          <cell r="GW376">
            <v>7521.2894974807523</v>
          </cell>
          <cell r="GX376">
            <v>0</v>
          </cell>
          <cell r="GY376">
            <v>1.731409812818949E-2</v>
          </cell>
          <cell r="GZ376">
            <v>0</v>
          </cell>
          <cell r="HA376">
            <v>4.8044856906226091E-2</v>
          </cell>
          <cell r="HB376">
            <v>0</v>
          </cell>
          <cell r="HC376">
            <v>3609.8092200536294</v>
          </cell>
          <cell r="HD376">
            <v>0</v>
          </cell>
          <cell r="HE376">
            <v>8.3098238780712035E-3</v>
          </cell>
          <cell r="IV376">
            <v>372</v>
          </cell>
        </row>
        <row r="377">
          <cell r="B377">
            <v>39191</v>
          </cell>
          <cell r="C377">
            <v>48</v>
          </cell>
          <cell r="D377">
            <v>39173</v>
          </cell>
          <cell r="E377">
            <v>0</v>
          </cell>
          <cell r="G377">
            <v>0</v>
          </cell>
          <cell r="H377">
            <v>0</v>
          </cell>
          <cell r="I377">
            <v>1</v>
          </cell>
          <cell r="J377">
            <v>1</v>
          </cell>
          <cell r="K377">
            <v>45.625</v>
          </cell>
          <cell r="L377">
            <v>0</v>
          </cell>
          <cell r="M377">
            <v>235.37500000000009</v>
          </cell>
          <cell r="N377">
            <v>0</v>
          </cell>
          <cell r="O377">
            <v>236</v>
          </cell>
          <cell r="Q377">
            <v>19.5</v>
          </cell>
          <cell r="S377">
            <v>0.73680555555555594</v>
          </cell>
          <cell r="T377">
            <v>0</v>
          </cell>
          <cell r="U377">
            <v>20.236805555555556</v>
          </cell>
          <cell r="W377">
            <v>11.663194444444446</v>
          </cell>
          <cell r="Y377">
            <v>3.4722222222222071E-2</v>
          </cell>
          <cell r="AA377">
            <v>20.215972222222224</v>
          </cell>
          <cell r="AB377">
            <v>0</v>
          </cell>
          <cell r="AC377">
            <v>20.250694444444445</v>
          </cell>
          <cell r="AE377">
            <v>4.4145833333333329</v>
          </cell>
          <cell r="AG377">
            <v>39.742361111111116</v>
          </cell>
          <cell r="AI377">
            <v>0.44097222222222232</v>
          </cell>
          <cell r="AJ377">
            <v>0</v>
          </cell>
          <cell r="AK377">
            <v>44.59791666666667</v>
          </cell>
          <cell r="AL377">
            <v>0</v>
          </cell>
          <cell r="AM377">
            <v>64.848611111111111</v>
          </cell>
          <cell r="AN377">
            <v>0</v>
          </cell>
          <cell r="AO377">
            <v>203.47499999999997</v>
          </cell>
          <cell r="AP377">
            <v>0</v>
          </cell>
          <cell r="AQ377">
            <v>132.03222222222203</v>
          </cell>
          <cell r="AR377">
            <v>0</v>
          </cell>
          <cell r="AS377">
            <v>0.97590612599159354</v>
          </cell>
          <cell r="AT377">
            <v>0</v>
          </cell>
          <cell r="AU377">
            <v>0.78309449180004775</v>
          </cell>
          <cell r="AV377">
            <v>0</v>
          </cell>
          <cell r="AW377">
            <v>0.99759326569209716</v>
          </cell>
          <cell r="AX377">
            <v>0</v>
          </cell>
          <cell r="AY377">
            <v>0.75659388348373846</v>
          </cell>
          <cell r="AZ377">
            <v>0</v>
          </cell>
          <cell r="BA377">
            <v>0.68146509945256728</v>
          </cell>
          <cell r="BB377">
            <v>0</v>
          </cell>
          <cell r="BC377">
            <v>0.64888670461836617</v>
          </cell>
          <cell r="BD377">
            <v>0</v>
          </cell>
          <cell r="BE377">
            <v>0.61370888866652162</v>
          </cell>
          <cell r="BF377">
            <v>0</v>
          </cell>
          <cell r="BG377">
            <v>0.61161423148684213</v>
          </cell>
          <cell r="BH377">
            <v>0</v>
          </cell>
          <cell r="BI377">
            <v>0.56094411990322701</v>
          </cell>
          <cell r="BJ377">
            <v>0</v>
          </cell>
          <cell r="BK377">
            <v>137.0885730755962</v>
          </cell>
          <cell r="BL377">
            <v>0</v>
          </cell>
          <cell r="BM377">
            <v>434402.61466666654</v>
          </cell>
          <cell r="BN377">
            <v>0</v>
          </cell>
          <cell r="BO377">
            <v>1840.6890451977397</v>
          </cell>
          <cell r="BP377">
            <v>0</v>
          </cell>
          <cell r="BQ377">
            <v>154969.07804000017</v>
          </cell>
          <cell r="BR377">
            <v>0</v>
          </cell>
          <cell r="BS377">
            <v>0.35674066593478904</v>
          </cell>
          <cell r="BT377">
            <v>0</v>
          </cell>
          <cell r="BU377">
            <v>0.35674066593478904</v>
          </cell>
          <cell r="BV377">
            <v>0</v>
          </cell>
          <cell r="BW377">
            <v>0.1156844016595425</v>
          </cell>
          <cell r="BX377">
            <v>0</v>
          </cell>
          <cell r="BY377">
            <v>50253.606557054118</v>
          </cell>
          <cell r="BZ377">
            <v>0</v>
          </cell>
          <cell r="CA377">
            <v>0.18634085888121099</v>
          </cell>
          <cell r="CB377">
            <v>0</v>
          </cell>
          <cell r="CC377">
            <v>80946.95631723039</v>
          </cell>
          <cell r="CD377">
            <v>0</v>
          </cell>
          <cell r="CE377">
            <v>2.9091516698056919E-2</v>
          </cell>
          <cell r="CF377">
            <v>0</v>
          </cell>
          <cell r="CG377">
            <v>0.74906282891880527</v>
          </cell>
          <cell r="CH377">
            <v>0</v>
          </cell>
          <cell r="CI377">
            <v>6673.1968893401727</v>
          </cell>
          <cell r="CJ377">
            <v>0</v>
          </cell>
          <cell r="CK377">
            <v>0.48917543656311357</v>
          </cell>
          <cell r="CL377">
            <v>0</v>
          </cell>
          <cell r="CM377">
            <v>84052.466533429571</v>
          </cell>
          <cell r="CN377">
            <v>0</v>
          </cell>
          <cell r="CO377">
            <v>0.39554271530305446</v>
          </cell>
          <cell r="CP377">
            <v>0</v>
          </cell>
          <cell r="CQ377">
            <v>171824.78973999975</v>
          </cell>
          <cell r="CR377">
            <v>0</v>
          </cell>
          <cell r="CS377">
            <v>1.1506937507033582E-2</v>
          </cell>
          <cell r="CT377">
            <v>0</v>
          </cell>
          <cell r="CU377">
            <v>4998.6437398613216</v>
          </cell>
          <cell r="CV377">
            <v>0</v>
          </cell>
          <cell r="CW377">
            <v>4.2342397840877351E-2</v>
          </cell>
          <cell r="CX377">
            <v>0</v>
          </cell>
          <cell r="CY377">
            <v>18393.648333333338</v>
          </cell>
          <cell r="CZ377">
            <v>0</v>
          </cell>
          <cell r="DA377">
            <v>2.031843602464951E-2</v>
          </cell>
          <cell r="DB377">
            <v>0</v>
          </cell>
          <cell r="DC377">
            <v>8.6033130166012406E-4</v>
          </cell>
          <cell r="DD377">
            <v>0</v>
          </cell>
          <cell r="DE377">
            <v>373.73016692073452</v>
          </cell>
          <cell r="DF377">
            <v>0</v>
          </cell>
          <cell r="DG377">
            <v>0.60590767106623711</v>
          </cell>
          <cell r="DH377">
            <v>0</v>
          </cell>
          <cell r="DI377">
            <v>11144.852624061377</v>
          </cell>
          <cell r="DJ377">
            <v>0</v>
          </cell>
          <cell r="DK377">
            <v>9.2751735223091852E-2</v>
          </cell>
          <cell r="DL377">
            <v>0</v>
          </cell>
          <cell r="DM377">
            <v>1706.0427999999986</v>
          </cell>
          <cell r="DN377">
            <v>0</v>
          </cell>
          <cell r="DO377">
            <v>0.82661866184707689</v>
          </cell>
          <cell r="DP377">
            <v>0</v>
          </cell>
          <cell r="DQ377">
            <v>45254.962817192856</v>
          </cell>
          <cell r="DR377">
            <v>0</v>
          </cell>
          <cell r="DS377">
            <v>54747.085815932078</v>
          </cell>
          <cell r="DT377">
            <v>0</v>
          </cell>
          <cell r="DU377">
            <v>417546.90296666691</v>
          </cell>
          <cell r="DV377">
            <v>0</v>
          </cell>
          <cell r="DW377">
            <v>0.96119795063173441</v>
          </cell>
          <cell r="DX377">
            <v>0</v>
          </cell>
          <cell r="DY377">
            <v>0.43262020195851175</v>
          </cell>
          <cell r="DZ377">
            <v>0</v>
          </cell>
          <cell r="EA377">
            <v>0.98785121967142764</v>
          </cell>
          <cell r="EB377">
            <v>0</v>
          </cell>
          <cell r="EC377">
            <v>0.85213298515445779</v>
          </cell>
          <cell r="ED377">
            <v>0</v>
          </cell>
          <cell r="EE377">
            <v>0.87518912292736151</v>
          </cell>
          <cell r="EF377">
            <v>0</v>
          </cell>
          <cell r="EG377">
            <v>7.7693210844588065E-2</v>
          </cell>
          <cell r="EH377">
            <v>0</v>
          </cell>
          <cell r="EI377">
            <v>33750.13393273767</v>
          </cell>
          <cell r="EJ377">
            <v>0</v>
          </cell>
          <cell r="EK377">
            <v>34165.199435562179</v>
          </cell>
          <cell r="EL377">
            <v>0</v>
          </cell>
          <cell r="EM377">
            <v>7.8648696582497374E-2</v>
          </cell>
          <cell r="EN377">
            <v>0</v>
          </cell>
          <cell r="EO377">
            <v>4.5821356152654571E-4</v>
          </cell>
          <cell r="EP377">
            <v>0</v>
          </cell>
          <cell r="EQ377">
            <v>15.654957713633674</v>
          </cell>
          <cell r="ER377">
            <v>0</v>
          </cell>
          <cell r="ES377">
            <v>0.98830407400104725</v>
          </cell>
          <cell r="ET377">
            <v>0</v>
          </cell>
          <cell r="EU377">
            <v>34149.544477848533</v>
          </cell>
          <cell r="EV377">
            <v>0</v>
          </cell>
          <cell r="EW377">
            <v>2.6484253307920855E-2</v>
          </cell>
          <cell r="EX377">
            <v>0.85</v>
          </cell>
          <cell r="EY377">
            <v>0.84698219763513705</v>
          </cell>
          <cell r="EZ377">
            <v>0</v>
          </cell>
          <cell r="FA377">
            <v>0.36037360173604288</v>
          </cell>
          <cell r="FB377">
            <v>0</v>
          </cell>
          <cell r="FC377">
            <v>0.42547954696361234</v>
          </cell>
          <cell r="FD377">
            <v>0</v>
          </cell>
          <cell r="FE377">
            <v>17677.205757963224</v>
          </cell>
          <cell r="FF377">
            <v>0</v>
          </cell>
          <cell r="FG377">
            <v>0.74577751989480423</v>
          </cell>
          <cell r="FH377">
            <v>0</v>
          </cell>
          <cell r="FI377">
            <v>0.78612324126108302</v>
          </cell>
          <cell r="FJ377">
            <v>0</v>
          </cell>
          <cell r="FK377">
            <v>0.90053164176015543</v>
          </cell>
          <cell r="FL377">
            <v>0</v>
          </cell>
          <cell r="FM377">
            <v>0.93795292330728053</v>
          </cell>
          <cell r="FN377">
            <v>0</v>
          </cell>
          <cell r="FO377">
            <v>0.67159625437868509</v>
          </cell>
          <cell r="FP377">
            <v>0</v>
          </cell>
          <cell r="FQ377">
            <v>0.73734659222062737</v>
          </cell>
          <cell r="FR377">
            <v>0</v>
          </cell>
          <cell r="FS377">
            <v>9.8212138333786392E-4</v>
          </cell>
          <cell r="FT377">
            <v>0</v>
          </cell>
          <cell r="FU377">
            <v>0.82760078323041475</v>
          </cell>
          <cell r="FV377">
            <v>0</v>
          </cell>
          <cell r="FW377">
            <v>0</v>
          </cell>
          <cell r="FX377">
            <v>0</v>
          </cell>
          <cell r="FY377">
            <v>40167.048074752522</v>
          </cell>
          <cell r="FZ377">
            <v>0</v>
          </cell>
          <cell r="GA377">
            <v>48534.328251800958</v>
          </cell>
          <cell r="GB377">
            <v>0</v>
          </cell>
          <cell r="GC377" t="e">
            <v>#DIV/0!</v>
          </cell>
          <cell r="GD377">
            <v>0</v>
          </cell>
          <cell r="GE377" t="e">
            <v>#DIV/0!</v>
          </cell>
          <cell r="GF377">
            <v>0</v>
          </cell>
          <cell r="GG377" t="e">
            <v>#DIV/0!</v>
          </cell>
          <cell r="GH377">
            <v>0</v>
          </cell>
          <cell r="GI377" t="e">
            <v>#DIV/0!</v>
          </cell>
          <cell r="GJ377">
            <v>0</v>
          </cell>
          <cell r="GK377" t="e">
            <v>#DIV/0!</v>
          </cell>
          <cell r="GL377">
            <v>0</v>
          </cell>
          <cell r="GM377" t="e">
            <v>#DIV/0!</v>
          </cell>
          <cell r="GN377">
            <v>0</v>
          </cell>
          <cell r="GO377" t="e">
            <v>#DIV/0!</v>
          </cell>
          <cell r="GP377">
            <v>0</v>
          </cell>
          <cell r="GQ377" t="e">
            <v>#DIV/0!</v>
          </cell>
          <cell r="GR377">
            <v>0</v>
          </cell>
          <cell r="GS377" t="e">
            <v>#DIV/0!</v>
          </cell>
          <cell r="GT377">
            <v>0</v>
          </cell>
          <cell r="GU377">
            <v>20870.811461350466</v>
          </cell>
          <cell r="GV377">
            <v>0</v>
          </cell>
          <cell r="GW377">
            <v>7521.2894974807523</v>
          </cell>
          <cell r="GX377">
            <v>0</v>
          </cell>
          <cell r="GY377">
            <v>1.731409812818949E-2</v>
          </cell>
          <cell r="GZ377">
            <v>0</v>
          </cell>
          <cell r="HA377">
            <v>4.8044856906226091E-2</v>
          </cell>
          <cell r="HB377">
            <v>0</v>
          </cell>
          <cell r="HC377">
            <v>3609.8092200536294</v>
          </cell>
          <cell r="HD377">
            <v>0</v>
          </cell>
          <cell r="HE377">
            <v>8.3098238780712035E-3</v>
          </cell>
          <cell r="IV377">
            <v>373</v>
          </cell>
        </row>
        <row r="378">
          <cell r="B378">
            <v>39192</v>
          </cell>
          <cell r="C378">
            <v>48</v>
          </cell>
          <cell r="D378">
            <v>39173</v>
          </cell>
          <cell r="E378">
            <v>0</v>
          </cell>
          <cell r="G378">
            <v>0</v>
          </cell>
          <cell r="H378">
            <v>0</v>
          </cell>
          <cell r="I378">
            <v>1</v>
          </cell>
          <cell r="J378">
            <v>1</v>
          </cell>
          <cell r="K378">
            <v>46.625</v>
          </cell>
          <cell r="L378">
            <v>0</v>
          </cell>
          <cell r="M378">
            <v>235.37500000000009</v>
          </cell>
          <cell r="N378">
            <v>0</v>
          </cell>
          <cell r="O378">
            <v>236</v>
          </cell>
          <cell r="Q378">
            <v>19.5</v>
          </cell>
          <cell r="S378">
            <v>0.73680555555555594</v>
          </cell>
          <cell r="T378">
            <v>0</v>
          </cell>
          <cell r="U378">
            <v>20.236805555555556</v>
          </cell>
          <cell r="W378">
            <v>11.663194444444446</v>
          </cell>
          <cell r="Y378">
            <v>3.4722222222222071E-2</v>
          </cell>
          <cell r="AA378">
            <v>20.215972222222224</v>
          </cell>
          <cell r="AB378">
            <v>0</v>
          </cell>
          <cell r="AC378">
            <v>20.250694444444445</v>
          </cell>
          <cell r="AE378">
            <v>4.4145833333333329</v>
          </cell>
          <cell r="AG378">
            <v>39.742361111111116</v>
          </cell>
          <cell r="AI378">
            <v>0.44097222222222232</v>
          </cell>
          <cell r="AJ378">
            <v>0</v>
          </cell>
          <cell r="AK378">
            <v>44.59791666666667</v>
          </cell>
          <cell r="AL378">
            <v>0</v>
          </cell>
          <cell r="AM378">
            <v>64.848611111111111</v>
          </cell>
          <cell r="AN378">
            <v>0</v>
          </cell>
          <cell r="AO378">
            <v>203.47499999999997</v>
          </cell>
          <cell r="AP378">
            <v>0</v>
          </cell>
          <cell r="AQ378">
            <v>132.03222222222203</v>
          </cell>
          <cell r="AR378">
            <v>0</v>
          </cell>
          <cell r="AS378">
            <v>0.97590612599159354</v>
          </cell>
          <cell r="AT378">
            <v>0</v>
          </cell>
          <cell r="AU378">
            <v>0.78309449180004775</v>
          </cell>
          <cell r="AV378">
            <v>0</v>
          </cell>
          <cell r="AW378">
            <v>0.99759326569209716</v>
          </cell>
          <cell r="AX378">
            <v>0</v>
          </cell>
          <cell r="AY378">
            <v>0.75659388348373846</v>
          </cell>
          <cell r="AZ378">
            <v>0</v>
          </cell>
          <cell r="BA378">
            <v>0.68146509945256728</v>
          </cell>
          <cell r="BB378">
            <v>0</v>
          </cell>
          <cell r="BC378">
            <v>0.64888670461836617</v>
          </cell>
          <cell r="BD378">
            <v>0</v>
          </cell>
          <cell r="BE378">
            <v>0.61370888866652162</v>
          </cell>
          <cell r="BF378">
            <v>0</v>
          </cell>
          <cell r="BG378">
            <v>0.61161423148684213</v>
          </cell>
          <cell r="BH378">
            <v>0</v>
          </cell>
          <cell r="BI378">
            <v>0.56094411990322701</v>
          </cell>
          <cell r="BJ378">
            <v>0</v>
          </cell>
          <cell r="BK378">
            <v>137.0885730755962</v>
          </cell>
          <cell r="BL378">
            <v>0</v>
          </cell>
          <cell r="BM378">
            <v>434402.61466666654</v>
          </cell>
          <cell r="BN378">
            <v>0</v>
          </cell>
          <cell r="BO378">
            <v>1840.6890451977397</v>
          </cell>
          <cell r="BP378">
            <v>0</v>
          </cell>
          <cell r="BQ378">
            <v>154969.07804000017</v>
          </cell>
          <cell r="BR378">
            <v>0</v>
          </cell>
          <cell r="BS378">
            <v>0.35674066593478904</v>
          </cell>
          <cell r="BT378">
            <v>0</v>
          </cell>
          <cell r="BU378">
            <v>0.35674066593478904</v>
          </cell>
          <cell r="BV378">
            <v>0</v>
          </cell>
          <cell r="BW378">
            <v>0.1156844016595425</v>
          </cell>
          <cell r="BX378">
            <v>0</v>
          </cell>
          <cell r="BY378">
            <v>50253.606557054118</v>
          </cell>
          <cell r="BZ378">
            <v>0</v>
          </cell>
          <cell r="CA378">
            <v>0.18634085888121099</v>
          </cell>
          <cell r="CB378">
            <v>0</v>
          </cell>
          <cell r="CC378">
            <v>80946.95631723039</v>
          </cell>
          <cell r="CD378">
            <v>0</v>
          </cell>
          <cell r="CE378">
            <v>2.9091516698056919E-2</v>
          </cell>
          <cell r="CF378">
            <v>0</v>
          </cell>
          <cell r="CG378">
            <v>0.74906282891880527</v>
          </cell>
          <cell r="CH378">
            <v>0</v>
          </cell>
          <cell r="CI378">
            <v>6673.1968893401727</v>
          </cell>
          <cell r="CJ378">
            <v>0</v>
          </cell>
          <cell r="CK378">
            <v>0.48917543656311357</v>
          </cell>
          <cell r="CL378">
            <v>0</v>
          </cell>
          <cell r="CM378">
            <v>84052.466533429571</v>
          </cell>
          <cell r="CN378">
            <v>0</v>
          </cell>
          <cell r="CO378">
            <v>0.39554271530305446</v>
          </cell>
          <cell r="CP378">
            <v>0</v>
          </cell>
          <cell r="CQ378">
            <v>171824.78973999975</v>
          </cell>
          <cell r="CR378">
            <v>0</v>
          </cell>
          <cell r="CS378">
            <v>1.1506937507033582E-2</v>
          </cell>
          <cell r="CT378">
            <v>0</v>
          </cell>
          <cell r="CU378">
            <v>4998.6437398613216</v>
          </cell>
          <cell r="CV378">
            <v>0</v>
          </cell>
          <cell r="CW378">
            <v>4.2342397840877351E-2</v>
          </cell>
          <cell r="CX378">
            <v>0</v>
          </cell>
          <cell r="CY378">
            <v>18393.648333333338</v>
          </cell>
          <cell r="CZ378">
            <v>0</v>
          </cell>
          <cell r="DA378">
            <v>2.031843602464951E-2</v>
          </cell>
          <cell r="DB378">
            <v>0</v>
          </cell>
          <cell r="DC378">
            <v>8.6033130166012406E-4</v>
          </cell>
          <cell r="DD378">
            <v>0</v>
          </cell>
          <cell r="DE378">
            <v>373.73016692073452</v>
          </cell>
          <cell r="DF378">
            <v>0</v>
          </cell>
          <cell r="DG378">
            <v>0.60590767106623711</v>
          </cell>
          <cell r="DH378">
            <v>0</v>
          </cell>
          <cell r="DI378">
            <v>11144.852624061377</v>
          </cell>
          <cell r="DJ378">
            <v>0</v>
          </cell>
          <cell r="DK378">
            <v>9.2751735223091852E-2</v>
          </cell>
          <cell r="DL378">
            <v>0</v>
          </cell>
          <cell r="DM378">
            <v>1706.0427999999986</v>
          </cell>
          <cell r="DN378">
            <v>0</v>
          </cell>
          <cell r="DO378">
            <v>0.82661866184707689</v>
          </cell>
          <cell r="DP378">
            <v>0</v>
          </cell>
          <cell r="DQ378">
            <v>45254.962817192856</v>
          </cell>
          <cell r="DR378">
            <v>0</v>
          </cell>
          <cell r="DS378">
            <v>54747.085815932078</v>
          </cell>
          <cell r="DT378">
            <v>0</v>
          </cell>
          <cell r="DU378">
            <v>417546.90296666691</v>
          </cell>
          <cell r="DV378">
            <v>0</v>
          </cell>
          <cell r="DW378">
            <v>0.96119795063173441</v>
          </cell>
          <cell r="DX378">
            <v>0</v>
          </cell>
          <cell r="DY378">
            <v>0.43262020195851175</v>
          </cell>
          <cell r="DZ378">
            <v>0</v>
          </cell>
          <cell r="EA378">
            <v>0.98785121967142764</v>
          </cell>
          <cell r="EB378">
            <v>0</v>
          </cell>
          <cell r="EC378">
            <v>0.85213298515445779</v>
          </cell>
          <cell r="ED378">
            <v>0</v>
          </cell>
          <cell r="EE378">
            <v>0.87518912292736151</v>
          </cell>
          <cell r="EF378">
            <v>0</v>
          </cell>
          <cell r="EG378">
            <v>7.7693210844588065E-2</v>
          </cell>
          <cell r="EH378">
            <v>0</v>
          </cell>
          <cell r="EI378">
            <v>33750.13393273767</v>
          </cell>
          <cell r="EJ378">
            <v>0</v>
          </cell>
          <cell r="EK378">
            <v>34165.199435562179</v>
          </cell>
          <cell r="EL378">
            <v>0</v>
          </cell>
          <cell r="EM378">
            <v>7.8648696582497374E-2</v>
          </cell>
          <cell r="EN378">
            <v>0</v>
          </cell>
          <cell r="EO378">
            <v>4.5821356152654571E-4</v>
          </cell>
          <cell r="EP378">
            <v>0</v>
          </cell>
          <cell r="EQ378">
            <v>15.654957713633674</v>
          </cell>
          <cell r="ER378">
            <v>0</v>
          </cell>
          <cell r="ES378">
            <v>0.98830407400104725</v>
          </cell>
          <cell r="ET378">
            <v>0</v>
          </cell>
          <cell r="EU378">
            <v>34149.544477848533</v>
          </cell>
          <cell r="EV378">
            <v>0</v>
          </cell>
          <cell r="EW378">
            <v>2.6484253307920855E-2</v>
          </cell>
          <cell r="EX378">
            <v>0.85</v>
          </cell>
          <cell r="EY378">
            <v>0.84698219763513705</v>
          </cell>
          <cell r="EZ378">
            <v>0</v>
          </cell>
          <cell r="FA378">
            <v>0.36037360173604288</v>
          </cell>
          <cell r="FB378">
            <v>0</v>
          </cell>
          <cell r="FC378">
            <v>0.42547954696361234</v>
          </cell>
          <cell r="FD378">
            <v>0</v>
          </cell>
          <cell r="FE378">
            <v>17677.205757963224</v>
          </cell>
          <cell r="FF378">
            <v>0</v>
          </cell>
          <cell r="FG378">
            <v>0.74577751989480423</v>
          </cell>
          <cell r="FH378">
            <v>0</v>
          </cell>
          <cell r="FI378">
            <v>0.78612324126108302</v>
          </cell>
          <cell r="FJ378">
            <v>0</v>
          </cell>
          <cell r="FK378">
            <v>0.90053164176015543</v>
          </cell>
          <cell r="FL378">
            <v>0</v>
          </cell>
          <cell r="FM378">
            <v>0.93795292330728053</v>
          </cell>
          <cell r="FN378">
            <v>0</v>
          </cell>
          <cell r="FO378">
            <v>0.67159625437868509</v>
          </cell>
          <cell r="FP378">
            <v>0</v>
          </cell>
          <cell r="FQ378">
            <v>0.73734659222062737</v>
          </cell>
          <cell r="FR378">
            <v>0</v>
          </cell>
          <cell r="FS378">
            <v>9.8212138333786392E-4</v>
          </cell>
          <cell r="FT378">
            <v>0</v>
          </cell>
          <cell r="FU378">
            <v>0.82760078323041475</v>
          </cell>
          <cell r="FV378">
            <v>0</v>
          </cell>
          <cell r="FW378">
            <v>0</v>
          </cell>
          <cell r="FX378">
            <v>0</v>
          </cell>
          <cell r="FY378">
            <v>40167.048074752522</v>
          </cell>
          <cell r="FZ378">
            <v>0</v>
          </cell>
          <cell r="GA378">
            <v>48534.328251800958</v>
          </cell>
          <cell r="GB378">
            <v>0</v>
          </cell>
          <cell r="GC378" t="e">
            <v>#DIV/0!</v>
          </cell>
          <cell r="GD378">
            <v>0</v>
          </cell>
          <cell r="GE378" t="e">
            <v>#DIV/0!</v>
          </cell>
          <cell r="GF378">
            <v>0</v>
          </cell>
          <cell r="GG378" t="e">
            <v>#DIV/0!</v>
          </cell>
          <cell r="GH378">
            <v>0</v>
          </cell>
          <cell r="GI378" t="e">
            <v>#DIV/0!</v>
          </cell>
          <cell r="GJ378">
            <v>0</v>
          </cell>
          <cell r="GK378" t="e">
            <v>#DIV/0!</v>
          </cell>
          <cell r="GL378">
            <v>0</v>
          </cell>
          <cell r="GM378" t="e">
            <v>#DIV/0!</v>
          </cell>
          <cell r="GN378">
            <v>0</v>
          </cell>
          <cell r="GO378" t="e">
            <v>#DIV/0!</v>
          </cell>
          <cell r="GP378">
            <v>0</v>
          </cell>
          <cell r="GQ378" t="e">
            <v>#DIV/0!</v>
          </cell>
          <cell r="GR378">
            <v>0</v>
          </cell>
          <cell r="GS378" t="e">
            <v>#DIV/0!</v>
          </cell>
          <cell r="GT378">
            <v>0</v>
          </cell>
          <cell r="GU378">
            <v>20870.811461350466</v>
          </cell>
          <cell r="GV378">
            <v>0</v>
          </cell>
          <cell r="GW378">
            <v>7521.2894974807523</v>
          </cell>
          <cell r="GX378">
            <v>0</v>
          </cell>
          <cell r="GY378">
            <v>1.731409812818949E-2</v>
          </cell>
          <cell r="GZ378">
            <v>0</v>
          </cell>
          <cell r="HA378">
            <v>4.8044856906226091E-2</v>
          </cell>
          <cell r="HB378">
            <v>0</v>
          </cell>
          <cell r="HC378">
            <v>3609.8092200536294</v>
          </cell>
          <cell r="HD378">
            <v>0</v>
          </cell>
          <cell r="HE378">
            <v>8.3098238780712035E-3</v>
          </cell>
          <cell r="IV378">
            <v>374</v>
          </cell>
        </row>
        <row r="379">
          <cell r="B379">
            <v>39193</v>
          </cell>
          <cell r="C379">
            <v>48</v>
          </cell>
          <cell r="D379">
            <v>39173</v>
          </cell>
          <cell r="E379">
            <v>0</v>
          </cell>
          <cell r="G379">
            <v>0</v>
          </cell>
          <cell r="H379">
            <v>0</v>
          </cell>
          <cell r="I379">
            <v>1</v>
          </cell>
          <cell r="J379">
            <v>1</v>
          </cell>
          <cell r="K379">
            <v>47.625</v>
          </cell>
          <cell r="L379">
            <v>0</v>
          </cell>
          <cell r="M379">
            <v>235.37500000000009</v>
          </cell>
          <cell r="N379">
            <v>0</v>
          </cell>
          <cell r="O379">
            <v>236</v>
          </cell>
          <cell r="Q379">
            <v>19.5</v>
          </cell>
          <cell r="S379">
            <v>0.73680555555555594</v>
          </cell>
          <cell r="T379">
            <v>0</v>
          </cell>
          <cell r="U379">
            <v>20.236805555555556</v>
          </cell>
          <cell r="W379">
            <v>11.663194444444446</v>
          </cell>
          <cell r="Y379">
            <v>3.4722222222222071E-2</v>
          </cell>
          <cell r="AA379">
            <v>20.215972222222224</v>
          </cell>
          <cell r="AB379">
            <v>0</v>
          </cell>
          <cell r="AC379">
            <v>20.250694444444445</v>
          </cell>
          <cell r="AE379">
            <v>4.4145833333333329</v>
          </cell>
          <cell r="AG379">
            <v>39.742361111111116</v>
          </cell>
          <cell r="AI379">
            <v>0.44097222222222232</v>
          </cell>
          <cell r="AJ379">
            <v>0</v>
          </cell>
          <cell r="AK379">
            <v>44.59791666666667</v>
          </cell>
          <cell r="AL379">
            <v>0</v>
          </cell>
          <cell r="AM379">
            <v>64.848611111111111</v>
          </cell>
          <cell r="AN379">
            <v>0</v>
          </cell>
          <cell r="AO379">
            <v>203.47499999999997</v>
          </cell>
          <cell r="AP379">
            <v>0</v>
          </cell>
          <cell r="AQ379">
            <v>132.03222222222203</v>
          </cell>
          <cell r="AR379">
            <v>0</v>
          </cell>
          <cell r="AS379">
            <v>0.97590612599159354</v>
          </cell>
          <cell r="AT379">
            <v>0</v>
          </cell>
          <cell r="AU379">
            <v>0.78309449180004775</v>
          </cell>
          <cell r="AV379">
            <v>0</v>
          </cell>
          <cell r="AW379">
            <v>0.99759326569209716</v>
          </cell>
          <cell r="AX379">
            <v>0</v>
          </cell>
          <cell r="AY379">
            <v>0.75659388348373846</v>
          </cell>
          <cell r="AZ379">
            <v>0</v>
          </cell>
          <cell r="BA379">
            <v>0.68146509945256728</v>
          </cell>
          <cell r="BB379">
            <v>0</v>
          </cell>
          <cell r="BC379">
            <v>0.64888670461836617</v>
          </cell>
          <cell r="BD379">
            <v>0</v>
          </cell>
          <cell r="BE379">
            <v>0.61370888866652162</v>
          </cell>
          <cell r="BF379">
            <v>0</v>
          </cell>
          <cell r="BG379">
            <v>0.61161423148684213</v>
          </cell>
          <cell r="BH379">
            <v>0</v>
          </cell>
          <cell r="BI379">
            <v>0.56094411990322701</v>
          </cell>
          <cell r="BJ379">
            <v>0</v>
          </cell>
          <cell r="BK379">
            <v>137.0885730755962</v>
          </cell>
          <cell r="BL379">
            <v>0</v>
          </cell>
          <cell r="BM379">
            <v>434402.61466666654</v>
          </cell>
          <cell r="BN379">
            <v>0</v>
          </cell>
          <cell r="BO379">
            <v>1840.6890451977397</v>
          </cell>
          <cell r="BP379">
            <v>0</v>
          </cell>
          <cell r="BQ379">
            <v>154969.07804000017</v>
          </cell>
          <cell r="BR379">
            <v>0</v>
          </cell>
          <cell r="BS379">
            <v>0.35674066593478904</v>
          </cell>
          <cell r="BT379">
            <v>0</v>
          </cell>
          <cell r="BU379">
            <v>0.35674066593478904</v>
          </cell>
          <cell r="BV379">
            <v>0</v>
          </cell>
          <cell r="BW379">
            <v>0.1156844016595425</v>
          </cell>
          <cell r="BX379">
            <v>0</v>
          </cell>
          <cell r="BY379">
            <v>50253.606557054118</v>
          </cell>
          <cell r="BZ379">
            <v>0</v>
          </cell>
          <cell r="CA379">
            <v>0.18634085888121099</v>
          </cell>
          <cell r="CB379">
            <v>0</v>
          </cell>
          <cell r="CC379">
            <v>80946.95631723039</v>
          </cell>
          <cell r="CD379">
            <v>0</v>
          </cell>
          <cell r="CE379">
            <v>2.9091516698056919E-2</v>
          </cell>
          <cell r="CF379">
            <v>0</v>
          </cell>
          <cell r="CG379">
            <v>0.74906282891880527</v>
          </cell>
          <cell r="CH379">
            <v>0</v>
          </cell>
          <cell r="CI379">
            <v>6673.1968893401727</v>
          </cell>
          <cell r="CJ379">
            <v>0</v>
          </cell>
          <cell r="CK379">
            <v>0.48917543656311357</v>
          </cell>
          <cell r="CL379">
            <v>0</v>
          </cell>
          <cell r="CM379">
            <v>84052.466533429571</v>
          </cell>
          <cell r="CN379">
            <v>0</v>
          </cell>
          <cell r="CO379">
            <v>0.39554271530305446</v>
          </cell>
          <cell r="CP379">
            <v>0</v>
          </cell>
          <cell r="CQ379">
            <v>171824.78973999975</v>
          </cell>
          <cell r="CR379">
            <v>0</v>
          </cell>
          <cell r="CS379">
            <v>1.1506937507033582E-2</v>
          </cell>
          <cell r="CT379">
            <v>0</v>
          </cell>
          <cell r="CU379">
            <v>4998.6437398613216</v>
          </cell>
          <cell r="CV379">
            <v>0</v>
          </cell>
          <cell r="CW379">
            <v>4.2342397840877351E-2</v>
          </cell>
          <cell r="CX379">
            <v>0</v>
          </cell>
          <cell r="CY379">
            <v>18393.648333333338</v>
          </cell>
          <cell r="CZ379">
            <v>0</v>
          </cell>
          <cell r="DA379">
            <v>2.031843602464951E-2</v>
          </cell>
          <cell r="DB379">
            <v>0</v>
          </cell>
          <cell r="DC379">
            <v>8.6033130166012406E-4</v>
          </cell>
          <cell r="DD379">
            <v>0</v>
          </cell>
          <cell r="DE379">
            <v>373.73016692073452</v>
          </cell>
          <cell r="DF379">
            <v>0</v>
          </cell>
          <cell r="DG379">
            <v>0.60590767106623711</v>
          </cell>
          <cell r="DH379">
            <v>0</v>
          </cell>
          <cell r="DI379">
            <v>11144.852624061377</v>
          </cell>
          <cell r="DJ379">
            <v>0</v>
          </cell>
          <cell r="DK379">
            <v>9.2751735223091852E-2</v>
          </cell>
          <cell r="DL379">
            <v>0</v>
          </cell>
          <cell r="DM379">
            <v>1706.0427999999986</v>
          </cell>
          <cell r="DN379">
            <v>0</v>
          </cell>
          <cell r="DO379">
            <v>0.82661866184707689</v>
          </cell>
          <cell r="DP379">
            <v>0</v>
          </cell>
          <cell r="DQ379">
            <v>45254.962817192856</v>
          </cell>
          <cell r="DR379">
            <v>0</v>
          </cell>
          <cell r="DS379">
            <v>54747.085815932078</v>
          </cell>
          <cell r="DT379">
            <v>0</v>
          </cell>
          <cell r="DU379">
            <v>417546.90296666691</v>
          </cell>
          <cell r="DV379">
            <v>0</v>
          </cell>
          <cell r="DW379">
            <v>0.96119795063173441</v>
          </cell>
          <cell r="DX379">
            <v>0</v>
          </cell>
          <cell r="DY379">
            <v>0.43262020195851175</v>
          </cell>
          <cell r="DZ379">
            <v>0</v>
          </cell>
          <cell r="EA379">
            <v>0.98785121967142764</v>
          </cell>
          <cell r="EB379">
            <v>0</v>
          </cell>
          <cell r="EC379">
            <v>0.85213298515445779</v>
          </cell>
          <cell r="ED379">
            <v>0</v>
          </cell>
          <cell r="EE379">
            <v>0.87518912292736151</v>
          </cell>
          <cell r="EF379">
            <v>0</v>
          </cell>
          <cell r="EG379">
            <v>7.7693210844588065E-2</v>
          </cell>
          <cell r="EH379">
            <v>0</v>
          </cell>
          <cell r="EI379">
            <v>33750.13393273767</v>
          </cell>
          <cell r="EJ379">
            <v>0</v>
          </cell>
          <cell r="EK379">
            <v>34165.199435562179</v>
          </cell>
          <cell r="EL379">
            <v>0</v>
          </cell>
          <cell r="EM379">
            <v>7.8648696582497374E-2</v>
          </cell>
          <cell r="EN379">
            <v>0</v>
          </cell>
          <cell r="EO379">
            <v>4.5821356152654571E-4</v>
          </cell>
          <cell r="EP379">
            <v>0</v>
          </cell>
          <cell r="EQ379">
            <v>15.654957713633674</v>
          </cell>
          <cell r="ER379">
            <v>0</v>
          </cell>
          <cell r="ES379">
            <v>0.98830407400104725</v>
          </cell>
          <cell r="ET379">
            <v>0</v>
          </cell>
          <cell r="EU379">
            <v>34149.544477848533</v>
          </cell>
          <cell r="EV379">
            <v>0</v>
          </cell>
          <cell r="EW379">
            <v>2.6484253307920855E-2</v>
          </cell>
          <cell r="EX379">
            <v>0.85</v>
          </cell>
          <cell r="EY379">
            <v>0.84698219763513705</v>
          </cell>
          <cell r="EZ379">
            <v>0</v>
          </cell>
          <cell r="FA379">
            <v>0.36037360173604288</v>
          </cell>
          <cell r="FB379">
            <v>0</v>
          </cell>
          <cell r="FC379">
            <v>0.42547954696361234</v>
          </cell>
          <cell r="FD379">
            <v>0</v>
          </cell>
          <cell r="FE379">
            <v>17677.205757963224</v>
          </cell>
          <cell r="FF379">
            <v>0</v>
          </cell>
          <cell r="FG379">
            <v>0.74577751989480423</v>
          </cell>
          <cell r="FH379">
            <v>0</v>
          </cell>
          <cell r="FI379">
            <v>0.78612324126108302</v>
          </cell>
          <cell r="FJ379">
            <v>0</v>
          </cell>
          <cell r="FK379">
            <v>0.90053164176015543</v>
          </cell>
          <cell r="FL379">
            <v>0</v>
          </cell>
          <cell r="FM379">
            <v>0.93795292330728053</v>
          </cell>
          <cell r="FN379">
            <v>0</v>
          </cell>
          <cell r="FO379">
            <v>0.67159625437868509</v>
          </cell>
          <cell r="FP379">
            <v>0</v>
          </cell>
          <cell r="FQ379">
            <v>0.73734659222062737</v>
          </cell>
          <cell r="FR379">
            <v>0</v>
          </cell>
          <cell r="FS379">
            <v>9.8212138333786392E-4</v>
          </cell>
          <cell r="FT379">
            <v>0</v>
          </cell>
          <cell r="FU379">
            <v>0.82760078323041475</v>
          </cell>
          <cell r="FV379">
            <v>0</v>
          </cell>
          <cell r="FW379">
            <v>0</v>
          </cell>
          <cell r="FX379">
            <v>0</v>
          </cell>
          <cell r="FY379">
            <v>40167.048074752522</v>
          </cell>
          <cell r="FZ379">
            <v>0</v>
          </cell>
          <cell r="GA379">
            <v>48534.328251800958</v>
          </cell>
          <cell r="GB379">
            <v>0</v>
          </cell>
          <cell r="GC379" t="e">
            <v>#DIV/0!</v>
          </cell>
          <cell r="GD379">
            <v>0</v>
          </cell>
          <cell r="GE379" t="e">
            <v>#DIV/0!</v>
          </cell>
          <cell r="GF379">
            <v>0</v>
          </cell>
          <cell r="GG379" t="e">
            <v>#DIV/0!</v>
          </cell>
          <cell r="GH379">
            <v>0</v>
          </cell>
          <cell r="GI379" t="e">
            <v>#DIV/0!</v>
          </cell>
          <cell r="GJ379">
            <v>0</v>
          </cell>
          <cell r="GK379" t="e">
            <v>#DIV/0!</v>
          </cell>
          <cell r="GL379">
            <v>0</v>
          </cell>
          <cell r="GM379" t="e">
            <v>#DIV/0!</v>
          </cell>
          <cell r="GN379">
            <v>0</v>
          </cell>
          <cell r="GO379" t="e">
            <v>#DIV/0!</v>
          </cell>
          <cell r="GP379">
            <v>0</v>
          </cell>
          <cell r="GQ379" t="e">
            <v>#DIV/0!</v>
          </cell>
          <cell r="GR379">
            <v>0</v>
          </cell>
          <cell r="GS379" t="e">
            <v>#DIV/0!</v>
          </cell>
          <cell r="GT379">
            <v>0</v>
          </cell>
          <cell r="GU379">
            <v>20870.811461350466</v>
          </cell>
          <cell r="GV379">
            <v>0</v>
          </cell>
          <cell r="GW379">
            <v>7521.2894974807523</v>
          </cell>
          <cell r="GX379">
            <v>0</v>
          </cell>
          <cell r="GY379">
            <v>1.731409812818949E-2</v>
          </cell>
          <cell r="GZ379">
            <v>0</v>
          </cell>
          <cell r="HA379">
            <v>4.8044856906226091E-2</v>
          </cell>
          <cell r="HB379">
            <v>0</v>
          </cell>
          <cell r="HC379">
            <v>3609.8092200536294</v>
          </cell>
          <cell r="HD379">
            <v>0</v>
          </cell>
          <cell r="HE379">
            <v>8.3098238780712035E-3</v>
          </cell>
          <cell r="IV379">
            <v>375</v>
          </cell>
        </row>
        <row r="380">
          <cell r="B380">
            <v>39194</v>
          </cell>
          <cell r="C380">
            <v>48</v>
          </cell>
          <cell r="D380">
            <v>39173</v>
          </cell>
          <cell r="E380">
            <v>0</v>
          </cell>
          <cell r="G380">
            <v>0</v>
          </cell>
          <cell r="H380">
            <v>0</v>
          </cell>
          <cell r="I380">
            <v>1</v>
          </cell>
          <cell r="J380">
            <v>1</v>
          </cell>
          <cell r="K380">
            <v>48.625</v>
          </cell>
          <cell r="L380">
            <v>0</v>
          </cell>
          <cell r="M380">
            <v>235.37500000000009</v>
          </cell>
          <cell r="N380">
            <v>0</v>
          </cell>
          <cell r="O380">
            <v>236</v>
          </cell>
          <cell r="Q380">
            <v>19.5</v>
          </cell>
          <cell r="S380">
            <v>0.73680555555555594</v>
          </cell>
          <cell r="T380">
            <v>0</v>
          </cell>
          <cell r="U380">
            <v>20.236805555555556</v>
          </cell>
          <cell r="W380">
            <v>11.663194444444446</v>
          </cell>
          <cell r="Y380">
            <v>3.4722222222222071E-2</v>
          </cell>
          <cell r="AA380">
            <v>20.215972222222224</v>
          </cell>
          <cell r="AB380">
            <v>0</v>
          </cell>
          <cell r="AC380">
            <v>20.250694444444445</v>
          </cell>
          <cell r="AE380">
            <v>4.4145833333333329</v>
          </cell>
          <cell r="AG380">
            <v>39.742361111111116</v>
          </cell>
          <cell r="AI380">
            <v>0.44097222222222232</v>
          </cell>
          <cell r="AJ380">
            <v>0</v>
          </cell>
          <cell r="AK380">
            <v>44.59791666666667</v>
          </cell>
          <cell r="AL380">
            <v>0</v>
          </cell>
          <cell r="AM380">
            <v>64.848611111111111</v>
          </cell>
          <cell r="AN380">
            <v>0</v>
          </cell>
          <cell r="AO380">
            <v>203.47499999999997</v>
          </cell>
          <cell r="AP380">
            <v>0</v>
          </cell>
          <cell r="AQ380">
            <v>132.03222222222203</v>
          </cell>
          <cell r="AR380">
            <v>0</v>
          </cell>
          <cell r="AS380">
            <v>0.97590612599159354</v>
          </cell>
          <cell r="AT380">
            <v>0</v>
          </cell>
          <cell r="AU380">
            <v>0.78309449180004775</v>
          </cell>
          <cell r="AV380">
            <v>0</v>
          </cell>
          <cell r="AW380">
            <v>0.99759326569209716</v>
          </cell>
          <cell r="AX380">
            <v>0</v>
          </cell>
          <cell r="AY380">
            <v>0.75659388348373846</v>
          </cell>
          <cell r="AZ380">
            <v>0</v>
          </cell>
          <cell r="BA380">
            <v>0.68146509945256728</v>
          </cell>
          <cell r="BB380">
            <v>0</v>
          </cell>
          <cell r="BC380">
            <v>0.64888670461836617</v>
          </cell>
          <cell r="BD380">
            <v>0</v>
          </cell>
          <cell r="BE380">
            <v>0.61370888866652162</v>
          </cell>
          <cell r="BF380">
            <v>0</v>
          </cell>
          <cell r="BG380">
            <v>0.61161423148684213</v>
          </cell>
          <cell r="BH380">
            <v>0</v>
          </cell>
          <cell r="BI380">
            <v>0.56094411990322701</v>
          </cell>
          <cell r="BJ380">
            <v>0</v>
          </cell>
          <cell r="BK380">
            <v>137.0885730755962</v>
          </cell>
          <cell r="BL380">
            <v>0</v>
          </cell>
          <cell r="BM380">
            <v>434402.61466666654</v>
          </cell>
          <cell r="BN380">
            <v>0</v>
          </cell>
          <cell r="BO380">
            <v>1840.6890451977397</v>
          </cell>
          <cell r="BP380">
            <v>0</v>
          </cell>
          <cell r="BQ380">
            <v>154969.07804000017</v>
          </cell>
          <cell r="BR380">
            <v>0</v>
          </cell>
          <cell r="BS380">
            <v>0.35674066593478904</v>
          </cell>
          <cell r="BT380">
            <v>0</v>
          </cell>
          <cell r="BU380">
            <v>0.35674066593478904</v>
          </cell>
          <cell r="BV380">
            <v>0</v>
          </cell>
          <cell r="BW380">
            <v>0.1156844016595425</v>
          </cell>
          <cell r="BX380">
            <v>0</v>
          </cell>
          <cell r="BY380">
            <v>50253.606557054118</v>
          </cell>
          <cell r="BZ380">
            <v>0</v>
          </cell>
          <cell r="CA380">
            <v>0.18634085888121099</v>
          </cell>
          <cell r="CB380">
            <v>0</v>
          </cell>
          <cell r="CC380">
            <v>80946.95631723039</v>
          </cell>
          <cell r="CD380">
            <v>0</v>
          </cell>
          <cell r="CE380">
            <v>2.9091516698056919E-2</v>
          </cell>
          <cell r="CF380">
            <v>0</v>
          </cell>
          <cell r="CG380">
            <v>0.74906282891880527</v>
          </cell>
          <cell r="CH380">
            <v>0</v>
          </cell>
          <cell r="CI380">
            <v>6673.1968893401727</v>
          </cell>
          <cell r="CJ380">
            <v>0</v>
          </cell>
          <cell r="CK380">
            <v>0.48917543656311357</v>
          </cell>
          <cell r="CL380">
            <v>0</v>
          </cell>
          <cell r="CM380">
            <v>84052.466533429571</v>
          </cell>
          <cell r="CN380">
            <v>0</v>
          </cell>
          <cell r="CO380">
            <v>0.39554271530305446</v>
          </cell>
          <cell r="CP380">
            <v>0</v>
          </cell>
          <cell r="CQ380">
            <v>171824.78973999975</v>
          </cell>
          <cell r="CR380">
            <v>0</v>
          </cell>
          <cell r="CS380">
            <v>1.1506937507033582E-2</v>
          </cell>
          <cell r="CT380">
            <v>0</v>
          </cell>
          <cell r="CU380">
            <v>4998.6437398613216</v>
          </cell>
          <cell r="CV380">
            <v>0</v>
          </cell>
          <cell r="CW380">
            <v>4.2342397840877351E-2</v>
          </cell>
          <cell r="CX380">
            <v>0</v>
          </cell>
          <cell r="CY380">
            <v>18393.648333333338</v>
          </cell>
          <cell r="CZ380">
            <v>0</v>
          </cell>
          <cell r="DA380">
            <v>2.031843602464951E-2</v>
          </cell>
          <cell r="DB380">
            <v>0</v>
          </cell>
          <cell r="DC380">
            <v>8.6033130166012406E-4</v>
          </cell>
          <cell r="DD380">
            <v>0</v>
          </cell>
          <cell r="DE380">
            <v>373.73016692073452</v>
          </cell>
          <cell r="DF380">
            <v>0</v>
          </cell>
          <cell r="DG380">
            <v>0.60590767106623711</v>
          </cell>
          <cell r="DH380">
            <v>0</v>
          </cell>
          <cell r="DI380">
            <v>11144.852624061377</v>
          </cell>
          <cell r="DJ380">
            <v>0</v>
          </cell>
          <cell r="DK380">
            <v>9.2751735223091852E-2</v>
          </cell>
          <cell r="DL380">
            <v>0</v>
          </cell>
          <cell r="DM380">
            <v>1706.0427999999986</v>
          </cell>
          <cell r="DN380">
            <v>0</v>
          </cell>
          <cell r="DO380">
            <v>0.82661866184707689</v>
          </cell>
          <cell r="DP380">
            <v>0</v>
          </cell>
          <cell r="DQ380">
            <v>45254.962817192856</v>
          </cell>
          <cell r="DR380">
            <v>0</v>
          </cell>
          <cell r="DS380">
            <v>54747.085815932078</v>
          </cell>
          <cell r="DT380">
            <v>0</v>
          </cell>
          <cell r="DU380">
            <v>417546.90296666691</v>
          </cell>
          <cell r="DV380">
            <v>0</v>
          </cell>
          <cell r="DW380">
            <v>0.96119795063173441</v>
          </cell>
          <cell r="DX380">
            <v>0</v>
          </cell>
          <cell r="DY380">
            <v>0.43262020195851175</v>
          </cell>
          <cell r="DZ380">
            <v>0</v>
          </cell>
          <cell r="EA380">
            <v>0.98785121967142764</v>
          </cell>
          <cell r="EB380">
            <v>0</v>
          </cell>
          <cell r="EC380">
            <v>0.85213298515445779</v>
          </cell>
          <cell r="ED380">
            <v>0</v>
          </cell>
          <cell r="EE380">
            <v>0.87518912292736151</v>
          </cell>
          <cell r="EF380">
            <v>0</v>
          </cell>
          <cell r="EG380">
            <v>7.7693210844588065E-2</v>
          </cell>
          <cell r="EH380">
            <v>0</v>
          </cell>
          <cell r="EI380">
            <v>33750.13393273767</v>
          </cell>
          <cell r="EJ380">
            <v>0</v>
          </cell>
          <cell r="EK380">
            <v>34165.199435562179</v>
          </cell>
          <cell r="EL380">
            <v>0</v>
          </cell>
          <cell r="EM380">
            <v>7.8648696582497374E-2</v>
          </cell>
          <cell r="EN380">
            <v>0</v>
          </cell>
          <cell r="EO380">
            <v>4.5821356152654571E-4</v>
          </cell>
          <cell r="EP380">
            <v>0</v>
          </cell>
          <cell r="EQ380">
            <v>15.654957713633674</v>
          </cell>
          <cell r="ER380">
            <v>0</v>
          </cell>
          <cell r="ES380">
            <v>0.98830407400104725</v>
          </cell>
          <cell r="ET380">
            <v>0</v>
          </cell>
          <cell r="EU380">
            <v>34149.544477848533</v>
          </cell>
          <cell r="EV380">
            <v>0</v>
          </cell>
          <cell r="EW380">
            <v>2.6484253307920855E-2</v>
          </cell>
          <cell r="EX380">
            <v>0.85</v>
          </cell>
          <cell r="EY380">
            <v>0.84698219763513705</v>
          </cell>
          <cell r="EZ380">
            <v>0</v>
          </cell>
          <cell r="FA380">
            <v>0.36037360173604288</v>
          </cell>
          <cell r="FB380">
            <v>0</v>
          </cell>
          <cell r="FC380">
            <v>0.42547954696361234</v>
          </cell>
          <cell r="FD380">
            <v>0</v>
          </cell>
          <cell r="FE380">
            <v>17677.205757963224</v>
          </cell>
          <cell r="FF380">
            <v>0</v>
          </cell>
          <cell r="FG380">
            <v>0.74577751989480423</v>
          </cell>
          <cell r="FH380">
            <v>0</v>
          </cell>
          <cell r="FI380">
            <v>0.78612324126108302</v>
          </cell>
          <cell r="FJ380">
            <v>0</v>
          </cell>
          <cell r="FK380">
            <v>0.90053164176015543</v>
          </cell>
          <cell r="FL380">
            <v>0</v>
          </cell>
          <cell r="FM380">
            <v>0.93795292330728053</v>
          </cell>
          <cell r="FN380">
            <v>0</v>
          </cell>
          <cell r="FO380">
            <v>0.67159625437868509</v>
          </cell>
          <cell r="FP380">
            <v>0</v>
          </cell>
          <cell r="FQ380">
            <v>0.73734659222062737</v>
          </cell>
          <cell r="FR380">
            <v>0</v>
          </cell>
          <cell r="FS380">
            <v>9.8212138333786392E-4</v>
          </cell>
          <cell r="FT380">
            <v>0</v>
          </cell>
          <cell r="FU380">
            <v>0.82760078323041475</v>
          </cell>
          <cell r="FV380">
            <v>0</v>
          </cell>
          <cell r="FW380">
            <v>0</v>
          </cell>
          <cell r="FX380">
            <v>0</v>
          </cell>
          <cell r="FY380">
            <v>40167.048074752522</v>
          </cell>
          <cell r="FZ380">
            <v>0</v>
          </cell>
          <cell r="GA380">
            <v>48534.328251800958</v>
          </cell>
          <cell r="GB380">
            <v>0</v>
          </cell>
          <cell r="GC380" t="e">
            <v>#DIV/0!</v>
          </cell>
          <cell r="GD380">
            <v>0</v>
          </cell>
          <cell r="GE380" t="e">
            <v>#DIV/0!</v>
          </cell>
          <cell r="GF380">
            <v>0</v>
          </cell>
          <cell r="GG380" t="e">
            <v>#DIV/0!</v>
          </cell>
          <cell r="GH380">
            <v>0</v>
          </cell>
          <cell r="GI380" t="e">
            <v>#DIV/0!</v>
          </cell>
          <cell r="GJ380">
            <v>0</v>
          </cell>
          <cell r="GK380" t="e">
            <v>#DIV/0!</v>
          </cell>
          <cell r="GL380">
            <v>0</v>
          </cell>
          <cell r="GM380" t="e">
            <v>#DIV/0!</v>
          </cell>
          <cell r="GN380">
            <v>0</v>
          </cell>
          <cell r="GO380" t="e">
            <v>#DIV/0!</v>
          </cell>
          <cell r="GP380">
            <v>0</v>
          </cell>
          <cell r="GQ380" t="e">
            <v>#DIV/0!</v>
          </cell>
          <cell r="GR380">
            <v>0</v>
          </cell>
          <cell r="GS380" t="e">
            <v>#DIV/0!</v>
          </cell>
          <cell r="GT380">
            <v>0</v>
          </cell>
          <cell r="GU380">
            <v>20870.811461350466</v>
          </cell>
          <cell r="GV380">
            <v>0</v>
          </cell>
          <cell r="GW380">
            <v>7521.2894974807523</v>
          </cell>
          <cell r="GX380">
            <v>0</v>
          </cell>
          <cell r="GY380">
            <v>1.731409812818949E-2</v>
          </cell>
          <cell r="GZ380">
            <v>0</v>
          </cell>
          <cell r="HA380">
            <v>4.8044856906226091E-2</v>
          </cell>
          <cell r="HB380">
            <v>0</v>
          </cell>
          <cell r="HC380">
            <v>3609.8092200536294</v>
          </cell>
          <cell r="HD380">
            <v>0</v>
          </cell>
          <cell r="HE380">
            <v>8.3098238780712035E-3</v>
          </cell>
          <cell r="IV380">
            <v>376</v>
          </cell>
        </row>
        <row r="381">
          <cell r="B381" t="str">
            <v>from  16/4/2007  to  22/4/2007</v>
          </cell>
          <cell r="C381">
            <v>48</v>
          </cell>
          <cell r="F381">
            <v>7</v>
          </cell>
          <cell r="G381">
            <v>0</v>
          </cell>
          <cell r="H381">
            <v>0</v>
          </cell>
          <cell r="I381">
            <v>1</v>
          </cell>
          <cell r="J381">
            <v>7</v>
          </cell>
          <cell r="K381">
            <v>48.625</v>
          </cell>
          <cell r="L381">
            <v>0</v>
          </cell>
          <cell r="M381">
            <v>235.37500000000009</v>
          </cell>
          <cell r="N381">
            <v>0</v>
          </cell>
          <cell r="O381">
            <v>236</v>
          </cell>
          <cell r="P381">
            <v>0</v>
          </cell>
          <cell r="Q381">
            <v>19.5</v>
          </cell>
          <cell r="R381">
            <v>0</v>
          </cell>
          <cell r="S381">
            <v>0.73680555555555594</v>
          </cell>
          <cell r="T381">
            <v>0</v>
          </cell>
          <cell r="U381">
            <v>20.236805555555556</v>
          </cell>
          <cell r="V381">
            <v>0</v>
          </cell>
          <cell r="W381">
            <v>11.663194444444446</v>
          </cell>
          <cell r="X381">
            <v>0</v>
          </cell>
          <cell r="Y381">
            <v>3.4722222222222071E-2</v>
          </cell>
          <cell r="Z381">
            <v>0</v>
          </cell>
          <cell r="AA381">
            <v>20.215972222222224</v>
          </cell>
          <cell r="AB381">
            <v>0</v>
          </cell>
          <cell r="AC381">
            <v>20.250694444444445</v>
          </cell>
          <cell r="AD381">
            <v>0</v>
          </cell>
          <cell r="AE381">
            <v>4.4145833333333329</v>
          </cell>
          <cell r="AF381">
            <v>0</v>
          </cell>
          <cell r="AG381">
            <v>39.742361111111116</v>
          </cell>
          <cell r="AH381">
            <v>0</v>
          </cell>
          <cell r="AI381">
            <v>0.44097222222222232</v>
          </cell>
          <cell r="AJ381">
            <v>0</v>
          </cell>
          <cell r="AK381">
            <v>44.59791666666667</v>
          </cell>
          <cell r="AL381">
            <v>0</v>
          </cell>
          <cell r="AM381">
            <v>64.848611111111111</v>
          </cell>
          <cell r="AN381">
            <v>0</v>
          </cell>
          <cell r="AO381">
            <v>203.47499999999997</v>
          </cell>
          <cell r="AP381">
            <v>0</v>
          </cell>
          <cell r="AQ381">
            <v>132.03222222222203</v>
          </cell>
          <cell r="AR381">
            <v>0</v>
          </cell>
          <cell r="AS381">
            <v>0.97590612599159354</v>
          </cell>
          <cell r="AT381">
            <v>0</v>
          </cell>
          <cell r="AU381">
            <v>0.78309449180004775</v>
          </cell>
          <cell r="AV381">
            <v>0</v>
          </cell>
          <cell r="AW381">
            <v>0.99759326569209716</v>
          </cell>
          <cell r="AX381">
            <v>0</v>
          </cell>
          <cell r="AY381">
            <v>0.75659388348373846</v>
          </cell>
          <cell r="AZ381">
            <v>0</v>
          </cell>
          <cell r="BA381">
            <v>0.68146509945256728</v>
          </cell>
          <cell r="BB381">
            <v>0</v>
          </cell>
          <cell r="BC381">
            <v>0.64888670461836617</v>
          </cell>
          <cell r="BD381">
            <v>0</v>
          </cell>
          <cell r="BE381">
            <v>0.61370888866652162</v>
          </cell>
          <cell r="BF381">
            <v>0</v>
          </cell>
          <cell r="BG381">
            <v>0.61161423148684213</v>
          </cell>
          <cell r="BH381">
            <v>0</v>
          </cell>
          <cell r="BI381">
            <v>0.56094411990322701</v>
          </cell>
          <cell r="BJ381">
            <v>0</v>
          </cell>
          <cell r="BK381">
            <v>137.0885730755962</v>
          </cell>
          <cell r="BL381">
            <v>0</v>
          </cell>
          <cell r="BM381">
            <v>434402.61466666654</v>
          </cell>
          <cell r="BN381">
            <v>0</v>
          </cell>
          <cell r="BO381">
            <v>1840.6890451977397</v>
          </cell>
          <cell r="BP381">
            <v>0</v>
          </cell>
          <cell r="BQ381">
            <v>154969.07804000017</v>
          </cell>
          <cell r="BR381">
            <v>0</v>
          </cell>
          <cell r="BS381">
            <v>0.35674066593478904</v>
          </cell>
          <cell r="BT381">
            <v>0</v>
          </cell>
          <cell r="BU381">
            <v>0.35674066593478904</v>
          </cell>
          <cell r="BV381">
            <v>0</v>
          </cell>
          <cell r="BW381">
            <v>0.1156844016595425</v>
          </cell>
          <cell r="BX381">
            <v>0</v>
          </cell>
          <cell r="BY381">
            <v>50253.606557054118</v>
          </cell>
          <cell r="BZ381">
            <v>0</v>
          </cell>
          <cell r="CA381">
            <v>0.18634085888121099</v>
          </cell>
          <cell r="CB381">
            <v>0</v>
          </cell>
          <cell r="CC381">
            <v>80946.95631723039</v>
          </cell>
          <cell r="CD381">
            <v>0</v>
          </cell>
          <cell r="CE381">
            <v>2.9091516698056919E-2</v>
          </cell>
          <cell r="CF381">
            <v>0</v>
          </cell>
          <cell r="CG381">
            <v>0.74906282891880527</v>
          </cell>
          <cell r="CH381">
            <v>0</v>
          </cell>
          <cell r="CI381">
            <v>6673.1968893401727</v>
          </cell>
          <cell r="CJ381">
            <v>0</v>
          </cell>
          <cell r="CK381">
            <v>0.48917543656311357</v>
          </cell>
          <cell r="CL381">
            <v>0</v>
          </cell>
          <cell r="CM381">
            <v>84052.466533429571</v>
          </cell>
          <cell r="CN381">
            <v>0</v>
          </cell>
          <cell r="CO381">
            <v>0.39554271530305446</v>
          </cell>
          <cell r="CP381">
            <v>0</v>
          </cell>
          <cell r="CQ381">
            <v>171824.78973999975</v>
          </cell>
          <cell r="CR381">
            <v>0</v>
          </cell>
          <cell r="CS381">
            <v>1.1506937507033582E-2</v>
          </cell>
          <cell r="CT381">
            <v>0</v>
          </cell>
          <cell r="CU381">
            <v>4998.6437398613216</v>
          </cell>
          <cell r="CV381">
            <v>0</v>
          </cell>
          <cell r="CW381">
            <v>4.2342397840877351E-2</v>
          </cell>
          <cell r="CX381">
            <v>0</v>
          </cell>
          <cell r="CY381">
            <v>18393.648333333338</v>
          </cell>
          <cell r="CZ381">
            <v>0</v>
          </cell>
          <cell r="DA381">
            <v>2.031843602464951E-2</v>
          </cell>
          <cell r="DB381">
            <v>0</v>
          </cell>
          <cell r="DC381">
            <v>8.6033130166012406E-4</v>
          </cell>
          <cell r="DD381">
            <v>0</v>
          </cell>
          <cell r="DE381">
            <v>373.73016692073452</v>
          </cell>
          <cell r="DF381">
            <v>0</v>
          </cell>
          <cell r="DG381">
            <v>0.60590767106623711</v>
          </cell>
          <cell r="DH381">
            <v>0</v>
          </cell>
          <cell r="DI381">
            <v>11144.852624061377</v>
          </cell>
          <cell r="DJ381">
            <v>0</v>
          </cell>
          <cell r="DK381">
            <v>9.2751735223091852E-2</v>
          </cell>
          <cell r="DL381">
            <v>0</v>
          </cell>
          <cell r="DM381">
            <v>1706.0427999999986</v>
          </cell>
          <cell r="DN381">
            <v>0</v>
          </cell>
          <cell r="DO381">
            <v>0.82661866184707689</v>
          </cell>
          <cell r="DP381">
            <v>0</v>
          </cell>
          <cell r="DQ381">
            <v>45254.962817192856</v>
          </cell>
          <cell r="DR381">
            <v>0</v>
          </cell>
          <cell r="DS381">
            <v>54747.085815932078</v>
          </cell>
          <cell r="DT381">
            <v>0</v>
          </cell>
          <cell r="DU381">
            <v>417546.90296666691</v>
          </cell>
          <cell r="DV381">
            <v>0</v>
          </cell>
          <cell r="DW381">
            <v>0.96119795063173441</v>
          </cell>
          <cell r="DX381">
            <v>0</v>
          </cell>
          <cell r="DY381">
            <v>0.43262020195851175</v>
          </cell>
          <cell r="DZ381">
            <v>0</v>
          </cell>
          <cell r="EA381">
            <v>0.98785121967142764</v>
          </cell>
          <cell r="EB381">
            <v>0</v>
          </cell>
          <cell r="EC381">
            <v>0.85213298515445779</v>
          </cell>
          <cell r="ED381">
            <v>0</v>
          </cell>
          <cell r="EE381">
            <v>0.87518912292736151</v>
          </cell>
          <cell r="EF381">
            <v>0</v>
          </cell>
          <cell r="EG381">
            <v>7.7693210844588065E-2</v>
          </cell>
          <cell r="EH381">
            <v>0</v>
          </cell>
          <cell r="EI381">
            <v>33750.13393273767</v>
          </cell>
          <cell r="EJ381">
            <v>0</v>
          </cell>
          <cell r="EK381">
            <v>34165.199435562179</v>
          </cell>
          <cell r="EL381">
            <v>0</v>
          </cell>
          <cell r="EM381">
            <v>7.8648696582497374E-2</v>
          </cell>
          <cell r="EN381">
            <v>0</v>
          </cell>
          <cell r="EO381">
            <v>4.5821356152654571E-4</v>
          </cell>
          <cell r="EP381">
            <v>0</v>
          </cell>
          <cell r="EQ381">
            <v>15.654957713633674</v>
          </cell>
          <cell r="ER381">
            <v>0</v>
          </cell>
          <cell r="ES381">
            <v>0.98830407400104725</v>
          </cell>
          <cell r="ET381">
            <v>0</v>
          </cell>
          <cell r="EU381">
            <v>34149.544477848533</v>
          </cell>
          <cell r="EV381">
            <v>0</v>
          </cell>
          <cell r="EW381">
            <v>2.6484253307920855E-2</v>
          </cell>
          <cell r="EX381">
            <v>0</v>
          </cell>
          <cell r="EY381">
            <v>0.84698219763513705</v>
          </cell>
          <cell r="EZ381">
            <v>0</v>
          </cell>
          <cell r="FA381">
            <v>0.36037360173604288</v>
          </cell>
          <cell r="FB381">
            <v>0</v>
          </cell>
          <cell r="FC381">
            <v>0.42547954696361234</v>
          </cell>
          <cell r="FD381">
            <v>0</v>
          </cell>
          <cell r="FE381">
            <v>17677.205757963224</v>
          </cell>
          <cell r="FF381">
            <v>0</v>
          </cell>
          <cell r="FG381">
            <v>0.74577751989480423</v>
          </cell>
          <cell r="FH381">
            <v>0</v>
          </cell>
          <cell r="FI381">
            <v>0.78612324126108302</v>
          </cell>
          <cell r="FJ381">
            <v>0</v>
          </cell>
          <cell r="FK381">
            <v>0.90053164176015543</v>
          </cell>
          <cell r="FL381">
            <v>0</v>
          </cell>
          <cell r="FM381">
            <v>0.93795292330728053</v>
          </cell>
          <cell r="FN381">
            <v>0</v>
          </cell>
          <cell r="FO381">
            <v>0.67159625437868509</v>
          </cell>
          <cell r="FP381">
            <v>0</v>
          </cell>
          <cell r="FQ381">
            <v>0.73734659222062737</v>
          </cell>
          <cell r="FR381">
            <v>0</v>
          </cell>
          <cell r="FS381">
            <v>9.8212138333786392E-4</v>
          </cell>
          <cell r="FT381">
            <v>0</v>
          </cell>
          <cell r="FU381">
            <v>0.82760078323041475</v>
          </cell>
          <cell r="FV381">
            <v>0</v>
          </cell>
          <cell r="FW381">
            <v>0</v>
          </cell>
          <cell r="FX381">
            <v>0</v>
          </cell>
          <cell r="FY381">
            <v>40167.048074752522</v>
          </cell>
          <cell r="FZ381">
            <v>0</v>
          </cell>
          <cell r="GA381">
            <v>48534.328251800958</v>
          </cell>
          <cell r="GB381">
            <v>0</v>
          </cell>
          <cell r="GC381" t="e">
            <v>#DIV/0!</v>
          </cell>
          <cell r="GD381">
            <v>0</v>
          </cell>
          <cell r="GE381" t="e">
            <v>#DIV/0!</v>
          </cell>
          <cell r="GF381">
            <v>0</v>
          </cell>
          <cell r="GG381" t="e">
            <v>#DIV/0!</v>
          </cell>
          <cell r="GH381">
            <v>0</v>
          </cell>
          <cell r="GI381" t="e">
            <v>#DIV/0!</v>
          </cell>
          <cell r="GJ381">
            <v>0</v>
          </cell>
          <cell r="GK381" t="e">
            <v>#DIV/0!</v>
          </cell>
          <cell r="GL381">
            <v>0</v>
          </cell>
          <cell r="GM381" t="e">
            <v>#DIV/0!</v>
          </cell>
          <cell r="GN381">
            <v>0</v>
          </cell>
          <cell r="GO381" t="e">
            <v>#DIV/0!</v>
          </cell>
          <cell r="GP381">
            <v>0</v>
          </cell>
          <cell r="GQ381" t="e">
            <v>#DIV/0!</v>
          </cell>
          <cell r="GR381">
            <v>0</v>
          </cell>
          <cell r="GS381" t="e">
            <v>#DIV/0!</v>
          </cell>
          <cell r="GT381">
            <v>0</v>
          </cell>
          <cell r="GU381">
            <v>20870.811461350466</v>
          </cell>
          <cell r="GV381">
            <v>0</v>
          </cell>
          <cell r="GW381">
            <v>7521.2894974807523</v>
          </cell>
          <cell r="GX381">
            <v>0</v>
          </cell>
          <cell r="GY381">
            <v>1.731409812818949E-2</v>
          </cell>
          <cell r="GZ381">
            <v>0</v>
          </cell>
          <cell r="HA381">
            <v>4.8044856906226091E-2</v>
          </cell>
          <cell r="HB381">
            <v>0</v>
          </cell>
          <cell r="HC381">
            <v>3609.8092200536294</v>
          </cell>
          <cell r="HD381">
            <v>0</v>
          </cell>
          <cell r="HE381">
            <v>8.3098238780712035E-3</v>
          </cell>
          <cell r="IV381">
            <v>377</v>
          </cell>
        </row>
        <row r="382">
          <cell r="B382">
            <v>39195</v>
          </cell>
          <cell r="C382">
            <v>49</v>
          </cell>
          <cell r="D382">
            <v>39173</v>
          </cell>
          <cell r="E382">
            <v>0</v>
          </cell>
          <cell r="G382">
            <v>0</v>
          </cell>
          <cell r="H382">
            <v>0</v>
          </cell>
          <cell r="I382">
            <v>1</v>
          </cell>
          <cell r="J382">
            <v>1</v>
          </cell>
          <cell r="K382">
            <v>49.625</v>
          </cell>
          <cell r="L382">
            <v>0</v>
          </cell>
          <cell r="M382">
            <v>235.37500000000009</v>
          </cell>
          <cell r="N382">
            <v>0</v>
          </cell>
          <cell r="O382">
            <v>236</v>
          </cell>
          <cell r="Q382">
            <v>19.5</v>
          </cell>
          <cell r="S382">
            <v>0.73680555555555594</v>
          </cell>
          <cell r="T382">
            <v>0</v>
          </cell>
          <cell r="U382">
            <v>20.236805555555556</v>
          </cell>
          <cell r="W382">
            <v>11.663194444444446</v>
          </cell>
          <cell r="Y382">
            <v>3.4722222222222071E-2</v>
          </cell>
          <cell r="AA382">
            <v>20.215972222222224</v>
          </cell>
          <cell r="AB382">
            <v>0</v>
          </cell>
          <cell r="AC382">
            <v>20.250694444444445</v>
          </cell>
          <cell r="AE382">
            <v>4.4145833333333329</v>
          </cell>
          <cell r="AG382">
            <v>39.742361111111116</v>
          </cell>
          <cell r="AI382">
            <v>0.44097222222222232</v>
          </cell>
          <cell r="AJ382">
            <v>0</v>
          </cell>
          <cell r="AK382">
            <v>44.59791666666667</v>
          </cell>
          <cell r="AL382">
            <v>0</v>
          </cell>
          <cell r="AM382">
            <v>64.848611111111111</v>
          </cell>
          <cell r="AN382">
            <v>0</v>
          </cell>
          <cell r="AO382">
            <v>203.47499999999997</v>
          </cell>
          <cell r="AP382">
            <v>0</v>
          </cell>
          <cell r="AQ382">
            <v>132.03222222222203</v>
          </cell>
          <cell r="AR382">
            <v>0</v>
          </cell>
          <cell r="AS382">
            <v>0.97590612599159354</v>
          </cell>
          <cell r="AT382">
            <v>0</v>
          </cell>
          <cell r="AU382">
            <v>0.78309449180004775</v>
          </cell>
          <cell r="AV382">
            <v>0</v>
          </cell>
          <cell r="AW382">
            <v>0.99759326569209716</v>
          </cell>
          <cell r="AX382">
            <v>0</v>
          </cell>
          <cell r="AY382">
            <v>0.75659388348373846</v>
          </cell>
          <cell r="AZ382">
            <v>0</v>
          </cell>
          <cell r="BA382">
            <v>0.68146509945256728</v>
          </cell>
          <cell r="BB382">
            <v>0</v>
          </cell>
          <cell r="BC382">
            <v>0.64888670461836617</v>
          </cell>
          <cell r="BD382">
            <v>0</v>
          </cell>
          <cell r="BE382">
            <v>0.61370888866652162</v>
          </cell>
          <cell r="BF382">
            <v>0</v>
          </cell>
          <cell r="BG382">
            <v>0.61161423148684213</v>
          </cell>
          <cell r="BH382">
            <v>0</v>
          </cell>
          <cell r="BI382">
            <v>0.56094411990322701</v>
          </cell>
          <cell r="BJ382">
            <v>0</v>
          </cell>
          <cell r="BK382">
            <v>137.0885730755962</v>
          </cell>
          <cell r="BL382">
            <v>0</v>
          </cell>
          <cell r="BM382">
            <v>434402.61466666654</v>
          </cell>
          <cell r="BN382">
            <v>0</v>
          </cell>
          <cell r="BO382">
            <v>1840.6890451977397</v>
          </cell>
          <cell r="BP382">
            <v>0</v>
          </cell>
          <cell r="BQ382">
            <v>154969.07804000017</v>
          </cell>
          <cell r="BR382">
            <v>0</v>
          </cell>
          <cell r="BS382">
            <v>0.35674066593478904</v>
          </cell>
          <cell r="BT382">
            <v>0</v>
          </cell>
          <cell r="BU382">
            <v>0.35674066593478904</v>
          </cell>
          <cell r="BV382">
            <v>0</v>
          </cell>
          <cell r="BW382">
            <v>0.1156844016595425</v>
          </cell>
          <cell r="BX382">
            <v>0</v>
          </cell>
          <cell r="BY382">
            <v>50253.606557054118</v>
          </cell>
          <cell r="BZ382">
            <v>0</v>
          </cell>
          <cell r="CA382">
            <v>0.18634085888121099</v>
          </cell>
          <cell r="CB382">
            <v>0</v>
          </cell>
          <cell r="CC382">
            <v>80946.95631723039</v>
          </cell>
          <cell r="CD382">
            <v>0</v>
          </cell>
          <cell r="CE382">
            <v>2.9091516698056919E-2</v>
          </cell>
          <cell r="CF382">
            <v>0</v>
          </cell>
          <cell r="CG382">
            <v>0.74906282891880527</v>
          </cell>
          <cell r="CH382">
            <v>0</v>
          </cell>
          <cell r="CI382">
            <v>6673.1968893401727</v>
          </cell>
          <cell r="CJ382">
            <v>0</v>
          </cell>
          <cell r="CK382">
            <v>0.48917543656311357</v>
          </cell>
          <cell r="CL382">
            <v>0</v>
          </cell>
          <cell r="CM382">
            <v>84052.466533429571</v>
          </cell>
          <cell r="CN382">
            <v>0</v>
          </cell>
          <cell r="CO382">
            <v>0.39554271530305446</v>
          </cell>
          <cell r="CP382">
            <v>0</v>
          </cell>
          <cell r="CQ382">
            <v>171824.78973999975</v>
          </cell>
          <cell r="CR382">
            <v>0</v>
          </cell>
          <cell r="CS382">
            <v>1.1506937507033582E-2</v>
          </cell>
          <cell r="CT382">
            <v>0</v>
          </cell>
          <cell r="CU382">
            <v>4998.6437398613216</v>
          </cell>
          <cell r="CV382">
            <v>0</v>
          </cell>
          <cell r="CW382">
            <v>4.2342397840877351E-2</v>
          </cell>
          <cell r="CX382">
            <v>0</v>
          </cell>
          <cell r="CY382">
            <v>18393.648333333338</v>
          </cell>
          <cell r="CZ382">
            <v>0</v>
          </cell>
          <cell r="DA382">
            <v>2.031843602464951E-2</v>
          </cell>
          <cell r="DB382">
            <v>0</v>
          </cell>
          <cell r="DC382">
            <v>8.6033130166012406E-4</v>
          </cell>
          <cell r="DD382">
            <v>0</v>
          </cell>
          <cell r="DE382">
            <v>373.73016692073452</v>
          </cell>
          <cell r="DF382">
            <v>0</v>
          </cell>
          <cell r="DG382">
            <v>0.60590767106623711</v>
          </cell>
          <cell r="DH382">
            <v>0</v>
          </cell>
          <cell r="DI382">
            <v>11144.852624061377</v>
          </cell>
          <cell r="DJ382">
            <v>0</v>
          </cell>
          <cell r="DK382">
            <v>9.2751735223091852E-2</v>
          </cell>
          <cell r="DL382">
            <v>0</v>
          </cell>
          <cell r="DM382">
            <v>1706.0427999999986</v>
          </cell>
          <cell r="DN382">
            <v>0</v>
          </cell>
          <cell r="DO382">
            <v>0.82661866184707689</v>
          </cell>
          <cell r="DP382">
            <v>0</v>
          </cell>
          <cell r="DQ382">
            <v>45254.962817192856</v>
          </cell>
          <cell r="DR382">
            <v>0</v>
          </cell>
          <cell r="DS382">
            <v>54747.085815932078</v>
          </cell>
          <cell r="DT382">
            <v>0</v>
          </cell>
          <cell r="DU382">
            <v>417546.90296666691</v>
          </cell>
          <cell r="DV382">
            <v>0</v>
          </cell>
          <cell r="DW382">
            <v>0.96119795063173441</v>
          </cell>
          <cell r="DX382">
            <v>0</v>
          </cell>
          <cell r="DY382">
            <v>0.43262020195851175</v>
          </cell>
          <cell r="DZ382">
            <v>0</v>
          </cell>
          <cell r="EA382">
            <v>0.98785121967142764</v>
          </cell>
          <cell r="EB382">
            <v>0</v>
          </cell>
          <cell r="EC382">
            <v>0.85213298515445779</v>
          </cell>
          <cell r="ED382">
            <v>0</v>
          </cell>
          <cell r="EE382">
            <v>0.87518912292736151</v>
          </cell>
          <cell r="EF382">
            <v>0</v>
          </cell>
          <cell r="EG382">
            <v>7.7693210844588065E-2</v>
          </cell>
          <cell r="EH382">
            <v>0</v>
          </cell>
          <cell r="EI382">
            <v>33750.13393273767</v>
          </cell>
          <cell r="EJ382">
            <v>0</v>
          </cell>
          <cell r="EK382">
            <v>34165.199435562179</v>
          </cell>
          <cell r="EL382">
            <v>0</v>
          </cell>
          <cell r="EM382">
            <v>7.8648696582497374E-2</v>
          </cell>
          <cell r="EN382">
            <v>0</v>
          </cell>
          <cell r="EO382">
            <v>4.5821356152654571E-4</v>
          </cell>
          <cell r="EP382">
            <v>0</v>
          </cell>
          <cell r="EQ382">
            <v>15.654957713633674</v>
          </cell>
          <cell r="ER382">
            <v>0</v>
          </cell>
          <cell r="ES382">
            <v>0.98830407400104725</v>
          </cell>
          <cell r="ET382">
            <v>0</v>
          </cell>
          <cell r="EU382">
            <v>34149.544477848533</v>
          </cell>
          <cell r="EV382">
            <v>0</v>
          </cell>
          <cell r="EW382">
            <v>2.6484253307920855E-2</v>
          </cell>
          <cell r="EX382">
            <v>0.85</v>
          </cell>
          <cell r="EY382">
            <v>0.84698219763513705</v>
          </cell>
          <cell r="EZ382">
            <v>0</v>
          </cell>
          <cell r="FA382">
            <v>0.36037360173604288</v>
          </cell>
          <cell r="FB382">
            <v>0</v>
          </cell>
          <cell r="FC382">
            <v>0.42547954696361234</v>
          </cell>
          <cell r="FD382">
            <v>0</v>
          </cell>
          <cell r="FE382">
            <v>17677.205757963224</v>
          </cell>
          <cell r="FF382">
            <v>0</v>
          </cell>
          <cell r="FG382">
            <v>0.74577751989480423</v>
          </cell>
          <cell r="FH382">
            <v>0</v>
          </cell>
          <cell r="FI382">
            <v>0.78612324126108302</v>
          </cell>
          <cell r="FJ382">
            <v>0</v>
          </cell>
          <cell r="FK382">
            <v>0.90053164176015543</v>
          </cell>
          <cell r="FL382">
            <v>0</v>
          </cell>
          <cell r="FM382">
            <v>0.93795292330728053</v>
          </cell>
          <cell r="FN382">
            <v>0</v>
          </cell>
          <cell r="FO382">
            <v>0.67159625437868509</v>
          </cell>
          <cell r="FP382">
            <v>0</v>
          </cell>
          <cell r="FQ382">
            <v>0.73734659222062737</v>
          </cell>
          <cell r="FR382">
            <v>0</v>
          </cell>
          <cell r="FS382">
            <v>9.8212138333786392E-4</v>
          </cell>
          <cell r="FT382">
            <v>0</v>
          </cell>
          <cell r="FU382">
            <v>0.82760078323041475</v>
          </cell>
          <cell r="FV382">
            <v>0</v>
          </cell>
          <cell r="FW382">
            <v>0</v>
          </cell>
          <cell r="FX382">
            <v>0</v>
          </cell>
          <cell r="FY382">
            <v>40167.048074752522</v>
          </cell>
          <cell r="FZ382">
            <v>0</v>
          </cell>
          <cell r="GA382">
            <v>48534.328251800958</v>
          </cell>
          <cell r="GB382">
            <v>0</v>
          </cell>
          <cell r="GC382" t="e">
            <v>#DIV/0!</v>
          </cell>
          <cell r="GD382">
            <v>0</v>
          </cell>
          <cell r="GE382" t="e">
            <v>#DIV/0!</v>
          </cell>
          <cell r="GF382">
            <v>0</v>
          </cell>
          <cell r="GG382" t="e">
            <v>#DIV/0!</v>
          </cell>
          <cell r="GH382">
            <v>0</v>
          </cell>
          <cell r="GI382" t="e">
            <v>#DIV/0!</v>
          </cell>
          <cell r="GJ382">
            <v>0</v>
          </cell>
          <cell r="GK382" t="e">
            <v>#DIV/0!</v>
          </cell>
          <cell r="GL382">
            <v>0</v>
          </cell>
          <cell r="GM382" t="e">
            <v>#DIV/0!</v>
          </cell>
          <cell r="GN382">
            <v>0</v>
          </cell>
          <cell r="GO382" t="e">
            <v>#DIV/0!</v>
          </cell>
          <cell r="GP382">
            <v>0</v>
          </cell>
          <cell r="GQ382" t="e">
            <v>#DIV/0!</v>
          </cell>
          <cell r="GR382">
            <v>0</v>
          </cell>
          <cell r="GS382" t="e">
            <v>#DIV/0!</v>
          </cell>
          <cell r="GT382">
            <v>0</v>
          </cell>
          <cell r="GU382">
            <v>20870.811461350466</v>
          </cell>
          <cell r="GV382">
            <v>0</v>
          </cell>
          <cell r="GW382">
            <v>7521.2894974807523</v>
          </cell>
          <cell r="GX382">
            <v>0</v>
          </cell>
          <cell r="GY382">
            <v>1.731409812818949E-2</v>
          </cell>
          <cell r="GZ382">
            <v>0</v>
          </cell>
          <cell r="HA382">
            <v>4.8044856906226091E-2</v>
          </cell>
          <cell r="HB382">
            <v>0</v>
          </cell>
          <cell r="HC382">
            <v>3609.8092200536294</v>
          </cell>
          <cell r="HD382">
            <v>0</v>
          </cell>
          <cell r="HE382">
            <v>8.3098238780712035E-3</v>
          </cell>
          <cell r="IV382">
            <v>378</v>
          </cell>
        </row>
        <row r="383">
          <cell r="B383">
            <v>39196</v>
          </cell>
          <cell r="C383">
            <v>49</v>
          </cell>
          <cell r="D383">
            <v>39173</v>
          </cell>
          <cell r="E383">
            <v>0</v>
          </cell>
          <cell r="G383">
            <v>0</v>
          </cell>
          <cell r="H383">
            <v>0</v>
          </cell>
          <cell r="I383">
            <v>1</v>
          </cell>
          <cell r="J383">
            <v>1</v>
          </cell>
          <cell r="K383">
            <v>50.625</v>
          </cell>
          <cell r="L383">
            <v>0</v>
          </cell>
          <cell r="M383">
            <v>235.37500000000009</v>
          </cell>
          <cell r="N383">
            <v>0</v>
          </cell>
          <cell r="O383">
            <v>236</v>
          </cell>
          <cell r="Q383">
            <v>19.5</v>
          </cell>
          <cell r="S383">
            <v>0.73680555555555594</v>
          </cell>
          <cell r="T383">
            <v>0</v>
          </cell>
          <cell r="U383">
            <v>20.236805555555556</v>
          </cell>
          <cell r="W383">
            <v>11.663194444444446</v>
          </cell>
          <cell r="Y383">
            <v>3.4722222222222071E-2</v>
          </cell>
          <cell r="AA383">
            <v>20.215972222222224</v>
          </cell>
          <cell r="AB383">
            <v>0</v>
          </cell>
          <cell r="AC383">
            <v>20.250694444444445</v>
          </cell>
          <cell r="AE383">
            <v>4.4145833333333329</v>
          </cell>
          <cell r="AG383">
            <v>39.742361111111116</v>
          </cell>
          <cell r="AI383">
            <v>0.44097222222222232</v>
          </cell>
          <cell r="AJ383">
            <v>0</v>
          </cell>
          <cell r="AK383">
            <v>44.59791666666667</v>
          </cell>
          <cell r="AL383">
            <v>0</v>
          </cell>
          <cell r="AM383">
            <v>64.848611111111111</v>
          </cell>
          <cell r="AN383">
            <v>0</v>
          </cell>
          <cell r="AO383">
            <v>203.47499999999997</v>
          </cell>
          <cell r="AP383">
            <v>0</v>
          </cell>
          <cell r="AQ383">
            <v>132.03222222222203</v>
          </cell>
          <cell r="AR383">
            <v>0</v>
          </cell>
          <cell r="AS383">
            <v>0.97590612599159354</v>
          </cell>
          <cell r="AT383">
            <v>0</v>
          </cell>
          <cell r="AU383">
            <v>0.78309449180004775</v>
          </cell>
          <cell r="AV383">
            <v>0</v>
          </cell>
          <cell r="AW383">
            <v>0.99759326569209716</v>
          </cell>
          <cell r="AX383">
            <v>0</v>
          </cell>
          <cell r="AY383">
            <v>0.75659388348373846</v>
          </cell>
          <cell r="AZ383">
            <v>0</v>
          </cell>
          <cell r="BA383">
            <v>0.68146509945256728</v>
          </cell>
          <cell r="BB383">
            <v>0</v>
          </cell>
          <cell r="BC383">
            <v>0.64888670461836617</v>
          </cell>
          <cell r="BD383">
            <v>0</v>
          </cell>
          <cell r="BE383">
            <v>0.61370888866652162</v>
          </cell>
          <cell r="BF383">
            <v>0</v>
          </cell>
          <cell r="BG383">
            <v>0.61161423148684213</v>
          </cell>
          <cell r="BH383">
            <v>0</v>
          </cell>
          <cell r="BI383">
            <v>0.56094411990322701</v>
          </cell>
          <cell r="BJ383">
            <v>0</v>
          </cell>
          <cell r="BK383">
            <v>137.0885730755962</v>
          </cell>
          <cell r="BL383">
            <v>0</v>
          </cell>
          <cell r="BM383">
            <v>434402.61466666654</v>
          </cell>
          <cell r="BN383">
            <v>0</v>
          </cell>
          <cell r="BO383">
            <v>1840.6890451977397</v>
          </cell>
          <cell r="BP383">
            <v>0</v>
          </cell>
          <cell r="BQ383">
            <v>154969.07804000017</v>
          </cell>
          <cell r="BR383">
            <v>0</v>
          </cell>
          <cell r="BS383">
            <v>0.35674066593478904</v>
          </cell>
          <cell r="BT383">
            <v>0</v>
          </cell>
          <cell r="BU383">
            <v>0.35674066593478904</v>
          </cell>
          <cell r="BV383">
            <v>0</v>
          </cell>
          <cell r="BW383">
            <v>0.1156844016595425</v>
          </cell>
          <cell r="BX383">
            <v>0</v>
          </cell>
          <cell r="BY383">
            <v>50253.606557054118</v>
          </cell>
          <cell r="BZ383">
            <v>0</v>
          </cell>
          <cell r="CA383">
            <v>0.18634085888121099</v>
          </cell>
          <cell r="CB383">
            <v>0</v>
          </cell>
          <cell r="CC383">
            <v>80946.95631723039</v>
          </cell>
          <cell r="CD383">
            <v>0</v>
          </cell>
          <cell r="CE383">
            <v>2.9091516698056919E-2</v>
          </cell>
          <cell r="CF383">
            <v>0</v>
          </cell>
          <cell r="CG383">
            <v>0.74906282891880527</v>
          </cell>
          <cell r="CH383">
            <v>0</v>
          </cell>
          <cell r="CI383">
            <v>6673.1968893401727</v>
          </cell>
          <cell r="CJ383">
            <v>0</v>
          </cell>
          <cell r="CK383">
            <v>0.48917543656311357</v>
          </cell>
          <cell r="CL383">
            <v>0</v>
          </cell>
          <cell r="CM383">
            <v>84052.466533429571</v>
          </cell>
          <cell r="CN383">
            <v>0</v>
          </cell>
          <cell r="CO383">
            <v>0.39554271530305446</v>
          </cell>
          <cell r="CP383">
            <v>0</v>
          </cell>
          <cell r="CQ383">
            <v>171824.78973999975</v>
          </cell>
          <cell r="CR383">
            <v>0</v>
          </cell>
          <cell r="CS383">
            <v>1.1506937507033582E-2</v>
          </cell>
          <cell r="CT383">
            <v>0</v>
          </cell>
          <cell r="CU383">
            <v>4998.6437398613216</v>
          </cell>
          <cell r="CV383">
            <v>0</v>
          </cell>
          <cell r="CW383">
            <v>4.2342397840877351E-2</v>
          </cell>
          <cell r="CX383">
            <v>0</v>
          </cell>
          <cell r="CY383">
            <v>18393.648333333338</v>
          </cell>
          <cell r="CZ383">
            <v>0</v>
          </cell>
          <cell r="DA383">
            <v>2.031843602464951E-2</v>
          </cell>
          <cell r="DB383">
            <v>0</v>
          </cell>
          <cell r="DC383">
            <v>8.6033130166012406E-4</v>
          </cell>
          <cell r="DD383">
            <v>0</v>
          </cell>
          <cell r="DE383">
            <v>373.73016692073452</v>
          </cell>
          <cell r="DF383">
            <v>0</v>
          </cell>
          <cell r="DG383">
            <v>0.60590767106623711</v>
          </cell>
          <cell r="DH383">
            <v>0</v>
          </cell>
          <cell r="DI383">
            <v>11144.852624061377</v>
          </cell>
          <cell r="DJ383">
            <v>0</v>
          </cell>
          <cell r="DK383">
            <v>9.2751735223091852E-2</v>
          </cell>
          <cell r="DL383">
            <v>0</v>
          </cell>
          <cell r="DM383">
            <v>1706.0427999999986</v>
          </cell>
          <cell r="DN383">
            <v>0</v>
          </cell>
          <cell r="DO383">
            <v>0.82661866184707689</v>
          </cell>
          <cell r="DP383">
            <v>0</v>
          </cell>
          <cell r="DQ383">
            <v>45254.962817192856</v>
          </cell>
          <cell r="DR383">
            <v>0</v>
          </cell>
          <cell r="DS383">
            <v>54747.085815932078</v>
          </cell>
          <cell r="DT383">
            <v>0</v>
          </cell>
          <cell r="DU383">
            <v>417546.90296666691</v>
          </cell>
          <cell r="DV383">
            <v>0</v>
          </cell>
          <cell r="DW383">
            <v>0.96119795063173441</v>
          </cell>
          <cell r="DX383">
            <v>0</v>
          </cell>
          <cell r="DY383">
            <v>0.43262020195851175</v>
          </cell>
          <cell r="DZ383">
            <v>0</v>
          </cell>
          <cell r="EA383">
            <v>0.98785121967142764</v>
          </cell>
          <cell r="EB383">
            <v>0</v>
          </cell>
          <cell r="EC383">
            <v>0.85213298515445779</v>
          </cell>
          <cell r="ED383">
            <v>0</v>
          </cell>
          <cell r="EE383">
            <v>0.87518912292736151</v>
          </cell>
          <cell r="EF383">
            <v>0</v>
          </cell>
          <cell r="EG383">
            <v>7.7693210844588065E-2</v>
          </cell>
          <cell r="EH383">
            <v>0</v>
          </cell>
          <cell r="EI383">
            <v>33750.13393273767</v>
          </cell>
          <cell r="EJ383">
            <v>0</v>
          </cell>
          <cell r="EK383">
            <v>34165.199435562179</v>
          </cell>
          <cell r="EL383">
            <v>0</v>
          </cell>
          <cell r="EM383">
            <v>7.8648696582497374E-2</v>
          </cell>
          <cell r="EN383">
            <v>0</v>
          </cell>
          <cell r="EO383">
            <v>4.5821356152654571E-4</v>
          </cell>
          <cell r="EP383">
            <v>0</v>
          </cell>
          <cell r="EQ383">
            <v>15.654957713633674</v>
          </cell>
          <cell r="ER383">
            <v>0</v>
          </cell>
          <cell r="ES383">
            <v>0.98830407400104725</v>
          </cell>
          <cell r="ET383">
            <v>0</v>
          </cell>
          <cell r="EU383">
            <v>34149.544477848533</v>
          </cell>
          <cell r="EV383">
            <v>0</v>
          </cell>
          <cell r="EW383">
            <v>2.6484253307920855E-2</v>
          </cell>
          <cell r="EX383">
            <v>0.85</v>
          </cell>
          <cell r="EY383">
            <v>0.84698219763513705</v>
          </cell>
          <cell r="EZ383">
            <v>0</v>
          </cell>
          <cell r="FA383">
            <v>0.36037360173604288</v>
          </cell>
          <cell r="FB383">
            <v>0</v>
          </cell>
          <cell r="FC383">
            <v>0.42547954696361234</v>
          </cell>
          <cell r="FD383">
            <v>0</v>
          </cell>
          <cell r="FE383">
            <v>17677.205757963224</v>
          </cell>
          <cell r="FF383">
            <v>0</v>
          </cell>
          <cell r="FG383">
            <v>0.74577751989480423</v>
          </cell>
          <cell r="FH383">
            <v>0</v>
          </cell>
          <cell r="FI383">
            <v>0.78612324126108302</v>
          </cell>
          <cell r="FJ383">
            <v>0</v>
          </cell>
          <cell r="FK383">
            <v>0.90053164176015543</v>
          </cell>
          <cell r="FL383">
            <v>0</v>
          </cell>
          <cell r="FM383">
            <v>0.93795292330728053</v>
          </cell>
          <cell r="FN383">
            <v>0</v>
          </cell>
          <cell r="FO383">
            <v>0.67159625437868509</v>
          </cell>
          <cell r="FP383">
            <v>0</v>
          </cell>
          <cell r="FQ383">
            <v>0.73734659222062737</v>
          </cell>
          <cell r="FR383">
            <v>0</v>
          </cell>
          <cell r="FS383">
            <v>9.8212138333786392E-4</v>
          </cell>
          <cell r="FT383">
            <v>0</v>
          </cell>
          <cell r="FU383">
            <v>0.82760078323041475</v>
          </cell>
          <cell r="FV383">
            <v>0</v>
          </cell>
          <cell r="FW383">
            <v>0</v>
          </cell>
          <cell r="FX383">
            <v>0</v>
          </cell>
          <cell r="FY383">
            <v>40167.048074752522</v>
          </cell>
          <cell r="FZ383">
            <v>0</v>
          </cell>
          <cell r="GA383">
            <v>48534.328251800958</v>
          </cell>
          <cell r="GB383">
            <v>0</v>
          </cell>
          <cell r="GC383" t="e">
            <v>#DIV/0!</v>
          </cell>
          <cell r="GD383">
            <v>0</v>
          </cell>
          <cell r="GE383" t="e">
            <v>#DIV/0!</v>
          </cell>
          <cell r="GF383">
            <v>0</v>
          </cell>
          <cell r="GG383" t="e">
            <v>#DIV/0!</v>
          </cell>
          <cell r="GH383">
            <v>0</v>
          </cell>
          <cell r="GI383" t="e">
            <v>#DIV/0!</v>
          </cell>
          <cell r="GJ383">
            <v>0</v>
          </cell>
          <cell r="GK383" t="e">
            <v>#DIV/0!</v>
          </cell>
          <cell r="GL383">
            <v>0</v>
          </cell>
          <cell r="GM383" t="e">
            <v>#DIV/0!</v>
          </cell>
          <cell r="GN383">
            <v>0</v>
          </cell>
          <cell r="GO383" t="e">
            <v>#DIV/0!</v>
          </cell>
          <cell r="GP383">
            <v>0</v>
          </cell>
          <cell r="GQ383" t="e">
            <v>#DIV/0!</v>
          </cell>
          <cell r="GR383">
            <v>0</v>
          </cell>
          <cell r="GS383" t="e">
            <v>#DIV/0!</v>
          </cell>
          <cell r="GT383">
            <v>0</v>
          </cell>
          <cell r="GU383">
            <v>20870.811461350466</v>
          </cell>
          <cell r="GV383">
            <v>0</v>
          </cell>
          <cell r="GW383">
            <v>7521.2894974807523</v>
          </cell>
          <cell r="GX383">
            <v>0</v>
          </cell>
          <cell r="GY383">
            <v>1.731409812818949E-2</v>
          </cell>
          <cell r="GZ383">
            <v>0</v>
          </cell>
          <cell r="HA383">
            <v>4.8044856906226091E-2</v>
          </cell>
          <cell r="HB383">
            <v>0</v>
          </cell>
          <cell r="HC383">
            <v>3609.8092200536294</v>
          </cell>
          <cell r="HD383">
            <v>0</v>
          </cell>
          <cell r="HE383">
            <v>8.3098238780712035E-3</v>
          </cell>
          <cell r="IV383">
            <v>379</v>
          </cell>
        </row>
        <row r="384">
          <cell r="B384">
            <v>39197</v>
          </cell>
          <cell r="C384">
            <v>49</v>
          </cell>
          <cell r="D384">
            <v>39173</v>
          </cell>
          <cell r="E384">
            <v>0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51.625</v>
          </cell>
          <cell r="L384">
            <v>0</v>
          </cell>
          <cell r="M384">
            <v>235.37500000000009</v>
          </cell>
          <cell r="N384">
            <v>0</v>
          </cell>
          <cell r="O384">
            <v>236</v>
          </cell>
          <cell r="Q384">
            <v>19.5</v>
          </cell>
          <cell r="S384">
            <v>0.73680555555555594</v>
          </cell>
          <cell r="T384">
            <v>0</v>
          </cell>
          <cell r="U384">
            <v>20.236805555555556</v>
          </cell>
          <cell r="W384">
            <v>11.663194444444446</v>
          </cell>
          <cell r="Y384">
            <v>3.4722222222222071E-2</v>
          </cell>
          <cell r="AA384">
            <v>20.215972222222224</v>
          </cell>
          <cell r="AB384">
            <v>0</v>
          </cell>
          <cell r="AC384">
            <v>20.250694444444445</v>
          </cell>
          <cell r="AE384">
            <v>4.4145833333333329</v>
          </cell>
          <cell r="AG384">
            <v>39.742361111111116</v>
          </cell>
          <cell r="AI384">
            <v>0.44097222222222232</v>
          </cell>
          <cell r="AJ384">
            <v>0</v>
          </cell>
          <cell r="AK384">
            <v>44.59791666666667</v>
          </cell>
          <cell r="AL384">
            <v>0</v>
          </cell>
          <cell r="AM384">
            <v>64.848611111111111</v>
          </cell>
          <cell r="AN384">
            <v>0</v>
          </cell>
          <cell r="AO384">
            <v>203.47499999999997</v>
          </cell>
          <cell r="AP384">
            <v>0</v>
          </cell>
          <cell r="AQ384">
            <v>132.03222222222203</v>
          </cell>
          <cell r="AR384">
            <v>0</v>
          </cell>
          <cell r="AS384">
            <v>0.97590612599159354</v>
          </cell>
          <cell r="AT384">
            <v>0</v>
          </cell>
          <cell r="AU384">
            <v>0.78309449180004775</v>
          </cell>
          <cell r="AV384">
            <v>0</v>
          </cell>
          <cell r="AW384">
            <v>0.99759326569209716</v>
          </cell>
          <cell r="AX384">
            <v>0</v>
          </cell>
          <cell r="AY384">
            <v>0.75659388348373846</v>
          </cell>
          <cell r="AZ384">
            <v>0</v>
          </cell>
          <cell r="BA384">
            <v>0.68146509945256728</v>
          </cell>
          <cell r="BB384">
            <v>0</v>
          </cell>
          <cell r="BC384">
            <v>0.64888670461836617</v>
          </cell>
          <cell r="BD384">
            <v>0</v>
          </cell>
          <cell r="BE384">
            <v>0.61370888866652162</v>
          </cell>
          <cell r="BF384">
            <v>0</v>
          </cell>
          <cell r="BG384">
            <v>0.61161423148684213</v>
          </cell>
          <cell r="BH384">
            <v>0</v>
          </cell>
          <cell r="BI384">
            <v>0.56094411990322701</v>
          </cell>
          <cell r="BJ384">
            <v>0</v>
          </cell>
          <cell r="BK384">
            <v>137.0885730755962</v>
          </cell>
          <cell r="BL384">
            <v>0</v>
          </cell>
          <cell r="BM384">
            <v>434402.61466666654</v>
          </cell>
          <cell r="BN384">
            <v>0</v>
          </cell>
          <cell r="BO384">
            <v>1840.6890451977397</v>
          </cell>
          <cell r="BP384">
            <v>0</v>
          </cell>
          <cell r="BQ384">
            <v>154969.07804000017</v>
          </cell>
          <cell r="BR384">
            <v>0</v>
          </cell>
          <cell r="BS384">
            <v>0.35674066593478904</v>
          </cell>
          <cell r="BT384">
            <v>0</v>
          </cell>
          <cell r="BU384">
            <v>0.35674066593478904</v>
          </cell>
          <cell r="BV384">
            <v>0</v>
          </cell>
          <cell r="BW384">
            <v>0.1156844016595425</v>
          </cell>
          <cell r="BX384">
            <v>0</v>
          </cell>
          <cell r="BY384">
            <v>50253.606557054118</v>
          </cell>
          <cell r="BZ384">
            <v>0</v>
          </cell>
          <cell r="CA384">
            <v>0.18634085888121099</v>
          </cell>
          <cell r="CB384">
            <v>0</v>
          </cell>
          <cell r="CC384">
            <v>80946.95631723039</v>
          </cell>
          <cell r="CD384">
            <v>0</v>
          </cell>
          <cell r="CE384">
            <v>2.9091516698056919E-2</v>
          </cell>
          <cell r="CF384">
            <v>0</v>
          </cell>
          <cell r="CG384">
            <v>0.74906282891880527</v>
          </cell>
          <cell r="CH384">
            <v>0</v>
          </cell>
          <cell r="CI384">
            <v>6673.1968893401727</v>
          </cell>
          <cell r="CJ384">
            <v>0</v>
          </cell>
          <cell r="CK384">
            <v>0.48917543656311357</v>
          </cell>
          <cell r="CL384">
            <v>0</v>
          </cell>
          <cell r="CM384">
            <v>84052.466533429571</v>
          </cell>
          <cell r="CN384">
            <v>0</v>
          </cell>
          <cell r="CO384">
            <v>0.39554271530305446</v>
          </cell>
          <cell r="CP384">
            <v>0</v>
          </cell>
          <cell r="CQ384">
            <v>171824.78973999975</v>
          </cell>
          <cell r="CR384">
            <v>0</v>
          </cell>
          <cell r="CS384">
            <v>1.1506937507033582E-2</v>
          </cell>
          <cell r="CT384">
            <v>0</v>
          </cell>
          <cell r="CU384">
            <v>4998.6437398613216</v>
          </cell>
          <cell r="CV384">
            <v>0</v>
          </cell>
          <cell r="CW384">
            <v>4.2342397840877351E-2</v>
          </cell>
          <cell r="CX384">
            <v>0</v>
          </cell>
          <cell r="CY384">
            <v>18393.648333333338</v>
          </cell>
          <cell r="CZ384">
            <v>0</v>
          </cell>
          <cell r="DA384">
            <v>2.031843602464951E-2</v>
          </cell>
          <cell r="DB384">
            <v>0</v>
          </cell>
          <cell r="DC384">
            <v>8.6033130166012406E-4</v>
          </cell>
          <cell r="DD384">
            <v>0</v>
          </cell>
          <cell r="DE384">
            <v>373.73016692073452</v>
          </cell>
          <cell r="DF384">
            <v>0</v>
          </cell>
          <cell r="DG384">
            <v>0.60590767106623711</v>
          </cell>
          <cell r="DH384">
            <v>0</v>
          </cell>
          <cell r="DI384">
            <v>11144.852624061377</v>
          </cell>
          <cell r="DJ384">
            <v>0</v>
          </cell>
          <cell r="DK384">
            <v>9.2751735223091852E-2</v>
          </cell>
          <cell r="DL384">
            <v>0</v>
          </cell>
          <cell r="DM384">
            <v>1706.0427999999986</v>
          </cell>
          <cell r="DN384">
            <v>0</v>
          </cell>
          <cell r="DO384">
            <v>0.82661866184707689</v>
          </cell>
          <cell r="DP384">
            <v>0</v>
          </cell>
          <cell r="DQ384">
            <v>45254.962817192856</v>
          </cell>
          <cell r="DR384">
            <v>0</v>
          </cell>
          <cell r="DS384">
            <v>54747.085815932078</v>
          </cell>
          <cell r="DT384">
            <v>0</v>
          </cell>
          <cell r="DU384">
            <v>417546.90296666691</v>
          </cell>
          <cell r="DV384">
            <v>0</v>
          </cell>
          <cell r="DW384">
            <v>0.96119795063173441</v>
          </cell>
          <cell r="DX384">
            <v>0</v>
          </cell>
          <cell r="DY384">
            <v>0.43262020195851175</v>
          </cell>
          <cell r="DZ384">
            <v>0</v>
          </cell>
          <cell r="EA384">
            <v>0.98785121967142764</v>
          </cell>
          <cell r="EB384">
            <v>0</v>
          </cell>
          <cell r="EC384">
            <v>0.85213298515445779</v>
          </cell>
          <cell r="ED384">
            <v>0</v>
          </cell>
          <cell r="EE384">
            <v>0.87518912292736151</v>
          </cell>
          <cell r="EF384">
            <v>0</v>
          </cell>
          <cell r="EG384">
            <v>7.7693210844588065E-2</v>
          </cell>
          <cell r="EH384">
            <v>0</v>
          </cell>
          <cell r="EI384">
            <v>33750.13393273767</v>
          </cell>
          <cell r="EJ384">
            <v>0</v>
          </cell>
          <cell r="EK384">
            <v>34165.199435562179</v>
          </cell>
          <cell r="EL384">
            <v>0</v>
          </cell>
          <cell r="EM384">
            <v>7.8648696582497374E-2</v>
          </cell>
          <cell r="EN384">
            <v>0</v>
          </cell>
          <cell r="EO384">
            <v>4.5821356152654571E-4</v>
          </cell>
          <cell r="EP384">
            <v>0</v>
          </cell>
          <cell r="EQ384">
            <v>15.654957713633674</v>
          </cell>
          <cell r="ER384">
            <v>0</v>
          </cell>
          <cell r="ES384">
            <v>0.98830407400104725</v>
          </cell>
          <cell r="ET384">
            <v>0</v>
          </cell>
          <cell r="EU384">
            <v>34149.544477848533</v>
          </cell>
          <cell r="EV384">
            <v>0</v>
          </cell>
          <cell r="EW384">
            <v>2.6484253307920855E-2</v>
          </cell>
          <cell r="EX384">
            <v>0.85</v>
          </cell>
          <cell r="EY384">
            <v>0.84698219763513705</v>
          </cell>
          <cell r="EZ384">
            <v>0</v>
          </cell>
          <cell r="FA384">
            <v>0.36037360173604288</v>
          </cell>
          <cell r="FB384">
            <v>0</v>
          </cell>
          <cell r="FC384">
            <v>0.42547954696361234</v>
          </cell>
          <cell r="FD384">
            <v>0</v>
          </cell>
          <cell r="FE384">
            <v>17677.205757963224</v>
          </cell>
          <cell r="FF384">
            <v>0</v>
          </cell>
          <cell r="FG384">
            <v>0.74577751989480423</v>
          </cell>
          <cell r="FH384">
            <v>0</v>
          </cell>
          <cell r="FI384">
            <v>0.78612324126108302</v>
          </cell>
          <cell r="FJ384">
            <v>0</v>
          </cell>
          <cell r="FK384">
            <v>0.90053164176015543</v>
          </cell>
          <cell r="FL384">
            <v>0</v>
          </cell>
          <cell r="FM384">
            <v>0.93795292330728053</v>
          </cell>
          <cell r="FN384">
            <v>0</v>
          </cell>
          <cell r="FO384">
            <v>0.67159625437868509</v>
          </cell>
          <cell r="FP384">
            <v>0</v>
          </cell>
          <cell r="FQ384">
            <v>0.73734659222062737</v>
          </cell>
          <cell r="FR384">
            <v>0</v>
          </cell>
          <cell r="FS384">
            <v>9.8212138333786392E-4</v>
          </cell>
          <cell r="FT384">
            <v>0</v>
          </cell>
          <cell r="FU384">
            <v>0.82760078323041475</v>
          </cell>
          <cell r="FV384">
            <v>0</v>
          </cell>
          <cell r="FW384">
            <v>0</v>
          </cell>
          <cell r="FX384">
            <v>0</v>
          </cell>
          <cell r="FY384">
            <v>40167.048074752522</v>
          </cell>
          <cell r="FZ384">
            <v>0</v>
          </cell>
          <cell r="GA384">
            <v>48534.328251800958</v>
          </cell>
          <cell r="GB384">
            <v>0</v>
          </cell>
          <cell r="GC384" t="e">
            <v>#DIV/0!</v>
          </cell>
          <cell r="GD384">
            <v>0</v>
          </cell>
          <cell r="GE384" t="e">
            <v>#DIV/0!</v>
          </cell>
          <cell r="GF384">
            <v>0</v>
          </cell>
          <cell r="GG384" t="e">
            <v>#DIV/0!</v>
          </cell>
          <cell r="GH384">
            <v>0</v>
          </cell>
          <cell r="GI384" t="e">
            <v>#DIV/0!</v>
          </cell>
          <cell r="GJ384">
            <v>0</v>
          </cell>
          <cell r="GK384" t="e">
            <v>#DIV/0!</v>
          </cell>
          <cell r="GL384">
            <v>0</v>
          </cell>
          <cell r="GM384" t="e">
            <v>#DIV/0!</v>
          </cell>
          <cell r="GN384">
            <v>0</v>
          </cell>
          <cell r="GO384" t="e">
            <v>#DIV/0!</v>
          </cell>
          <cell r="GP384">
            <v>0</v>
          </cell>
          <cell r="GQ384" t="e">
            <v>#DIV/0!</v>
          </cell>
          <cell r="GR384">
            <v>0</v>
          </cell>
          <cell r="GS384" t="e">
            <v>#DIV/0!</v>
          </cell>
          <cell r="GT384">
            <v>0</v>
          </cell>
          <cell r="GU384">
            <v>20870.811461350466</v>
          </cell>
          <cell r="GV384">
            <v>0</v>
          </cell>
          <cell r="GW384">
            <v>7521.2894974807523</v>
          </cell>
          <cell r="GX384">
            <v>0</v>
          </cell>
          <cell r="GY384">
            <v>1.731409812818949E-2</v>
          </cell>
          <cell r="GZ384">
            <v>0</v>
          </cell>
          <cell r="HA384">
            <v>4.8044856906226091E-2</v>
          </cell>
          <cell r="HB384">
            <v>0</v>
          </cell>
          <cell r="HC384">
            <v>3609.8092200536294</v>
          </cell>
          <cell r="HD384">
            <v>0</v>
          </cell>
          <cell r="HE384">
            <v>8.3098238780712035E-3</v>
          </cell>
          <cell r="IV384">
            <v>380</v>
          </cell>
        </row>
        <row r="385">
          <cell r="B385">
            <v>39198</v>
          </cell>
          <cell r="C385">
            <v>49</v>
          </cell>
          <cell r="D385">
            <v>39173</v>
          </cell>
          <cell r="E385" t="str">
            <v>PH W</v>
          </cell>
          <cell r="G385">
            <v>0</v>
          </cell>
          <cell r="H385">
            <v>0</v>
          </cell>
          <cell r="I385">
            <v>1</v>
          </cell>
          <cell r="J385">
            <v>1</v>
          </cell>
          <cell r="K385">
            <v>52.625</v>
          </cell>
          <cell r="L385">
            <v>0</v>
          </cell>
          <cell r="M385">
            <v>235.37500000000009</v>
          </cell>
          <cell r="N385">
            <v>0</v>
          </cell>
          <cell r="O385">
            <v>236</v>
          </cell>
          <cell r="Q385">
            <v>19.5</v>
          </cell>
          <cell r="S385">
            <v>0.73680555555555594</v>
          </cell>
          <cell r="T385">
            <v>0</v>
          </cell>
          <cell r="U385">
            <v>20.236805555555556</v>
          </cell>
          <cell r="W385">
            <v>11.663194444444446</v>
          </cell>
          <cell r="Y385">
            <v>3.4722222222222071E-2</v>
          </cell>
          <cell r="AA385">
            <v>20.215972222222224</v>
          </cell>
          <cell r="AB385">
            <v>0</v>
          </cell>
          <cell r="AC385">
            <v>20.250694444444445</v>
          </cell>
          <cell r="AE385">
            <v>4.4145833333333329</v>
          </cell>
          <cell r="AG385">
            <v>39.742361111111116</v>
          </cell>
          <cell r="AI385">
            <v>0.44097222222222232</v>
          </cell>
          <cell r="AJ385">
            <v>0</v>
          </cell>
          <cell r="AK385">
            <v>44.59791666666667</v>
          </cell>
          <cell r="AL385">
            <v>0</v>
          </cell>
          <cell r="AM385">
            <v>64.848611111111111</v>
          </cell>
          <cell r="AN385">
            <v>0</v>
          </cell>
          <cell r="AO385">
            <v>203.47499999999997</v>
          </cell>
          <cell r="AP385">
            <v>0</v>
          </cell>
          <cell r="AQ385">
            <v>132.03222222222203</v>
          </cell>
          <cell r="AR385">
            <v>0</v>
          </cell>
          <cell r="AS385">
            <v>0.97590612599159354</v>
          </cell>
          <cell r="AT385">
            <v>0</v>
          </cell>
          <cell r="AU385">
            <v>0.78309449180004775</v>
          </cell>
          <cell r="AV385">
            <v>0</v>
          </cell>
          <cell r="AW385">
            <v>0.99759326569209716</v>
          </cell>
          <cell r="AX385">
            <v>0</v>
          </cell>
          <cell r="AY385">
            <v>0.75659388348373846</v>
          </cell>
          <cell r="AZ385">
            <v>0</v>
          </cell>
          <cell r="BA385">
            <v>0.68146509945256728</v>
          </cell>
          <cell r="BB385">
            <v>0</v>
          </cell>
          <cell r="BC385">
            <v>0.64888670461836617</v>
          </cell>
          <cell r="BD385">
            <v>0</v>
          </cell>
          <cell r="BE385">
            <v>0.61370888866652162</v>
          </cell>
          <cell r="BF385">
            <v>0</v>
          </cell>
          <cell r="BG385">
            <v>0.61161423148684213</v>
          </cell>
          <cell r="BH385">
            <v>0</v>
          </cell>
          <cell r="BI385">
            <v>0.56094411990322701</v>
          </cell>
          <cell r="BJ385">
            <v>0</v>
          </cell>
          <cell r="BK385">
            <v>137.0885730755962</v>
          </cell>
          <cell r="BL385">
            <v>0</v>
          </cell>
          <cell r="BM385">
            <v>434402.61466666654</v>
          </cell>
          <cell r="BN385">
            <v>0</v>
          </cell>
          <cell r="BO385">
            <v>1840.6890451977397</v>
          </cell>
          <cell r="BP385">
            <v>0</v>
          </cell>
          <cell r="BQ385">
            <v>154969.07804000017</v>
          </cell>
          <cell r="BR385">
            <v>0</v>
          </cell>
          <cell r="BS385">
            <v>0.35674066593478904</v>
          </cell>
          <cell r="BT385">
            <v>0</v>
          </cell>
          <cell r="BU385">
            <v>0.35674066593478904</v>
          </cell>
          <cell r="BV385">
            <v>0</v>
          </cell>
          <cell r="BW385">
            <v>0.1156844016595425</v>
          </cell>
          <cell r="BX385">
            <v>0</v>
          </cell>
          <cell r="BY385">
            <v>50253.606557054118</v>
          </cell>
          <cell r="BZ385">
            <v>0</v>
          </cell>
          <cell r="CA385">
            <v>0.18634085888121099</v>
          </cell>
          <cell r="CB385">
            <v>0</v>
          </cell>
          <cell r="CC385">
            <v>80946.95631723039</v>
          </cell>
          <cell r="CD385">
            <v>0</v>
          </cell>
          <cell r="CE385">
            <v>2.9091516698056919E-2</v>
          </cell>
          <cell r="CF385">
            <v>0</v>
          </cell>
          <cell r="CG385">
            <v>0.74906282891880527</v>
          </cell>
          <cell r="CH385">
            <v>0</v>
          </cell>
          <cell r="CI385">
            <v>6673.1968893401727</v>
          </cell>
          <cell r="CJ385">
            <v>0</v>
          </cell>
          <cell r="CK385">
            <v>0.48917543656311357</v>
          </cell>
          <cell r="CL385">
            <v>0</v>
          </cell>
          <cell r="CM385">
            <v>84052.466533429571</v>
          </cell>
          <cell r="CN385">
            <v>0</v>
          </cell>
          <cell r="CO385">
            <v>0.39554271530305446</v>
          </cell>
          <cell r="CP385">
            <v>0</v>
          </cell>
          <cell r="CQ385">
            <v>171824.78973999975</v>
          </cell>
          <cell r="CR385">
            <v>0</v>
          </cell>
          <cell r="CS385">
            <v>1.1506937507033582E-2</v>
          </cell>
          <cell r="CT385">
            <v>0</v>
          </cell>
          <cell r="CU385">
            <v>4998.6437398613216</v>
          </cell>
          <cell r="CV385">
            <v>0</v>
          </cell>
          <cell r="CW385">
            <v>4.2342397840877351E-2</v>
          </cell>
          <cell r="CX385">
            <v>0</v>
          </cell>
          <cell r="CY385">
            <v>18393.648333333338</v>
          </cell>
          <cell r="CZ385">
            <v>0</v>
          </cell>
          <cell r="DA385">
            <v>2.031843602464951E-2</v>
          </cell>
          <cell r="DB385">
            <v>0</v>
          </cell>
          <cell r="DC385">
            <v>8.6033130166012406E-4</v>
          </cell>
          <cell r="DD385">
            <v>0</v>
          </cell>
          <cell r="DE385">
            <v>373.73016692073452</v>
          </cell>
          <cell r="DF385">
            <v>0</v>
          </cell>
          <cell r="DG385">
            <v>0.60590767106623711</v>
          </cell>
          <cell r="DH385">
            <v>0</v>
          </cell>
          <cell r="DI385">
            <v>11144.852624061377</v>
          </cell>
          <cell r="DJ385">
            <v>0</v>
          </cell>
          <cell r="DK385">
            <v>9.2751735223091852E-2</v>
          </cell>
          <cell r="DL385">
            <v>0</v>
          </cell>
          <cell r="DM385">
            <v>1706.0427999999986</v>
          </cell>
          <cell r="DN385">
            <v>0</v>
          </cell>
          <cell r="DO385">
            <v>0.82661866184707689</v>
          </cell>
          <cell r="DP385">
            <v>0</v>
          </cell>
          <cell r="DQ385">
            <v>45254.962817192856</v>
          </cell>
          <cell r="DR385">
            <v>0</v>
          </cell>
          <cell r="DS385">
            <v>54747.085815932078</v>
          </cell>
          <cell r="DT385">
            <v>0</v>
          </cell>
          <cell r="DU385">
            <v>417546.90296666691</v>
          </cell>
          <cell r="DV385">
            <v>0</v>
          </cell>
          <cell r="DW385">
            <v>0.96119795063173441</v>
          </cell>
          <cell r="DX385">
            <v>0</v>
          </cell>
          <cell r="DY385">
            <v>0.43262020195851175</v>
          </cell>
          <cell r="DZ385">
            <v>0</v>
          </cell>
          <cell r="EA385">
            <v>0.98785121967142764</v>
          </cell>
          <cell r="EB385">
            <v>0</v>
          </cell>
          <cell r="EC385">
            <v>0.85213298515445779</v>
          </cell>
          <cell r="ED385">
            <v>0</v>
          </cell>
          <cell r="EE385">
            <v>0.87518912292736151</v>
          </cell>
          <cell r="EF385">
            <v>0</v>
          </cell>
          <cell r="EG385">
            <v>7.7693210844588065E-2</v>
          </cell>
          <cell r="EH385">
            <v>0</v>
          </cell>
          <cell r="EI385">
            <v>33750.13393273767</v>
          </cell>
          <cell r="EJ385">
            <v>0</v>
          </cell>
          <cell r="EK385">
            <v>34165.199435562179</v>
          </cell>
          <cell r="EL385">
            <v>0</v>
          </cell>
          <cell r="EM385">
            <v>7.8648696582497374E-2</v>
          </cell>
          <cell r="EN385">
            <v>0</v>
          </cell>
          <cell r="EO385">
            <v>4.5821356152654571E-4</v>
          </cell>
          <cell r="EP385">
            <v>0</v>
          </cell>
          <cell r="EQ385">
            <v>15.654957713633674</v>
          </cell>
          <cell r="ER385">
            <v>0</v>
          </cell>
          <cell r="ES385">
            <v>0.98830407400104725</v>
          </cell>
          <cell r="ET385">
            <v>0</v>
          </cell>
          <cell r="EU385">
            <v>34149.544477848533</v>
          </cell>
          <cell r="EV385">
            <v>0</v>
          </cell>
          <cell r="EW385">
            <v>2.6484253307920855E-2</v>
          </cell>
          <cell r="EX385">
            <v>0.85</v>
          </cell>
          <cell r="EY385">
            <v>0.84698219763513705</v>
          </cell>
          <cell r="EZ385">
            <v>0</v>
          </cell>
          <cell r="FA385">
            <v>0.36037360173604288</v>
          </cell>
          <cell r="FB385">
            <v>0</v>
          </cell>
          <cell r="FC385">
            <v>0.42547954696361234</v>
          </cell>
          <cell r="FD385">
            <v>0</v>
          </cell>
          <cell r="FE385">
            <v>17677.205757963224</v>
          </cell>
          <cell r="FF385">
            <v>0</v>
          </cell>
          <cell r="FG385">
            <v>0.74577751989480423</v>
          </cell>
          <cell r="FH385">
            <v>0</v>
          </cell>
          <cell r="FI385">
            <v>0.78612324126108302</v>
          </cell>
          <cell r="FJ385">
            <v>0</v>
          </cell>
          <cell r="FK385">
            <v>0.90053164176015543</v>
          </cell>
          <cell r="FL385">
            <v>0</v>
          </cell>
          <cell r="FM385">
            <v>0.93795292330728053</v>
          </cell>
          <cell r="FN385">
            <v>0</v>
          </cell>
          <cell r="FO385">
            <v>0.67159625437868509</v>
          </cell>
          <cell r="FP385">
            <v>0</v>
          </cell>
          <cell r="FQ385">
            <v>0.73734659222062737</v>
          </cell>
          <cell r="FR385">
            <v>0</v>
          </cell>
          <cell r="FS385">
            <v>9.8212138333786392E-4</v>
          </cell>
          <cell r="FT385">
            <v>0</v>
          </cell>
          <cell r="FU385">
            <v>0.82760078323041475</v>
          </cell>
          <cell r="FV385">
            <v>0</v>
          </cell>
          <cell r="FW385">
            <v>0</v>
          </cell>
          <cell r="FX385">
            <v>0</v>
          </cell>
          <cell r="FY385">
            <v>40167.048074752522</v>
          </cell>
          <cell r="FZ385">
            <v>0</v>
          </cell>
          <cell r="GA385">
            <v>48534.328251800958</v>
          </cell>
          <cell r="GB385">
            <v>0</v>
          </cell>
          <cell r="GC385" t="e">
            <v>#DIV/0!</v>
          </cell>
          <cell r="GD385">
            <v>0</v>
          </cell>
          <cell r="GE385" t="e">
            <v>#DIV/0!</v>
          </cell>
          <cell r="GF385">
            <v>0</v>
          </cell>
          <cell r="GG385" t="e">
            <v>#DIV/0!</v>
          </cell>
          <cell r="GH385">
            <v>0</v>
          </cell>
          <cell r="GI385" t="e">
            <v>#DIV/0!</v>
          </cell>
          <cell r="GJ385">
            <v>0</v>
          </cell>
          <cell r="GK385" t="e">
            <v>#DIV/0!</v>
          </cell>
          <cell r="GL385">
            <v>0</v>
          </cell>
          <cell r="GM385" t="e">
            <v>#DIV/0!</v>
          </cell>
          <cell r="GN385">
            <v>0</v>
          </cell>
          <cell r="GO385" t="e">
            <v>#DIV/0!</v>
          </cell>
          <cell r="GP385">
            <v>0</v>
          </cell>
          <cell r="GQ385" t="e">
            <v>#DIV/0!</v>
          </cell>
          <cell r="GR385">
            <v>0</v>
          </cell>
          <cell r="GS385" t="e">
            <v>#DIV/0!</v>
          </cell>
          <cell r="GT385">
            <v>0</v>
          </cell>
          <cell r="GU385">
            <v>20870.811461350466</v>
          </cell>
          <cell r="GV385">
            <v>0</v>
          </cell>
          <cell r="GW385">
            <v>7521.2894974807523</v>
          </cell>
          <cell r="GX385">
            <v>0</v>
          </cell>
          <cell r="GY385">
            <v>1.731409812818949E-2</v>
          </cell>
          <cell r="GZ385">
            <v>0</v>
          </cell>
          <cell r="HA385">
            <v>4.8044856906226091E-2</v>
          </cell>
          <cell r="HB385">
            <v>0</v>
          </cell>
          <cell r="HC385">
            <v>3609.8092200536294</v>
          </cell>
          <cell r="HD385">
            <v>0</v>
          </cell>
          <cell r="HE385">
            <v>8.3098238780712035E-3</v>
          </cell>
          <cell r="IV385">
            <v>381</v>
          </cell>
        </row>
        <row r="386">
          <cell r="B386">
            <v>39199</v>
          </cell>
          <cell r="C386">
            <v>49</v>
          </cell>
          <cell r="D386">
            <v>39173</v>
          </cell>
          <cell r="E386">
            <v>0</v>
          </cell>
          <cell r="G386">
            <v>0</v>
          </cell>
          <cell r="H386">
            <v>0</v>
          </cell>
          <cell r="I386">
            <v>1</v>
          </cell>
          <cell r="J386">
            <v>1</v>
          </cell>
          <cell r="K386">
            <v>53.625</v>
          </cell>
          <cell r="L386">
            <v>0</v>
          </cell>
          <cell r="M386">
            <v>235.37500000000009</v>
          </cell>
          <cell r="N386">
            <v>0</v>
          </cell>
          <cell r="O386">
            <v>236</v>
          </cell>
          <cell r="Q386">
            <v>19.5</v>
          </cell>
          <cell r="S386">
            <v>0.73680555555555594</v>
          </cell>
          <cell r="T386">
            <v>0</v>
          </cell>
          <cell r="U386">
            <v>20.236805555555556</v>
          </cell>
          <cell r="W386">
            <v>11.663194444444446</v>
          </cell>
          <cell r="Y386">
            <v>3.4722222222222071E-2</v>
          </cell>
          <cell r="AA386">
            <v>20.215972222222224</v>
          </cell>
          <cell r="AB386">
            <v>0</v>
          </cell>
          <cell r="AC386">
            <v>20.250694444444445</v>
          </cell>
          <cell r="AE386">
            <v>4.4145833333333329</v>
          </cell>
          <cell r="AG386">
            <v>39.742361111111116</v>
          </cell>
          <cell r="AI386">
            <v>0.44097222222222232</v>
          </cell>
          <cell r="AJ386">
            <v>0</v>
          </cell>
          <cell r="AK386">
            <v>44.59791666666667</v>
          </cell>
          <cell r="AL386">
            <v>0</v>
          </cell>
          <cell r="AM386">
            <v>64.848611111111111</v>
          </cell>
          <cell r="AN386">
            <v>0</v>
          </cell>
          <cell r="AO386">
            <v>203.47499999999997</v>
          </cell>
          <cell r="AP386">
            <v>0</v>
          </cell>
          <cell r="AQ386">
            <v>132.03222222222203</v>
          </cell>
          <cell r="AR386">
            <v>0</v>
          </cell>
          <cell r="AS386">
            <v>0.97590612599159354</v>
          </cell>
          <cell r="AT386">
            <v>0</v>
          </cell>
          <cell r="AU386">
            <v>0.78309449180004775</v>
          </cell>
          <cell r="AV386">
            <v>0</v>
          </cell>
          <cell r="AW386">
            <v>0.99759326569209716</v>
          </cell>
          <cell r="AX386">
            <v>0</v>
          </cell>
          <cell r="AY386">
            <v>0.75659388348373846</v>
          </cell>
          <cell r="AZ386">
            <v>0</v>
          </cell>
          <cell r="BA386">
            <v>0.68146509945256728</v>
          </cell>
          <cell r="BB386">
            <v>0</v>
          </cell>
          <cell r="BC386">
            <v>0.64888670461836617</v>
          </cell>
          <cell r="BD386">
            <v>0</v>
          </cell>
          <cell r="BE386">
            <v>0.61370888866652162</v>
          </cell>
          <cell r="BF386">
            <v>0</v>
          </cell>
          <cell r="BG386">
            <v>0.61161423148684213</v>
          </cell>
          <cell r="BH386">
            <v>0</v>
          </cell>
          <cell r="BI386">
            <v>0.56094411990322701</v>
          </cell>
          <cell r="BJ386">
            <v>0</v>
          </cell>
          <cell r="BK386">
            <v>137.0885730755962</v>
          </cell>
          <cell r="BL386">
            <v>0</v>
          </cell>
          <cell r="BM386">
            <v>434402.61466666654</v>
          </cell>
          <cell r="BN386">
            <v>0</v>
          </cell>
          <cell r="BO386">
            <v>1840.6890451977397</v>
          </cell>
          <cell r="BP386">
            <v>0</v>
          </cell>
          <cell r="BQ386">
            <v>154969.07804000017</v>
          </cell>
          <cell r="BR386">
            <v>0</v>
          </cell>
          <cell r="BS386">
            <v>0.35674066593478904</v>
          </cell>
          <cell r="BT386">
            <v>0</v>
          </cell>
          <cell r="BU386">
            <v>0.35674066593478904</v>
          </cell>
          <cell r="BV386">
            <v>0</v>
          </cell>
          <cell r="BW386">
            <v>0.1156844016595425</v>
          </cell>
          <cell r="BX386">
            <v>0</v>
          </cell>
          <cell r="BY386">
            <v>50253.606557054118</v>
          </cell>
          <cell r="BZ386">
            <v>0</v>
          </cell>
          <cell r="CA386">
            <v>0.18634085888121099</v>
          </cell>
          <cell r="CB386">
            <v>0</v>
          </cell>
          <cell r="CC386">
            <v>80946.95631723039</v>
          </cell>
          <cell r="CD386">
            <v>0</v>
          </cell>
          <cell r="CE386">
            <v>2.9091516698056919E-2</v>
          </cell>
          <cell r="CF386">
            <v>0</v>
          </cell>
          <cell r="CG386">
            <v>0.74906282891880527</v>
          </cell>
          <cell r="CH386">
            <v>0</v>
          </cell>
          <cell r="CI386">
            <v>6673.1968893401727</v>
          </cell>
          <cell r="CJ386">
            <v>0</v>
          </cell>
          <cell r="CK386">
            <v>0.48917543656311357</v>
          </cell>
          <cell r="CL386">
            <v>0</v>
          </cell>
          <cell r="CM386">
            <v>84052.466533429571</v>
          </cell>
          <cell r="CN386">
            <v>0</v>
          </cell>
          <cell r="CO386">
            <v>0.39554271530305446</v>
          </cell>
          <cell r="CP386">
            <v>0</v>
          </cell>
          <cell r="CQ386">
            <v>171824.78973999975</v>
          </cell>
          <cell r="CR386">
            <v>0</v>
          </cell>
          <cell r="CS386">
            <v>1.1506937507033582E-2</v>
          </cell>
          <cell r="CT386">
            <v>0</v>
          </cell>
          <cell r="CU386">
            <v>4998.6437398613216</v>
          </cell>
          <cell r="CV386">
            <v>0</v>
          </cell>
          <cell r="CW386">
            <v>4.2342397840877351E-2</v>
          </cell>
          <cell r="CX386">
            <v>0</v>
          </cell>
          <cell r="CY386">
            <v>18393.648333333338</v>
          </cell>
          <cell r="CZ386">
            <v>0</v>
          </cell>
          <cell r="DA386">
            <v>2.031843602464951E-2</v>
          </cell>
          <cell r="DB386">
            <v>0</v>
          </cell>
          <cell r="DC386">
            <v>8.6033130166012406E-4</v>
          </cell>
          <cell r="DD386">
            <v>0</v>
          </cell>
          <cell r="DE386">
            <v>373.73016692073452</v>
          </cell>
          <cell r="DF386">
            <v>0</v>
          </cell>
          <cell r="DG386">
            <v>0.60590767106623711</v>
          </cell>
          <cell r="DH386">
            <v>0</v>
          </cell>
          <cell r="DI386">
            <v>11144.852624061377</v>
          </cell>
          <cell r="DJ386">
            <v>0</v>
          </cell>
          <cell r="DK386">
            <v>9.2751735223091852E-2</v>
          </cell>
          <cell r="DL386">
            <v>0</v>
          </cell>
          <cell r="DM386">
            <v>1706.0427999999986</v>
          </cell>
          <cell r="DN386">
            <v>0</v>
          </cell>
          <cell r="DO386">
            <v>0.82661866184707689</v>
          </cell>
          <cell r="DP386">
            <v>0</v>
          </cell>
          <cell r="DQ386">
            <v>45254.962817192856</v>
          </cell>
          <cell r="DR386">
            <v>0</v>
          </cell>
          <cell r="DS386">
            <v>54747.085815932078</v>
          </cell>
          <cell r="DT386">
            <v>0</v>
          </cell>
          <cell r="DU386">
            <v>417546.90296666691</v>
          </cell>
          <cell r="DV386">
            <v>0</v>
          </cell>
          <cell r="DW386">
            <v>0.96119795063173441</v>
          </cell>
          <cell r="DX386">
            <v>0</v>
          </cell>
          <cell r="DY386">
            <v>0.43262020195851175</v>
          </cell>
          <cell r="DZ386">
            <v>0</v>
          </cell>
          <cell r="EA386">
            <v>0.98785121967142764</v>
          </cell>
          <cell r="EB386">
            <v>0</v>
          </cell>
          <cell r="EC386">
            <v>0.85213298515445779</v>
          </cell>
          <cell r="ED386">
            <v>0</v>
          </cell>
          <cell r="EE386">
            <v>0.87518912292736151</v>
          </cell>
          <cell r="EF386">
            <v>0</v>
          </cell>
          <cell r="EG386">
            <v>7.7693210844588065E-2</v>
          </cell>
          <cell r="EH386">
            <v>0</v>
          </cell>
          <cell r="EI386">
            <v>33750.13393273767</v>
          </cell>
          <cell r="EJ386">
            <v>0</v>
          </cell>
          <cell r="EK386">
            <v>34165.199435562179</v>
          </cell>
          <cell r="EL386">
            <v>0</v>
          </cell>
          <cell r="EM386">
            <v>7.8648696582497374E-2</v>
          </cell>
          <cell r="EN386">
            <v>0</v>
          </cell>
          <cell r="EO386">
            <v>4.5821356152654571E-4</v>
          </cell>
          <cell r="EP386">
            <v>0</v>
          </cell>
          <cell r="EQ386">
            <v>15.654957713633674</v>
          </cell>
          <cell r="ER386">
            <v>0</v>
          </cell>
          <cell r="ES386">
            <v>0.98830407400104725</v>
          </cell>
          <cell r="ET386">
            <v>0</v>
          </cell>
          <cell r="EU386">
            <v>34149.544477848533</v>
          </cell>
          <cell r="EV386">
            <v>0</v>
          </cell>
          <cell r="EW386">
            <v>2.6484253307920855E-2</v>
          </cell>
          <cell r="EX386">
            <v>0.85</v>
          </cell>
          <cell r="EY386">
            <v>0.84698219763513705</v>
          </cell>
          <cell r="EZ386">
            <v>0</v>
          </cell>
          <cell r="FA386">
            <v>0.36037360173604288</v>
          </cell>
          <cell r="FB386">
            <v>0</v>
          </cell>
          <cell r="FC386">
            <v>0.42547954696361234</v>
          </cell>
          <cell r="FD386">
            <v>0</v>
          </cell>
          <cell r="FE386">
            <v>17677.205757963224</v>
          </cell>
          <cell r="FF386">
            <v>0</v>
          </cell>
          <cell r="FG386">
            <v>0.74577751989480423</v>
          </cell>
          <cell r="FH386">
            <v>0</v>
          </cell>
          <cell r="FI386">
            <v>0.78612324126108302</v>
          </cell>
          <cell r="FJ386">
            <v>0</v>
          </cell>
          <cell r="FK386">
            <v>0.90053164176015543</v>
          </cell>
          <cell r="FL386">
            <v>0</v>
          </cell>
          <cell r="FM386">
            <v>0.93795292330728053</v>
          </cell>
          <cell r="FN386">
            <v>0</v>
          </cell>
          <cell r="FO386">
            <v>0.67159625437868509</v>
          </cell>
          <cell r="FP386">
            <v>0</v>
          </cell>
          <cell r="FQ386">
            <v>0.73734659222062737</v>
          </cell>
          <cell r="FR386">
            <v>0</v>
          </cell>
          <cell r="FS386">
            <v>9.8212138333786392E-4</v>
          </cell>
          <cell r="FT386">
            <v>0</v>
          </cell>
          <cell r="FU386">
            <v>0.82760078323041475</v>
          </cell>
          <cell r="FV386">
            <v>0</v>
          </cell>
          <cell r="FW386">
            <v>0</v>
          </cell>
          <cell r="FX386">
            <v>0</v>
          </cell>
          <cell r="FY386">
            <v>40167.048074752522</v>
          </cell>
          <cell r="FZ386">
            <v>0</v>
          </cell>
          <cell r="GA386">
            <v>48534.328251800958</v>
          </cell>
          <cell r="GB386">
            <v>0</v>
          </cell>
          <cell r="GC386" t="e">
            <v>#DIV/0!</v>
          </cell>
          <cell r="GD386">
            <v>0</v>
          </cell>
          <cell r="GE386" t="e">
            <v>#DIV/0!</v>
          </cell>
          <cell r="GF386">
            <v>0</v>
          </cell>
          <cell r="GG386" t="e">
            <v>#DIV/0!</v>
          </cell>
          <cell r="GH386">
            <v>0</v>
          </cell>
          <cell r="GI386" t="e">
            <v>#DIV/0!</v>
          </cell>
          <cell r="GJ386">
            <v>0</v>
          </cell>
          <cell r="GK386" t="e">
            <v>#DIV/0!</v>
          </cell>
          <cell r="GL386">
            <v>0</v>
          </cell>
          <cell r="GM386" t="e">
            <v>#DIV/0!</v>
          </cell>
          <cell r="GN386">
            <v>0</v>
          </cell>
          <cell r="GO386" t="e">
            <v>#DIV/0!</v>
          </cell>
          <cell r="GP386">
            <v>0</v>
          </cell>
          <cell r="GQ386" t="e">
            <v>#DIV/0!</v>
          </cell>
          <cell r="GR386">
            <v>0</v>
          </cell>
          <cell r="GS386" t="e">
            <v>#DIV/0!</v>
          </cell>
          <cell r="GT386">
            <v>0</v>
          </cell>
          <cell r="GU386">
            <v>20870.811461350466</v>
          </cell>
          <cell r="GV386">
            <v>0</v>
          </cell>
          <cell r="GW386">
            <v>7521.2894974807523</v>
          </cell>
          <cell r="GX386">
            <v>0</v>
          </cell>
          <cell r="GY386">
            <v>1.731409812818949E-2</v>
          </cell>
          <cell r="GZ386">
            <v>0</v>
          </cell>
          <cell r="HA386">
            <v>4.8044856906226091E-2</v>
          </cell>
          <cell r="HB386">
            <v>0</v>
          </cell>
          <cell r="HC386">
            <v>3609.8092200536294</v>
          </cell>
          <cell r="HD386">
            <v>0</v>
          </cell>
          <cell r="HE386">
            <v>8.3098238780712035E-3</v>
          </cell>
          <cell r="IV386">
            <v>382</v>
          </cell>
        </row>
        <row r="387">
          <cell r="B387">
            <v>39200</v>
          </cell>
          <cell r="C387">
            <v>49</v>
          </cell>
          <cell r="D387">
            <v>39173</v>
          </cell>
          <cell r="E387">
            <v>0</v>
          </cell>
          <cell r="G387">
            <v>0</v>
          </cell>
          <cell r="H387">
            <v>0</v>
          </cell>
          <cell r="I387">
            <v>1</v>
          </cell>
          <cell r="J387">
            <v>1</v>
          </cell>
          <cell r="K387">
            <v>54.625</v>
          </cell>
          <cell r="L387">
            <v>0</v>
          </cell>
          <cell r="M387">
            <v>235.37500000000009</v>
          </cell>
          <cell r="N387">
            <v>0</v>
          </cell>
          <cell r="O387">
            <v>236</v>
          </cell>
          <cell r="Q387">
            <v>19.5</v>
          </cell>
          <cell r="S387">
            <v>0.73680555555555594</v>
          </cell>
          <cell r="T387">
            <v>0</v>
          </cell>
          <cell r="U387">
            <v>20.236805555555556</v>
          </cell>
          <cell r="W387">
            <v>11.663194444444446</v>
          </cell>
          <cell r="Y387">
            <v>3.4722222222222071E-2</v>
          </cell>
          <cell r="AA387">
            <v>20.215972222222224</v>
          </cell>
          <cell r="AB387">
            <v>0</v>
          </cell>
          <cell r="AC387">
            <v>20.250694444444445</v>
          </cell>
          <cell r="AE387">
            <v>4.4145833333333329</v>
          </cell>
          <cell r="AG387">
            <v>39.742361111111116</v>
          </cell>
          <cell r="AI387">
            <v>0.44097222222222232</v>
          </cell>
          <cell r="AJ387">
            <v>0</v>
          </cell>
          <cell r="AK387">
            <v>44.59791666666667</v>
          </cell>
          <cell r="AL387">
            <v>0</v>
          </cell>
          <cell r="AM387">
            <v>64.848611111111111</v>
          </cell>
          <cell r="AN387">
            <v>0</v>
          </cell>
          <cell r="AO387">
            <v>203.47499999999997</v>
          </cell>
          <cell r="AP387">
            <v>0</v>
          </cell>
          <cell r="AQ387">
            <v>132.03222222222203</v>
          </cell>
          <cell r="AR387">
            <v>0</v>
          </cell>
          <cell r="AS387">
            <v>0.97590612599159354</v>
          </cell>
          <cell r="AT387">
            <v>0</v>
          </cell>
          <cell r="AU387">
            <v>0.78309449180004775</v>
          </cell>
          <cell r="AV387">
            <v>0</v>
          </cell>
          <cell r="AW387">
            <v>0.99759326569209716</v>
          </cell>
          <cell r="AX387">
            <v>0</v>
          </cell>
          <cell r="AY387">
            <v>0.75659388348373846</v>
          </cell>
          <cell r="AZ387">
            <v>0</v>
          </cell>
          <cell r="BA387">
            <v>0.68146509945256728</v>
          </cell>
          <cell r="BB387">
            <v>0</v>
          </cell>
          <cell r="BC387">
            <v>0.64888670461836617</v>
          </cell>
          <cell r="BD387">
            <v>0</v>
          </cell>
          <cell r="BE387">
            <v>0.61370888866652162</v>
          </cell>
          <cell r="BF387">
            <v>0</v>
          </cell>
          <cell r="BG387">
            <v>0.61161423148684213</v>
          </cell>
          <cell r="BH387">
            <v>0</v>
          </cell>
          <cell r="BI387">
            <v>0.56094411990322701</v>
          </cell>
          <cell r="BJ387">
            <v>0</v>
          </cell>
          <cell r="BK387">
            <v>137.0885730755962</v>
          </cell>
          <cell r="BL387">
            <v>0</v>
          </cell>
          <cell r="BM387">
            <v>434402.61466666654</v>
          </cell>
          <cell r="BN387">
            <v>0</v>
          </cell>
          <cell r="BO387">
            <v>1840.6890451977397</v>
          </cell>
          <cell r="BP387">
            <v>0</v>
          </cell>
          <cell r="BQ387">
            <v>154969.07804000017</v>
          </cell>
          <cell r="BR387">
            <v>0</v>
          </cell>
          <cell r="BS387">
            <v>0.35674066593478904</v>
          </cell>
          <cell r="BT387">
            <v>0</v>
          </cell>
          <cell r="BU387">
            <v>0.35674066593478904</v>
          </cell>
          <cell r="BV387">
            <v>0</v>
          </cell>
          <cell r="BW387">
            <v>0.1156844016595425</v>
          </cell>
          <cell r="BX387">
            <v>0</v>
          </cell>
          <cell r="BY387">
            <v>50253.606557054118</v>
          </cell>
          <cell r="BZ387">
            <v>0</v>
          </cell>
          <cell r="CA387">
            <v>0.18634085888121099</v>
          </cell>
          <cell r="CB387">
            <v>0</v>
          </cell>
          <cell r="CC387">
            <v>80946.95631723039</v>
          </cell>
          <cell r="CD387">
            <v>0</v>
          </cell>
          <cell r="CE387">
            <v>2.9091516698056919E-2</v>
          </cell>
          <cell r="CF387">
            <v>0</v>
          </cell>
          <cell r="CG387">
            <v>0.74906282891880527</v>
          </cell>
          <cell r="CH387">
            <v>0</v>
          </cell>
          <cell r="CI387">
            <v>6673.1968893401727</v>
          </cell>
          <cell r="CJ387">
            <v>0</v>
          </cell>
          <cell r="CK387">
            <v>0.48917543656311357</v>
          </cell>
          <cell r="CL387">
            <v>0</v>
          </cell>
          <cell r="CM387">
            <v>84052.466533429571</v>
          </cell>
          <cell r="CN387">
            <v>0</v>
          </cell>
          <cell r="CO387">
            <v>0.39554271530305446</v>
          </cell>
          <cell r="CP387">
            <v>0</v>
          </cell>
          <cell r="CQ387">
            <v>171824.78973999975</v>
          </cell>
          <cell r="CR387">
            <v>0</v>
          </cell>
          <cell r="CS387">
            <v>1.1506937507033582E-2</v>
          </cell>
          <cell r="CT387">
            <v>0</v>
          </cell>
          <cell r="CU387">
            <v>4998.6437398613216</v>
          </cell>
          <cell r="CV387">
            <v>0</v>
          </cell>
          <cell r="CW387">
            <v>4.2342397840877351E-2</v>
          </cell>
          <cell r="CX387">
            <v>0</v>
          </cell>
          <cell r="CY387">
            <v>18393.648333333338</v>
          </cell>
          <cell r="CZ387">
            <v>0</v>
          </cell>
          <cell r="DA387">
            <v>2.031843602464951E-2</v>
          </cell>
          <cell r="DB387">
            <v>0</v>
          </cell>
          <cell r="DC387">
            <v>8.6033130166012406E-4</v>
          </cell>
          <cell r="DD387">
            <v>0</v>
          </cell>
          <cell r="DE387">
            <v>373.73016692073452</v>
          </cell>
          <cell r="DF387">
            <v>0</v>
          </cell>
          <cell r="DG387">
            <v>0.60590767106623711</v>
          </cell>
          <cell r="DH387">
            <v>0</v>
          </cell>
          <cell r="DI387">
            <v>11144.852624061377</v>
          </cell>
          <cell r="DJ387">
            <v>0</v>
          </cell>
          <cell r="DK387">
            <v>9.2751735223091852E-2</v>
          </cell>
          <cell r="DL387">
            <v>0</v>
          </cell>
          <cell r="DM387">
            <v>1706.0427999999986</v>
          </cell>
          <cell r="DN387">
            <v>0</v>
          </cell>
          <cell r="DO387">
            <v>0.82661866184707689</v>
          </cell>
          <cell r="DP387">
            <v>0</v>
          </cell>
          <cell r="DQ387">
            <v>45254.962817192856</v>
          </cell>
          <cell r="DR387">
            <v>0</v>
          </cell>
          <cell r="DS387">
            <v>54747.085815932078</v>
          </cell>
          <cell r="DT387">
            <v>0</v>
          </cell>
          <cell r="DU387">
            <v>417546.90296666691</v>
          </cell>
          <cell r="DV387">
            <v>0</v>
          </cell>
          <cell r="DW387">
            <v>0.96119795063173441</v>
          </cell>
          <cell r="DX387">
            <v>0</v>
          </cell>
          <cell r="DY387">
            <v>0.43262020195851175</v>
          </cell>
          <cell r="DZ387">
            <v>0</v>
          </cell>
          <cell r="EA387">
            <v>0.98785121967142764</v>
          </cell>
          <cell r="EB387">
            <v>0</v>
          </cell>
          <cell r="EC387">
            <v>0.85213298515445779</v>
          </cell>
          <cell r="ED387">
            <v>0</v>
          </cell>
          <cell r="EE387">
            <v>0.87518912292736151</v>
          </cell>
          <cell r="EF387">
            <v>0</v>
          </cell>
          <cell r="EG387">
            <v>7.7693210844588065E-2</v>
          </cell>
          <cell r="EH387">
            <v>0</v>
          </cell>
          <cell r="EI387">
            <v>33750.13393273767</v>
          </cell>
          <cell r="EJ387">
            <v>0</v>
          </cell>
          <cell r="EK387">
            <v>34165.199435562179</v>
          </cell>
          <cell r="EL387">
            <v>0</v>
          </cell>
          <cell r="EM387">
            <v>7.8648696582497374E-2</v>
          </cell>
          <cell r="EN387">
            <v>0</v>
          </cell>
          <cell r="EO387">
            <v>4.5821356152654571E-4</v>
          </cell>
          <cell r="EP387">
            <v>0</v>
          </cell>
          <cell r="EQ387">
            <v>15.654957713633674</v>
          </cell>
          <cell r="ER387">
            <v>0</v>
          </cell>
          <cell r="ES387">
            <v>0.98830407400104725</v>
          </cell>
          <cell r="ET387">
            <v>0</v>
          </cell>
          <cell r="EU387">
            <v>34149.544477848533</v>
          </cell>
          <cell r="EV387">
            <v>0</v>
          </cell>
          <cell r="EW387">
            <v>2.6484253307920855E-2</v>
          </cell>
          <cell r="EX387">
            <v>0.85</v>
          </cell>
          <cell r="EY387">
            <v>0.84698219763513705</v>
          </cell>
          <cell r="EZ387">
            <v>0</v>
          </cell>
          <cell r="FA387">
            <v>0.36037360173604288</v>
          </cell>
          <cell r="FB387">
            <v>0</v>
          </cell>
          <cell r="FC387">
            <v>0.42547954696361234</v>
          </cell>
          <cell r="FD387">
            <v>0</v>
          </cell>
          <cell r="FE387">
            <v>17677.205757963224</v>
          </cell>
          <cell r="FF387">
            <v>0</v>
          </cell>
          <cell r="FG387">
            <v>0.74577751989480423</v>
          </cell>
          <cell r="FH387">
            <v>0</v>
          </cell>
          <cell r="FI387">
            <v>0.78612324126108302</v>
          </cell>
          <cell r="FJ387">
            <v>0</v>
          </cell>
          <cell r="FK387">
            <v>0.90053164176015543</v>
          </cell>
          <cell r="FL387">
            <v>0</v>
          </cell>
          <cell r="FM387">
            <v>0.93795292330728053</v>
          </cell>
          <cell r="FN387">
            <v>0</v>
          </cell>
          <cell r="FO387">
            <v>0.67159625437868509</v>
          </cell>
          <cell r="FP387">
            <v>0</v>
          </cell>
          <cell r="FQ387">
            <v>0.73734659222062737</v>
          </cell>
          <cell r="FR387">
            <v>0</v>
          </cell>
          <cell r="FS387">
            <v>9.8212138333786392E-4</v>
          </cell>
          <cell r="FT387">
            <v>0</v>
          </cell>
          <cell r="FU387">
            <v>0.82760078323041475</v>
          </cell>
          <cell r="FV387">
            <v>0</v>
          </cell>
          <cell r="FW387">
            <v>0</v>
          </cell>
          <cell r="FX387">
            <v>0</v>
          </cell>
          <cell r="FY387">
            <v>40167.048074752522</v>
          </cell>
          <cell r="FZ387">
            <v>0</v>
          </cell>
          <cell r="GA387">
            <v>48534.328251800958</v>
          </cell>
          <cell r="GB387">
            <v>0</v>
          </cell>
          <cell r="GC387" t="e">
            <v>#DIV/0!</v>
          </cell>
          <cell r="GD387">
            <v>0</v>
          </cell>
          <cell r="GE387" t="e">
            <v>#DIV/0!</v>
          </cell>
          <cell r="GF387">
            <v>0</v>
          </cell>
          <cell r="GG387" t="e">
            <v>#DIV/0!</v>
          </cell>
          <cell r="GH387">
            <v>0</v>
          </cell>
          <cell r="GI387" t="e">
            <v>#DIV/0!</v>
          </cell>
          <cell r="GJ387">
            <v>0</v>
          </cell>
          <cell r="GK387" t="e">
            <v>#DIV/0!</v>
          </cell>
          <cell r="GL387">
            <v>0</v>
          </cell>
          <cell r="GM387" t="e">
            <v>#DIV/0!</v>
          </cell>
          <cell r="GN387">
            <v>0</v>
          </cell>
          <cell r="GO387" t="e">
            <v>#DIV/0!</v>
          </cell>
          <cell r="GP387">
            <v>0</v>
          </cell>
          <cell r="GQ387" t="e">
            <v>#DIV/0!</v>
          </cell>
          <cell r="GR387">
            <v>0</v>
          </cell>
          <cell r="GS387" t="e">
            <v>#DIV/0!</v>
          </cell>
          <cell r="GT387">
            <v>0</v>
          </cell>
          <cell r="GU387">
            <v>20870.811461350466</v>
          </cell>
          <cell r="GV387">
            <v>0</v>
          </cell>
          <cell r="GW387">
            <v>7521.2894974807523</v>
          </cell>
          <cell r="GX387">
            <v>0</v>
          </cell>
          <cell r="GY387">
            <v>1.731409812818949E-2</v>
          </cell>
          <cell r="GZ387">
            <v>0</v>
          </cell>
          <cell r="HA387">
            <v>4.8044856906226091E-2</v>
          </cell>
          <cell r="HB387">
            <v>0</v>
          </cell>
          <cell r="HC387">
            <v>3609.8092200536294</v>
          </cell>
          <cell r="HD387">
            <v>0</v>
          </cell>
          <cell r="HE387">
            <v>8.3098238780712035E-3</v>
          </cell>
          <cell r="IV387">
            <v>383</v>
          </cell>
        </row>
        <row r="388">
          <cell r="B388">
            <v>39201</v>
          </cell>
          <cell r="C388">
            <v>49</v>
          </cell>
          <cell r="D388">
            <v>39173</v>
          </cell>
          <cell r="E388">
            <v>0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55.625</v>
          </cell>
          <cell r="L388">
            <v>0</v>
          </cell>
          <cell r="M388">
            <v>235.37500000000009</v>
          </cell>
          <cell r="N388">
            <v>0</v>
          </cell>
          <cell r="O388">
            <v>236</v>
          </cell>
          <cell r="Q388">
            <v>19.5</v>
          </cell>
          <cell r="S388">
            <v>0.73680555555555594</v>
          </cell>
          <cell r="T388">
            <v>0</v>
          </cell>
          <cell r="U388">
            <v>20.236805555555556</v>
          </cell>
          <cell r="W388">
            <v>11.663194444444446</v>
          </cell>
          <cell r="Y388">
            <v>3.4722222222222071E-2</v>
          </cell>
          <cell r="AA388">
            <v>20.215972222222224</v>
          </cell>
          <cell r="AB388">
            <v>0</v>
          </cell>
          <cell r="AC388">
            <v>20.250694444444445</v>
          </cell>
          <cell r="AE388">
            <v>4.4145833333333329</v>
          </cell>
          <cell r="AG388">
            <v>39.742361111111116</v>
          </cell>
          <cell r="AI388">
            <v>0.44097222222222232</v>
          </cell>
          <cell r="AJ388">
            <v>0</v>
          </cell>
          <cell r="AK388">
            <v>44.59791666666667</v>
          </cell>
          <cell r="AL388">
            <v>0</v>
          </cell>
          <cell r="AM388">
            <v>64.848611111111111</v>
          </cell>
          <cell r="AN388">
            <v>0</v>
          </cell>
          <cell r="AO388">
            <v>203.47499999999997</v>
          </cell>
          <cell r="AP388">
            <v>0</v>
          </cell>
          <cell r="AQ388">
            <v>132.03222222222203</v>
          </cell>
          <cell r="AR388">
            <v>0</v>
          </cell>
          <cell r="AS388">
            <v>0.97590612599159354</v>
          </cell>
          <cell r="AT388">
            <v>0</v>
          </cell>
          <cell r="AU388">
            <v>0.78309449180004775</v>
          </cell>
          <cell r="AV388">
            <v>0</v>
          </cell>
          <cell r="AW388">
            <v>0.99759326569209716</v>
          </cell>
          <cell r="AX388">
            <v>0</v>
          </cell>
          <cell r="AY388">
            <v>0.75659388348373846</v>
          </cell>
          <cell r="AZ388">
            <v>0</v>
          </cell>
          <cell r="BA388">
            <v>0.68146509945256728</v>
          </cell>
          <cell r="BB388">
            <v>0</v>
          </cell>
          <cell r="BC388">
            <v>0.64888670461836617</v>
          </cell>
          <cell r="BD388">
            <v>0</v>
          </cell>
          <cell r="BE388">
            <v>0.61370888866652162</v>
          </cell>
          <cell r="BF388">
            <v>0</v>
          </cell>
          <cell r="BG388">
            <v>0.61161423148684213</v>
          </cell>
          <cell r="BH388">
            <v>0</v>
          </cell>
          <cell r="BI388">
            <v>0.56094411990322701</v>
          </cell>
          <cell r="BJ388">
            <v>0</v>
          </cell>
          <cell r="BK388">
            <v>137.0885730755962</v>
          </cell>
          <cell r="BL388">
            <v>0</v>
          </cell>
          <cell r="BM388">
            <v>434402.61466666654</v>
          </cell>
          <cell r="BN388">
            <v>0</v>
          </cell>
          <cell r="BO388">
            <v>1840.6890451977397</v>
          </cell>
          <cell r="BP388">
            <v>0</v>
          </cell>
          <cell r="BQ388">
            <v>154969.07804000017</v>
          </cell>
          <cell r="BR388">
            <v>0</v>
          </cell>
          <cell r="BS388">
            <v>0.35674066593478904</v>
          </cell>
          <cell r="BT388">
            <v>0</v>
          </cell>
          <cell r="BU388">
            <v>0.35674066593478904</v>
          </cell>
          <cell r="BV388">
            <v>0</v>
          </cell>
          <cell r="BW388">
            <v>0.1156844016595425</v>
          </cell>
          <cell r="BX388">
            <v>0</v>
          </cell>
          <cell r="BY388">
            <v>50253.606557054118</v>
          </cell>
          <cell r="BZ388">
            <v>0</v>
          </cell>
          <cell r="CA388">
            <v>0.18634085888121099</v>
          </cell>
          <cell r="CB388">
            <v>0</v>
          </cell>
          <cell r="CC388">
            <v>80946.95631723039</v>
          </cell>
          <cell r="CD388">
            <v>0</v>
          </cell>
          <cell r="CE388">
            <v>2.9091516698056919E-2</v>
          </cell>
          <cell r="CF388">
            <v>0</v>
          </cell>
          <cell r="CG388">
            <v>0.74906282891880527</v>
          </cell>
          <cell r="CH388">
            <v>0</v>
          </cell>
          <cell r="CI388">
            <v>6673.1968893401727</v>
          </cell>
          <cell r="CJ388">
            <v>0</v>
          </cell>
          <cell r="CK388">
            <v>0.48917543656311357</v>
          </cell>
          <cell r="CL388">
            <v>0</v>
          </cell>
          <cell r="CM388">
            <v>84052.466533429571</v>
          </cell>
          <cell r="CN388">
            <v>0</v>
          </cell>
          <cell r="CO388">
            <v>0.39554271530305446</v>
          </cell>
          <cell r="CP388">
            <v>0</v>
          </cell>
          <cell r="CQ388">
            <v>171824.78973999975</v>
          </cell>
          <cell r="CR388">
            <v>0</v>
          </cell>
          <cell r="CS388">
            <v>1.1506937507033582E-2</v>
          </cell>
          <cell r="CT388">
            <v>0</v>
          </cell>
          <cell r="CU388">
            <v>4998.6437398613216</v>
          </cell>
          <cell r="CV388">
            <v>0</v>
          </cell>
          <cell r="CW388">
            <v>4.2342397840877351E-2</v>
          </cell>
          <cell r="CX388">
            <v>0</v>
          </cell>
          <cell r="CY388">
            <v>18393.648333333338</v>
          </cell>
          <cell r="CZ388">
            <v>0</v>
          </cell>
          <cell r="DA388">
            <v>2.031843602464951E-2</v>
          </cell>
          <cell r="DB388">
            <v>0</v>
          </cell>
          <cell r="DC388">
            <v>8.6033130166012406E-4</v>
          </cell>
          <cell r="DD388">
            <v>0</v>
          </cell>
          <cell r="DE388">
            <v>373.73016692073452</v>
          </cell>
          <cell r="DF388">
            <v>0</v>
          </cell>
          <cell r="DG388">
            <v>0.60590767106623711</v>
          </cell>
          <cell r="DH388">
            <v>0</v>
          </cell>
          <cell r="DI388">
            <v>11144.852624061377</v>
          </cell>
          <cell r="DJ388">
            <v>0</v>
          </cell>
          <cell r="DK388">
            <v>9.2751735223091852E-2</v>
          </cell>
          <cell r="DL388">
            <v>0</v>
          </cell>
          <cell r="DM388">
            <v>1706.0427999999986</v>
          </cell>
          <cell r="DN388">
            <v>0</v>
          </cell>
          <cell r="DO388">
            <v>0.82661866184707689</v>
          </cell>
          <cell r="DP388">
            <v>0</v>
          </cell>
          <cell r="DQ388">
            <v>45254.962817192856</v>
          </cell>
          <cell r="DR388">
            <v>0</v>
          </cell>
          <cell r="DS388">
            <v>54747.085815932078</v>
          </cell>
          <cell r="DT388">
            <v>0</v>
          </cell>
          <cell r="DU388">
            <v>417546.90296666691</v>
          </cell>
          <cell r="DV388">
            <v>0</v>
          </cell>
          <cell r="DW388">
            <v>0.96119795063173441</v>
          </cell>
          <cell r="DX388">
            <v>0</v>
          </cell>
          <cell r="DY388">
            <v>0.43262020195851175</v>
          </cell>
          <cell r="DZ388">
            <v>0</v>
          </cell>
          <cell r="EA388">
            <v>0.98785121967142764</v>
          </cell>
          <cell r="EB388">
            <v>0</v>
          </cell>
          <cell r="EC388">
            <v>0.85213298515445779</v>
          </cell>
          <cell r="ED388">
            <v>0</v>
          </cell>
          <cell r="EE388">
            <v>0.87518912292736151</v>
          </cell>
          <cell r="EF388">
            <v>0</v>
          </cell>
          <cell r="EG388">
            <v>7.7693210844588065E-2</v>
          </cell>
          <cell r="EH388">
            <v>0</v>
          </cell>
          <cell r="EI388">
            <v>33750.13393273767</v>
          </cell>
          <cell r="EJ388">
            <v>0</v>
          </cell>
          <cell r="EK388">
            <v>34165.199435562179</v>
          </cell>
          <cell r="EL388">
            <v>0</v>
          </cell>
          <cell r="EM388">
            <v>7.8648696582497374E-2</v>
          </cell>
          <cell r="EN388">
            <v>0</v>
          </cell>
          <cell r="EO388">
            <v>4.5821356152654571E-4</v>
          </cell>
          <cell r="EP388">
            <v>0</v>
          </cell>
          <cell r="EQ388">
            <v>15.654957713633674</v>
          </cell>
          <cell r="ER388">
            <v>0</v>
          </cell>
          <cell r="ES388">
            <v>0.98830407400104725</v>
          </cell>
          <cell r="ET388">
            <v>0</v>
          </cell>
          <cell r="EU388">
            <v>34149.544477848533</v>
          </cell>
          <cell r="EV388">
            <v>0</v>
          </cell>
          <cell r="EW388">
            <v>2.6484253307920855E-2</v>
          </cell>
          <cell r="EX388">
            <v>0.85</v>
          </cell>
          <cell r="EY388">
            <v>0.84698219763513705</v>
          </cell>
          <cell r="EZ388">
            <v>0</v>
          </cell>
          <cell r="FA388">
            <v>0.36037360173604288</v>
          </cell>
          <cell r="FB388">
            <v>0</v>
          </cell>
          <cell r="FC388">
            <v>0.42547954696361234</v>
          </cell>
          <cell r="FD388">
            <v>0</v>
          </cell>
          <cell r="FE388">
            <v>17677.205757963224</v>
          </cell>
          <cell r="FF388">
            <v>0</v>
          </cell>
          <cell r="FG388">
            <v>0.74577751989480423</v>
          </cell>
          <cell r="FH388">
            <v>0</v>
          </cell>
          <cell r="FI388">
            <v>0.78612324126108302</v>
          </cell>
          <cell r="FJ388">
            <v>0</v>
          </cell>
          <cell r="FK388">
            <v>0.90053164176015543</v>
          </cell>
          <cell r="FL388">
            <v>0</v>
          </cell>
          <cell r="FM388">
            <v>0.93795292330728053</v>
          </cell>
          <cell r="FN388">
            <v>0</v>
          </cell>
          <cell r="FO388">
            <v>0.67159625437868509</v>
          </cell>
          <cell r="FP388">
            <v>0</v>
          </cell>
          <cell r="FQ388">
            <v>0.73734659222062737</v>
          </cell>
          <cell r="FR388">
            <v>0</v>
          </cell>
          <cell r="FS388">
            <v>9.8212138333786392E-4</v>
          </cell>
          <cell r="FT388">
            <v>0</v>
          </cell>
          <cell r="FU388">
            <v>0.82760078323041475</v>
          </cell>
          <cell r="FV388">
            <v>0</v>
          </cell>
          <cell r="FW388">
            <v>0</v>
          </cell>
          <cell r="FX388">
            <v>0</v>
          </cell>
          <cell r="FY388">
            <v>40167.048074752522</v>
          </cell>
          <cell r="FZ388">
            <v>0</v>
          </cell>
          <cell r="GA388">
            <v>48534.328251800958</v>
          </cell>
          <cell r="GB388">
            <v>0</v>
          </cell>
          <cell r="GC388" t="e">
            <v>#DIV/0!</v>
          </cell>
          <cell r="GD388">
            <v>0</v>
          </cell>
          <cell r="GE388" t="e">
            <v>#DIV/0!</v>
          </cell>
          <cell r="GF388">
            <v>0</v>
          </cell>
          <cell r="GG388" t="e">
            <v>#DIV/0!</v>
          </cell>
          <cell r="GH388">
            <v>0</v>
          </cell>
          <cell r="GI388" t="e">
            <v>#DIV/0!</v>
          </cell>
          <cell r="GJ388">
            <v>0</v>
          </cell>
          <cell r="GK388" t="e">
            <v>#DIV/0!</v>
          </cell>
          <cell r="GL388">
            <v>0</v>
          </cell>
          <cell r="GM388" t="e">
            <v>#DIV/0!</v>
          </cell>
          <cell r="GN388">
            <v>0</v>
          </cell>
          <cell r="GO388" t="e">
            <v>#DIV/0!</v>
          </cell>
          <cell r="GP388">
            <v>0</v>
          </cell>
          <cell r="GQ388" t="e">
            <v>#DIV/0!</v>
          </cell>
          <cell r="GR388">
            <v>0</v>
          </cell>
          <cell r="GS388" t="e">
            <v>#DIV/0!</v>
          </cell>
          <cell r="GT388">
            <v>0</v>
          </cell>
          <cell r="GU388">
            <v>20870.811461350466</v>
          </cell>
          <cell r="GV388">
            <v>0</v>
          </cell>
          <cell r="GW388">
            <v>7521.2894974807523</v>
          </cell>
          <cell r="GX388">
            <v>0</v>
          </cell>
          <cell r="GY388">
            <v>1.731409812818949E-2</v>
          </cell>
          <cell r="GZ388">
            <v>0</v>
          </cell>
          <cell r="HA388">
            <v>4.8044856906226091E-2</v>
          </cell>
          <cell r="HB388">
            <v>0</v>
          </cell>
          <cell r="HC388">
            <v>3609.8092200536294</v>
          </cell>
          <cell r="HD388">
            <v>0</v>
          </cell>
          <cell r="HE388">
            <v>8.3098238780712035E-3</v>
          </cell>
          <cell r="IV388">
            <v>384</v>
          </cell>
        </row>
        <row r="389">
          <cell r="B389" t="str">
            <v>from  23/4/2007  to  29/4/2007</v>
          </cell>
          <cell r="C389">
            <v>49</v>
          </cell>
          <cell r="F389">
            <v>7</v>
          </cell>
          <cell r="G389">
            <v>0</v>
          </cell>
          <cell r="H389">
            <v>0</v>
          </cell>
          <cell r="I389">
            <v>1</v>
          </cell>
          <cell r="J389">
            <v>7</v>
          </cell>
          <cell r="K389">
            <v>55.625</v>
          </cell>
          <cell r="L389">
            <v>0</v>
          </cell>
          <cell r="M389">
            <v>235.37500000000009</v>
          </cell>
          <cell r="N389">
            <v>0</v>
          </cell>
          <cell r="O389">
            <v>236</v>
          </cell>
          <cell r="P389">
            <v>0</v>
          </cell>
          <cell r="Q389">
            <v>19.5</v>
          </cell>
          <cell r="R389">
            <v>0</v>
          </cell>
          <cell r="S389">
            <v>0.73680555555555594</v>
          </cell>
          <cell r="T389">
            <v>0</v>
          </cell>
          <cell r="U389">
            <v>20.236805555555556</v>
          </cell>
          <cell r="V389">
            <v>0</v>
          </cell>
          <cell r="W389">
            <v>11.663194444444446</v>
          </cell>
          <cell r="X389">
            <v>0</v>
          </cell>
          <cell r="Y389">
            <v>3.4722222222222071E-2</v>
          </cell>
          <cell r="Z389">
            <v>0</v>
          </cell>
          <cell r="AA389">
            <v>20.215972222222224</v>
          </cell>
          <cell r="AB389">
            <v>0</v>
          </cell>
          <cell r="AC389">
            <v>20.250694444444445</v>
          </cell>
          <cell r="AD389">
            <v>0</v>
          </cell>
          <cell r="AE389">
            <v>4.4145833333333329</v>
          </cell>
          <cell r="AF389">
            <v>0</v>
          </cell>
          <cell r="AG389">
            <v>39.742361111111116</v>
          </cell>
          <cell r="AH389">
            <v>0</v>
          </cell>
          <cell r="AI389">
            <v>0.44097222222222232</v>
          </cell>
          <cell r="AJ389">
            <v>0</v>
          </cell>
          <cell r="AK389">
            <v>44.59791666666667</v>
          </cell>
          <cell r="AL389">
            <v>0</v>
          </cell>
          <cell r="AM389">
            <v>64.848611111111111</v>
          </cell>
          <cell r="AN389">
            <v>0</v>
          </cell>
          <cell r="AO389">
            <v>203.47499999999997</v>
          </cell>
          <cell r="AP389">
            <v>0</v>
          </cell>
          <cell r="AQ389">
            <v>132.03222222222203</v>
          </cell>
          <cell r="AR389">
            <v>0</v>
          </cell>
          <cell r="AS389">
            <v>0.97590612599159354</v>
          </cell>
          <cell r="AT389">
            <v>0</v>
          </cell>
          <cell r="AU389">
            <v>0.78309449180004775</v>
          </cell>
          <cell r="AV389">
            <v>0</v>
          </cell>
          <cell r="AW389">
            <v>0.99759326569209716</v>
          </cell>
          <cell r="AX389">
            <v>0</v>
          </cell>
          <cell r="AY389">
            <v>0.75659388348373846</v>
          </cell>
          <cell r="AZ389">
            <v>0</v>
          </cell>
          <cell r="BA389">
            <v>0.68146509945256728</v>
          </cell>
          <cell r="BB389">
            <v>0</v>
          </cell>
          <cell r="BC389">
            <v>0.64888670461836617</v>
          </cell>
          <cell r="BD389">
            <v>0</v>
          </cell>
          <cell r="BE389">
            <v>0.61370888866652162</v>
          </cell>
          <cell r="BF389">
            <v>0</v>
          </cell>
          <cell r="BG389">
            <v>0.61161423148684213</v>
          </cell>
          <cell r="BH389">
            <v>0</v>
          </cell>
          <cell r="BI389">
            <v>0.56094411990322701</v>
          </cell>
          <cell r="BJ389">
            <v>0</v>
          </cell>
          <cell r="BK389">
            <v>137.0885730755962</v>
          </cell>
          <cell r="BL389">
            <v>0</v>
          </cell>
          <cell r="BM389">
            <v>434402.61466666654</v>
          </cell>
          <cell r="BN389">
            <v>0</v>
          </cell>
          <cell r="BO389">
            <v>1840.6890451977397</v>
          </cell>
          <cell r="BP389">
            <v>0</v>
          </cell>
          <cell r="BQ389">
            <v>154969.07804000017</v>
          </cell>
          <cell r="BR389">
            <v>0</v>
          </cell>
          <cell r="BS389">
            <v>0.35674066593478904</v>
          </cell>
          <cell r="BT389">
            <v>0</v>
          </cell>
          <cell r="BU389">
            <v>0.35674066593478904</v>
          </cell>
          <cell r="BV389">
            <v>0</v>
          </cell>
          <cell r="BW389">
            <v>0.1156844016595425</v>
          </cell>
          <cell r="BX389">
            <v>0</v>
          </cell>
          <cell r="BY389">
            <v>50253.606557054118</v>
          </cell>
          <cell r="BZ389">
            <v>0</v>
          </cell>
          <cell r="CA389">
            <v>0.18634085888121099</v>
          </cell>
          <cell r="CB389">
            <v>0</v>
          </cell>
          <cell r="CC389">
            <v>80946.95631723039</v>
          </cell>
          <cell r="CD389">
            <v>0</v>
          </cell>
          <cell r="CE389">
            <v>2.9091516698056919E-2</v>
          </cell>
          <cell r="CF389">
            <v>0</v>
          </cell>
          <cell r="CG389">
            <v>0.74906282891880527</v>
          </cell>
          <cell r="CH389">
            <v>0</v>
          </cell>
          <cell r="CI389">
            <v>6673.1968893401727</v>
          </cell>
          <cell r="CJ389">
            <v>0</v>
          </cell>
          <cell r="CK389">
            <v>0.48917543656311357</v>
          </cell>
          <cell r="CL389">
            <v>0</v>
          </cell>
          <cell r="CM389">
            <v>84052.466533429571</v>
          </cell>
          <cell r="CN389">
            <v>0</v>
          </cell>
          <cell r="CO389">
            <v>0.39554271530305446</v>
          </cell>
          <cell r="CP389">
            <v>0</v>
          </cell>
          <cell r="CQ389">
            <v>171824.78973999975</v>
          </cell>
          <cell r="CR389">
            <v>0</v>
          </cell>
          <cell r="CS389">
            <v>1.1506937507033582E-2</v>
          </cell>
          <cell r="CT389">
            <v>0</v>
          </cell>
          <cell r="CU389">
            <v>4998.6437398613216</v>
          </cell>
          <cell r="CV389">
            <v>0</v>
          </cell>
          <cell r="CW389">
            <v>4.2342397840877351E-2</v>
          </cell>
          <cell r="CX389">
            <v>0</v>
          </cell>
          <cell r="CY389">
            <v>18393.648333333338</v>
          </cell>
          <cell r="CZ389">
            <v>0</v>
          </cell>
          <cell r="DA389">
            <v>2.031843602464951E-2</v>
          </cell>
          <cell r="DB389">
            <v>0</v>
          </cell>
          <cell r="DC389">
            <v>8.6033130166012406E-4</v>
          </cell>
          <cell r="DD389">
            <v>0</v>
          </cell>
          <cell r="DE389">
            <v>373.73016692073452</v>
          </cell>
          <cell r="DF389">
            <v>0</v>
          </cell>
          <cell r="DG389">
            <v>0.60590767106623711</v>
          </cell>
          <cell r="DH389">
            <v>0</v>
          </cell>
          <cell r="DI389">
            <v>11144.852624061377</v>
          </cell>
          <cell r="DJ389">
            <v>0</v>
          </cell>
          <cell r="DK389">
            <v>9.2751735223091852E-2</v>
          </cell>
          <cell r="DL389">
            <v>0</v>
          </cell>
          <cell r="DM389">
            <v>1706.0427999999986</v>
          </cell>
          <cell r="DN389">
            <v>0</v>
          </cell>
          <cell r="DO389">
            <v>0.82661866184707689</v>
          </cell>
          <cell r="DP389">
            <v>0</v>
          </cell>
          <cell r="DQ389">
            <v>45254.962817192856</v>
          </cell>
          <cell r="DR389">
            <v>0</v>
          </cell>
          <cell r="DS389">
            <v>54747.085815932078</v>
          </cell>
          <cell r="DT389">
            <v>0</v>
          </cell>
          <cell r="DU389">
            <v>417546.90296666691</v>
          </cell>
          <cell r="DV389">
            <v>0</v>
          </cell>
          <cell r="DW389">
            <v>0.96119795063173441</v>
          </cell>
          <cell r="DX389">
            <v>0</v>
          </cell>
          <cell r="DY389">
            <v>0.43262020195851175</v>
          </cell>
          <cell r="DZ389">
            <v>0</v>
          </cell>
          <cell r="EA389">
            <v>0.98785121967142764</v>
          </cell>
          <cell r="EB389">
            <v>0</v>
          </cell>
          <cell r="EC389">
            <v>0.85213298515445779</v>
          </cell>
          <cell r="ED389">
            <v>0</v>
          </cell>
          <cell r="EE389">
            <v>0.87518912292736151</v>
          </cell>
          <cell r="EF389">
            <v>0</v>
          </cell>
          <cell r="EG389">
            <v>7.7693210844588065E-2</v>
          </cell>
          <cell r="EH389">
            <v>0</v>
          </cell>
          <cell r="EI389">
            <v>33750.13393273767</v>
          </cell>
          <cell r="EJ389">
            <v>0</v>
          </cell>
          <cell r="EK389">
            <v>34165.199435562179</v>
          </cell>
          <cell r="EL389">
            <v>0</v>
          </cell>
          <cell r="EM389">
            <v>7.8648696582497374E-2</v>
          </cell>
          <cell r="EN389">
            <v>0</v>
          </cell>
          <cell r="EO389">
            <v>4.5821356152654571E-4</v>
          </cell>
          <cell r="EP389">
            <v>0</v>
          </cell>
          <cell r="EQ389">
            <v>15.654957713633674</v>
          </cell>
          <cell r="ER389">
            <v>0</v>
          </cell>
          <cell r="ES389">
            <v>0.98830407400104725</v>
          </cell>
          <cell r="ET389">
            <v>0</v>
          </cell>
          <cell r="EU389">
            <v>34149.544477848533</v>
          </cell>
          <cell r="EV389">
            <v>0</v>
          </cell>
          <cell r="EW389">
            <v>2.6484253307920855E-2</v>
          </cell>
          <cell r="EX389">
            <v>0</v>
          </cell>
          <cell r="EY389">
            <v>0.84698219763513705</v>
          </cell>
          <cell r="EZ389">
            <v>0</v>
          </cell>
          <cell r="FA389">
            <v>0.36037360173604288</v>
          </cell>
          <cell r="FB389">
            <v>0</v>
          </cell>
          <cell r="FC389">
            <v>0.42547954696361234</v>
          </cell>
          <cell r="FD389">
            <v>0</v>
          </cell>
          <cell r="FE389">
            <v>17677.205757963224</v>
          </cell>
          <cell r="FF389">
            <v>0</v>
          </cell>
          <cell r="FG389">
            <v>0.74577751989480423</v>
          </cell>
          <cell r="FH389">
            <v>0</v>
          </cell>
          <cell r="FI389">
            <v>0.78612324126108302</v>
          </cell>
          <cell r="FJ389">
            <v>0</v>
          </cell>
          <cell r="FK389">
            <v>0.90053164176015543</v>
          </cell>
          <cell r="FL389">
            <v>0</v>
          </cell>
          <cell r="FM389">
            <v>0.93795292330728053</v>
          </cell>
          <cell r="FN389">
            <v>0</v>
          </cell>
          <cell r="FO389">
            <v>0.67159625437868509</v>
          </cell>
          <cell r="FP389">
            <v>0</v>
          </cell>
          <cell r="FQ389">
            <v>0.73734659222062737</v>
          </cell>
          <cell r="FR389">
            <v>0</v>
          </cell>
          <cell r="FS389">
            <v>9.8212138333786392E-4</v>
          </cell>
          <cell r="FT389">
            <v>0</v>
          </cell>
          <cell r="FU389">
            <v>0.82760078323041475</v>
          </cell>
          <cell r="FV389">
            <v>0</v>
          </cell>
          <cell r="FW389">
            <v>0</v>
          </cell>
          <cell r="FX389">
            <v>0</v>
          </cell>
          <cell r="FY389">
            <v>40167.048074752522</v>
          </cell>
          <cell r="FZ389">
            <v>0</v>
          </cell>
          <cell r="GA389">
            <v>48534.328251800958</v>
          </cell>
          <cell r="GB389">
            <v>0</v>
          </cell>
          <cell r="GC389" t="e">
            <v>#DIV/0!</v>
          </cell>
          <cell r="GD389">
            <v>0</v>
          </cell>
          <cell r="GE389" t="e">
            <v>#DIV/0!</v>
          </cell>
          <cell r="GF389">
            <v>0</v>
          </cell>
          <cell r="GG389" t="e">
            <v>#DIV/0!</v>
          </cell>
          <cell r="GH389">
            <v>0</v>
          </cell>
          <cell r="GI389" t="e">
            <v>#DIV/0!</v>
          </cell>
          <cell r="GJ389">
            <v>0</v>
          </cell>
          <cell r="GK389" t="e">
            <v>#DIV/0!</v>
          </cell>
          <cell r="GL389">
            <v>0</v>
          </cell>
          <cell r="GM389" t="e">
            <v>#DIV/0!</v>
          </cell>
          <cell r="GN389">
            <v>0</v>
          </cell>
          <cell r="GO389" t="e">
            <v>#DIV/0!</v>
          </cell>
          <cell r="GP389">
            <v>0</v>
          </cell>
          <cell r="GQ389" t="e">
            <v>#DIV/0!</v>
          </cell>
          <cell r="GR389">
            <v>0</v>
          </cell>
          <cell r="GS389" t="e">
            <v>#DIV/0!</v>
          </cell>
          <cell r="GT389">
            <v>0</v>
          </cell>
          <cell r="GU389">
            <v>20870.811461350466</v>
          </cell>
          <cell r="GV389">
            <v>0</v>
          </cell>
          <cell r="GW389">
            <v>7521.2894974807523</v>
          </cell>
          <cell r="GX389">
            <v>0</v>
          </cell>
          <cell r="GY389">
            <v>1.731409812818949E-2</v>
          </cell>
          <cell r="GZ389">
            <v>0</v>
          </cell>
          <cell r="HA389">
            <v>4.8044856906226091E-2</v>
          </cell>
          <cell r="HB389">
            <v>0</v>
          </cell>
          <cell r="HC389">
            <v>3609.8092200536294</v>
          </cell>
          <cell r="HD389">
            <v>0</v>
          </cell>
          <cell r="HE389">
            <v>8.3098238780712035E-3</v>
          </cell>
          <cell r="IV389">
            <v>385</v>
          </cell>
        </row>
        <row r="390">
          <cell r="B390">
            <v>39202</v>
          </cell>
          <cell r="C390">
            <v>50</v>
          </cell>
          <cell r="D390">
            <v>39203</v>
          </cell>
          <cell r="E390">
            <v>0</v>
          </cell>
          <cell r="G390">
            <v>0</v>
          </cell>
          <cell r="H390">
            <v>0</v>
          </cell>
          <cell r="I390">
            <v>1</v>
          </cell>
          <cell r="J390">
            <v>1</v>
          </cell>
          <cell r="K390">
            <v>56.625</v>
          </cell>
          <cell r="L390">
            <v>0</v>
          </cell>
          <cell r="M390">
            <v>235.37500000000009</v>
          </cell>
          <cell r="N390">
            <v>0</v>
          </cell>
          <cell r="O390">
            <v>236</v>
          </cell>
          <cell r="Q390">
            <v>19.5</v>
          </cell>
          <cell r="S390">
            <v>0.73680555555555594</v>
          </cell>
          <cell r="T390">
            <v>0</v>
          </cell>
          <cell r="U390">
            <v>20.236805555555556</v>
          </cell>
          <cell r="W390">
            <v>11.663194444444446</v>
          </cell>
          <cell r="Y390">
            <v>3.4722222222222071E-2</v>
          </cell>
          <cell r="AA390">
            <v>20.215972222222224</v>
          </cell>
          <cell r="AB390">
            <v>0</v>
          </cell>
          <cell r="AC390">
            <v>20.250694444444445</v>
          </cell>
          <cell r="AE390">
            <v>4.4145833333333329</v>
          </cell>
          <cell r="AG390">
            <v>39.742361111111116</v>
          </cell>
          <cell r="AI390">
            <v>0.44097222222222232</v>
          </cell>
          <cell r="AJ390">
            <v>0</v>
          </cell>
          <cell r="AK390">
            <v>44.59791666666667</v>
          </cell>
          <cell r="AL390">
            <v>0</v>
          </cell>
          <cell r="AM390">
            <v>64.848611111111111</v>
          </cell>
          <cell r="AN390">
            <v>0</v>
          </cell>
          <cell r="AO390">
            <v>203.47499999999997</v>
          </cell>
          <cell r="AP390">
            <v>0</v>
          </cell>
          <cell r="AQ390">
            <v>132.03222222222203</v>
          </cell>
          <cell r="AR390">
            <v>0</v>
          </cell>
          <cell r="AS390">
            <v>0.97590612599159354</v>
          </cell>
          <cell r="AT390">
            <v>0</v>
          </cell>
          <cell r="AU390">
            <v>0.78309449180004775</v>
          </cell>
          <cell r="AV390">
            <v>0</v>
          </cell>
          <cell r="AW390">
            <v>0.99759326569209716</v>
          </cell>
          <cell r="AX390">
            <v>0</v>
          </cell>
          <cell r="AY390">
            <v>0.75659388348373846</v>
          </cell>
          <cell r="AZ390">
            <v>0</v>
          </cell>
          <cell r="BA390">
            <v>0.68146509945256728</v>
          </cell>
          <cell r="BB390">
            <v>0</v>
          </cell>
          <cell r="BC390">
            <v>0.64888670461836617</v>
          </cell>
          <cell r="BD390">
            <v>0</v>
          </cell>
          <cell r="BE390">
            <v>0.61370888866652162</v>
          </cell>
          <cell r="BF390">
            <v>0</v>
          </cell>
          <cell r="BG390">
            <v>0.61161423148684213</v>
          </cell>
          <cell r="BH390">
            <v>0</v>
          </cell>
          <cell r="BI390">
            <v>0.56094411990322701</v>
          </cell>
          <cell r="BJ390">
            <v>0</v>
          </cell>
          <cell r="BK390">
            <v>137.0885730755962</v>
          </cell>
          <cell r="BL390">
            <v>0</v>
          </cell>
          <cell r="BM390">
            <v>434402.61466666654</v>
          </cell>
          <cell r="BN390">
            <v>0</v>
          </cell>
          <cell r="BO390">
            <v>1840.6890451977397</v>
          </cell>
          <cell r="BP390">
            <v>0</v>
          </cell>
          <cell r="BQ390">
            <v>154969.07804000017</v>
          </cell>
          <cell r="BR390">
            <v>0</v>
          </cell>
          <cell r="BS390">
            <v>0.35674066593478904</v>
          </cell>
          <cell r="BT390">
            <v>0</v>
          </cell>
          <cell r="BU390">
            <v>0.35674066593478904</v>
          </cell>
          <cell r="BV390">
            <v>0</v>
          </cell>
          <cell r="BW390">
            <v>0.1156844016595425</v>
          </cell>
          <cell r="BX390">
            <v>0</v>
          </cell>
          <cell r="BY390">
            <v>50253.606557054118</v>
          </cell>
          <cell r="BZ390">
            <v>0</v>
          </cell>
          <cell r="CA390">
            <v>0.18634085888121099</v>
          </cell>
          <cell r="CB390">
            <v>0</v>
          </cell>
          <cell r="CC390">
            <v>80946.95631723039</v>
          </cell>
          <cell r="CD390">
            <v>0</v>
          </cell>
          <cell r="CE390">
            <v>2.9091516698056919E-2</v>
          </cell>
          <cell r="CF390">
            <v>0</v>
          </cell>
          <cell r="CG390">
            <v>0.74906282891880527</v>
          </cell>
          <cell r="CH390">
            <v>0</v>
          </cell>
          <cell r="CI390">
            <v>6673.1968893401727</v>
          </cell>
          <cell r="CJ390">
            <v>0</v>
          </cell>
          <cell r="CK390">
            <v>0.48917543656311357</v>
          </cell>
          <cell r="CL390">
            <v>0</v>
          </cell>
          <cell r="CM390">
            <v>84052.466533429571</v>
          </cell>
          <cell r="CN390">
            <v>0</v>
          </cell>
          <cell r="CO390">
            <v>0.39554271530305446</v>
          </cell>
          <cell r="CP390">
            <v>0</v>
          </cell>
          <cell r="CQ390">
            <v>171824.78973999975</v>
          </cell>
          <cell r="CR390">
            <v>0</v>
          </cell>
          <cell r="CS390">
            <v>1.1506937507033582E-2</v>
          </cell>
          <cell r="CT390">
            <v>0</v>
          </cell>
          <cell r="CU390">
            <v>4998.6437398613216</v>
          </cell>
          <cell r="CV390">
            <v>0</v>
          </cell>
          <cell r="CW390">
            <v>4.2342397840877351E-2</v>
          </cell>
          <cell r="CX390">
            <v>0</v>
          </cell>
          <cell r="CY390">
            <v>18393.648333333338</v>
          </cell>
          <cell r="CZ390">
            <v>0</v>
          </cell>
          <cell r="DA390">
            <v>2.031843602464951E-2</v>
          </cell>
          <cell r="DB390">
            <v>0</v>
          </cell>
          <cell r="DC390">
            <v>8.6033130166012406E-4</v>
          </cell>
          <cell r="DD390">
            <v>0</v>
          </cell>
          <cell r="DE390">
            <v>373.73016692073452</v>
          </cell>
          <cell r="DF390">
            <v>0</v>
          </cell>
          <cell r="DG390">
            <v>0.60590767106623711</v>
          </cell>
          <cell r="DH390">
            <v>0</v>
          </cell>
          <cell r="DI390">
            <v>11144.852624061377</v>
          </cell>
          <cell r="DJ390">
            <v>0</v>
          </cell>
          <cell r="DK390">
            <v>9.2751735223091852E-2</v>
          </cell>
          <cell r="DL390">
            <v>0</v>
          </cell>
          <cell r="DM390">
            <v>1706.0427999999986</v>
          </cell>
          <cell r="DN390">
            <v>0</v>
          </cell>
          <cell r="DO390">
            <v>0.82661866184707689</v>
          </cell>
          <cell r="DP390">
            <v>0</v>
          </cell>
          <cell r="DQ390">
            <v>45254.962817192856</v>
          </cell>
          <cell r="DR390">
            <v>0</v>
          </cell>
          <cell r="DS390">
            <v>54747.085815932078</v>
          </cell>
          <cell r="DT390">
            <v>0</v>
          </cell>
          <cell r="DU390">
            <v>417546.90296666691</v>
          </cell>
          <cell r="DV390">
            <v>0</v>
          </cell>
          <cell r="DW390">
            <v>0.96119795063173441</v>
          </cell>
          <cell r="DX390">
            <v>0</v>
          </cell>
          <cell r="DY390">
            <v>0.43262020195851175</v>
          </cell>
          <cell r="DZ390">
            <v>0</v>
          </cell>
          <cell r="EA390">
            <v>0.98785121967142764</v>
          </cell>
          <cell r="EB390">
            <v>0</v>
          </cell>
          <cell r="EC390">
            <v>0.85213298515445779</v>
          </cell>
          <cell r="ED390">
            <v>0</v>
          </cell>
          <cell r="EE390">
            <v>0.87518912292736151</v>
          </cell>
          <cell r="EF390">
            <v>0</v>
          </cell>
          <cell r="EG390">
            <v>7.7693210844588065E-2</v>
          </cell>
          <cell r="EH390">
            <v>0</v>
          </cell>
          <cell r="EI390">
            <v>33750.13393273767</v>
          </cell>
          <cell r="EJ390">
            <v>0</v>
          </cell>
          <cell r="EK390">
            <v>34165.199435562179</v>
          </cell>
          <cell r="EL390">
            <v>0</v>
          </cell>
          <cell r="EM390">
            <v>7.8648696582497374E-2</v>
          </cell>
          <cell r="EN390">
            <v>0</v>
          </cell>
          <cell r="EO390">
            <v>4.5821356152654571E-4</v>
          </cell>
          <cell r="EP390">
            <v>0</v>
          </cell>
          <cell r="EQ390">
            <v>15.654957713633674</v>
          </cell>
          <cell r="ER390">
            <v>0</v>
          </cell>
          <cell r="ES390">
            <v>0.98830407400104725</v>
          </cell>
          <cell r="ET390">
            <v>0</v>
          </cell>
          <cell r="EU390">
            <v>34149.544477848533</v>
          </cell>
          <cell r="EV390">
            <v>0</v>
          </cell>
          <cell r="EW390">
            <v>2.6484253307920855E-2</v>
          </cell>
          <cell r="EX390">
            <v>0.85</v>
          </cell>
          <cell r="EY390">
            <v>0.84698219763513705</v>
          </cell>
          <cell r="EZ390">
            <v>0</v>
          </cell>
          <cell r="FA390">
            <v>0.36037360173604288</v>
          </cell>
          <cell r="FB390">
            <v>0</v>
          </cell>
          <cell r="FC390">
            <v>0.42547954696361234</v>
          </cell>
          <cell r="FD390">
            <v>0</v>
          </cell>
          <cell r="FE390">
            <v>17677.205757963224</v>
          </cell>
          <cell r="FF390">
            <v>0</v>
          </cell>
          <cell r="FG390">
            <v>0.74577751989480423</v>
          </cell>
          <cell r="FH390">
            <v>0</v>
          </cell>
          <cell r="FI390">
            <v>0.78612324126108302</v>
          </cell>
          <cell r="FJ390">
            <v>0</v>
          </cell>
          <cell r="FK390">
            <v>0.90053164176015543</v>
          </cell>
          <cell r="FL390">
            <v>0</v>
          </cell>
          <cell r="FM390">
            <v>0.93795292330728053</v>
          </cell>
          <cell r="FN390">
            <v>0</v>
          </cell>
          <cell r="FO390">
            <v>0.67159625437868509</v>
          </cell>
          <cell r="FP390">
            <v>0</v>
          </cell>
          <cell r="FQ390">
            <v>0.73734659222062737</v>
          </cell>
          <cell r="FR390">
            <v>0</v>
          </cell>
          <cell r="FS390">
            <v>9.8212138333786392E-4</v>
          </cell>
          <cell r="FT390">
            <v>0</v>
          </cell>
          <cell r="FU390">
            <v>0.82760078323041475</v>
          </cell>
          <cell r="FV390">
            <v>0</v>
          </cell>
          <cell r="FW390">
            <v>0</v>
          </cell>
          <cell r="FX390">
            <v>0</v>
          </cell>
          <cell r="FY390">
            <v>40167.048074752522</v>
          </cell>
          <cell r="FZ390">
            <v>0</v>
          </cell>
          <cell r="GA390">
            <v>48534.328251800958</v>
          </cell>
          <cell r="GB390">
            <v>0</v>
          </cell>
          <cell r="GC390" t="e">
            <v>#DIV/0!</v>
          </cell>
          <cell r="GD390">
            <v>0</v>
          </cell>
          <cell r="GE390" t="e">
            <v>#DIV/0!</v>
          </cell>
          <cell r="GF390">
            <v>0</v>
          </cell>
          <cell r="GG390" t="e">
            <v>#DIV/0!</v>
          </cell>
          <cell r="GH390">
            <v>0</v>
          </cell>
          <cell r="GI390" t="e">
            <v>#DIV/0!</v>
          </cell>
          <cell r="GJ390">
            <v>0</v>
          </cell>
          <cell r="GK390" t="e">
            <v>#DIV/0!</v>
          </cell>
          <cell r="GL390">
            <v>0</v>
          </cell>
          <cell r="GM390" t="e">
            <v>#DIV/0!</v>
          </cell>
          <cell r="GN390">
            <v>0</v>
          </cell>
          <cell r="GO390" t="e">
            <v>#DIV/0!</v>
          </cell>
          <cell r="GP390">
            <v>0</v>
          </cell>
          <cell r="GQ390" t="e">
            <v>#DIV/0!</v>
          </cell>
          <cell r="GR390">
            <v>0</v>
          </cell>
          <cell r="GS390" t="e">
            <v>#DIV/0!</v>
          </cell>
          <cell r="GT390">
            <v>0</v>
          </cell>
          <cell r="GU390">
            <v>20870.811461350466</v>
          </cell>
          <cell r="GV390">
            <v>0</v>
          </cell>
          <cell r="GW390">
            <v>7521.2894974807523</v>
          </cell>
          <cell r="GX390">
            <v>0</v>
          </cell>
          <cell r="GY390">
            <v>1.731409812818949E-2</v>
          </cell>
          <cell r="GZ390">
            <v>0</v>
          </cell>
          <cell r="HA390">
            <v>4.8044856906226091E-2</v>
          </cell>
          <cell r="HB390">
            <v>0</v>
          </cell>
          <cell r="HC390">
            <v>3609.8092200536294</v>
          </cell>
          <cell r="HD390">
            <v>0</v>
          </cell>
          <cell r="HE390">
            <v>8.3098238780712035E-3</v>
          </cell>
          <cell r="IV390">
            <v>386</v>
          </cell>
        </row>
        <row r="391">
          <cell r="B391">
            <v>39203</v>
          </cell>
          <cell r="C391">
            <v>50</v>
          </cell>
          <cell r="D391">
            <v>39203</v>
          </cell>
          <cell r="E391" t="str">
            <v>PH W</v>
          </cell>
          <cell r="G391">
            <v>0</v>
          </cell>
          <cell r="H391">
            <v>0</v>
          </cell>
          <cell r="I391">
            <v>1</v>
          </cell>
          <cell r="J391">
            <v>1</v>
          </cell>
          <cell r="K391">
            <v>57.625</v>
          </cell>
          <cell r="L391">
            <v>0</v>
          </cell>
          <cell r="M391">
            <v>235.37500000000009</v>
          </cell>
          <cell r="N391">
            <v>0</v>
          </cell>
          <cell r="O391">
            <v>236</v>
          </cell>
          <cell r="Q391">
            <v>19.5</v>
          </cell>
          <cell r="S391">
            <v>0.73680555555555594</v>
          </cell>
          <cell r="T391">
            <v>0</v>
          </cell>
          <cell r="U391">
            <v>20.236805555555556</v>
          </cell>
          <cell r="W391">
            <v>11.663194444444446</v>
          </cell>
          <cell r="Y391">
            <v>3.4722222222222071E-2</v>
          </cell>
          <cell r="AA391">
            <v>20.215972222222224</v>
          </cell>
          <cell r="AB391">
            <v>0</v>
          </cell>
          <cell r="AC391">
            <v>20.250694444444445</v>
          </cell>
          <cell r="AE391">
            <v>4.4145833333333329</v>
          </cell>
          <cell r="AG391">
            <v>39.742361111111116</v>
          </cell>
          <cell r="AI391">
            <v>0.44097222222222232</v>
          </cell>
          <cell r="AJ391">
            <v>0</v>
          </cell>
          <cell r="AK391">
            <v>44.59791666666667</v>
          </cell>
          <cell r="AL391">
            <v>0</v>
          </cell>
          <cell r="AM391">
            <v>64.848611111111111</v>
          </cell>
          <cell r="AN391">
            <v>0</v>
          </cell>
          <cell r="AO391">
            <v>203.47499999999997</v>
          </cell>
          <cell r="AP391">
            <v>0</v>
          </cell>
          <cell r="AQ391">
            <v>132.03222222222203</v>
          </cell>
          <cell r="AR391">
            <v>0</v>
          </cell>
          <cell r="AS391">
            <v>0.97590612599159354</v>
          </cell>
          <cell r="AT391">
            <v>0</v>
          </cell>
          <cell r="AU391">
            <v>0.78309449180004775</v>
          </cell>
          <cell r="AV391">
            <v>0</v>
          </cell>
          <cell r="AW391">
            <v>0.99759326569209716</v>
          </cell>
          <cell r="AX391">
            <v>0</v>
          </cell>
          <cell r="AY391">
            <v>0.75659388348373846</v>
          </cell>
          <cell r="AZ391">
            <v>0</v>
          </cell>
          <cell r="BA391">
            <v>0.68146509945256728</v>
          </cell>
          <cell r="BB391">
            <v>0</v>
          </cell>
          <cell r="BC391">
            <v>0.64888670461836617</v>
          </cell>
          <cell r="BD391">
            <v>0</v>
          </cell>
          <cell r="BE391">
            <v>0.61370888866652162</v>
          </cell>
          <cell r="BF391">
            <v>0</v>
          </cell>
          <cell r="BG391">
            <v>0.61161423148684213</v>
          </cell>
          <cell r="BH391">
            <v>0</v>
          </cell>
          <cell r="BI391">
            <v>0.56094411990322701</v>
          </cell>
          <cell r="BJ391">
            <v>0</v>
          </cell>
          <cell r="BK391">
            <v>137.0885730755962</v>
          </cell>
          <cell r="BL391">
            <v>0</v>
          </cell>
          <cell r="BM391">
            <v>434402.61466666654</v>
          </cell>
          <cell r="BN391">
            <v>0</v>
          </cell>
          <cell r="BO391">
            <v>1840.6890451977397</v>
          </cell>
          <cell r="BP391">
            <v>0</v>
          </cell>
          <cell r="BQ391">
            <v>154969.07804000017</v>
          </cell>
          <cell r="BR391">
            <v>0</v>
          </cell>
          <cell r="BS391">
            <v>0.35674066593478904</v>
          </cell>
          <cell r="BT391">
            <v>0</v>
          </cell>
          <cell r="BU391">
            <v>0.35674066593478904</v>
          </cell>
          <cell r="BV391">
            <v>0</v>
          </cell>
          <cell r="BW391">
            <v>0.1156844016595425</v>
          </cell>
          <cell r="BX391">
            <v>0</v>
          </cell>
          <cell r="BY391">
            <v>50253.606557054118</v>
          </cell>
          <cell r="BZ391">
            <v>0</v>
          </cell>
          <cell r="CA391">
            <v>0.18634085888121099</v>
          </cell>
          <cell r="CB391">
            <v>0</v>
          </cell>
          <cell r="CC391">
            <v>80946.95631723039</v>
          </cell>
          <cell r="CD391">
            <v>0</v>
          </cell>
          <cell r="CE391">
            <v>2.9091516698056919E-2</v>
          </cell>
          <cell r="CF391">
            <v>0</v>
          </cell>
          <cell r="CG391">
            <v>0.74906282891880527</v>
          </cell>
          <cell r="CH391">
            <v>0</v>
          </cell>
          <cell r="CI391">
            <v>6673.1968893401727</v>
          </cell>
          <cell r="CJ391">
            <v>0</v>
          </cell>
          <cell r="CK391">
            <v>0.48917543656311357</v>
          </cell>
          <cell r="CL391">
            <v>0</v>
          </cell>
          <cell r="CM391">
            <v>84052.466533429571</v>
          </cell>
          <cell r="CN391">
            <v>0</v>
          </cell>
          <cell r="CO391">
            <v>0.39554271530305446</v>
          </cell>
          <cell r="CP391">
            <v>0</v>
          </cell>
          <cell r="CQ391">
            <v>171824.78973999975</v>
          </cell>
          <cell r="CR391">
            <v>0</v>
          </cell>
          <cell r="CS391">
            <v>1.1506937507033582E-2</v>
          </cell>
          <cell r="CT391">
            <v>0</v>
          </cell>
          <cell r="CU391">
            <v>4998.6437398613216</v>
          </cell>
          <cell r="CV391">
            <v>0</v>
          </cell>
          <cell r="CW391">
            <v>4.2342397840877351E-2</v>
          </cell>
          <cell r="CX391">
            <v>0</v>
          </cell>
          <cell r="CY391">
            <v>18393.648333333338</v>
          </cell>
          <cell r="CZ391">
            <v>0</v>
          </cell>
          <cell r="DA391">
            <v>2.031843602464951E-2</v>
          </cell>
          <cell r="DB391">
            <v>0</v>
          </cell>
          <cell r="DC391">
            <v>8.6033130166012406E-4</v>
          </cell>
          <cell r="DD391">
            <v>0</v>
          </cell>
          <cell r="DE391">
            <v>373.73016692073452</v>
          </cell>
          <cell r="DF391">
            <v>0</v>
          </cell>
          <cell r="DG391">
            <v>0.60590767106623711</v>
          </cell>
          <cell r="DH391">
            <v>0</v>
          </cell>
          <cell r="DI391">
            <v>11144.852624061377</v>
          </cell>
          <cell r="DJ391">
            <v>0</v>
          </cell>
          <cell r="DK391">
            <v>9.2751735223091852E-2</v>
          </cell>
          <cell r="DL391">
            <v>0</v>
          </cell>
          <cell r="DM391">
            <v>1706.0427999999986</v>
          </cell>
          <cell r="DN391">
            <v>0</v>
          </cell>
          <cell r="DO391">
            <v>0.82661866184707689</v>
          </cell>
          <cell r="DP391">
            <v>0</v>
          </cell>
          <cell r="DQ391">
            <v>45254.962817192856</v>
          </cell>
          <cell r="DR391">
            <v>0</v>
          </cell>
          <cell r="DS391">
            <v>54747.085815932078</v>
          </cell>
          <cell r="DT391">
            <v>0</v>
          </cell>
          <cell r="DU391">
            <v>417546.90296666691</v>
          </cell>
          <cell r="DV391">
            <v>0</v>
          </cell>
          <cell r="DW391">
            <v>0.96119795063173441</v>
          </cell>
          <cell r="DX391">
            <v>0</v>
          </cell>
          <cell r="DY391">
            <v>0.43262020195851175</v>
          </cell>
          <cell r="DZ391">
            <v>0</v>
          </cell>
          <cell r="EA391">
            <v>0.98785121967142764</v>
          </cell>
          <cell r="EB391">
            <v>0</v>
          </cell>
          <cell r="EC391">
            <v>0.85213298515445779</v>
          </cell>
          <cell r="ED391">
            <v>0</v>
          </cell>
          <cell r="EE391">
            <v>0.87518912292736151</v>
          </cell>
          <cell r="EF391">
            <v>0</v>
          </cell>
          <cell r="EG391">
            <v>7.7693210844588065E-2</v>
          </cell>
          <cell r="EH391">
            <v>0</v>
          </cell>
          <cell r="EI391">
            <v>33750.13393273767</v>
          </cell>
          <cell r="EJ391">
            <v>0</v>
          </cell>
          <cell r="EK391">
            <v>34165.199435562179</v>
          </cell>
          <cell r="EL391">
            <v>0</v>
          </cell>
          <cell r="EM391">
            <v>7.8648696582497374E-2</v>
          </cell>
          <cell r="EN391">
            <v>0</v>
          </cell>
          <cell r="EO391">
            <v>4.5821356152654571E-4</v>
          </cell>
          <cell r="EP391">
            <v>0</v>
          </cell>
          <cell r="EQ391">
            <v>15.654957713633674</v>
          </cell>
          <cell r="ER391">
            <v>0</v>
          </cell>
          <cell r="ES391">
            <v>0.98830407400104725</v>
          </cell>
          <cell r="ET391">
            <v>0</v>
          </cell>
          <cell r="EU391">
            <v>34149.544477848533</v>
          </cell>
          <cell r="EV391">
            <v>0</v>
          </cell>
          <cell r="EW391">
            <v>2.6484253307920855E-2</v>
          </cell>
          <cell r="EX391">
            <v>0.85</v>
          </cell>
          <cell r="EY391">
            <v>0.84698219763513705</v>
          </cell>
          <cell r="EZ391">
            <v>0</v>
          </cell>
          <cell r="FA391">
            <v>0.36037360173604288</v>
          </cell>
          <cell r="FB391">
            <v>0</v>
          </cell>
          <cell r="FC391">
            <v>0.42547954696361234</v>
          </cell>
          <cell r="FD391">
            <v>0</v>
          </cell>
          <cell r="FE391">
            <v>17677.205757963224</v>
          </cell>
          <cell r="FF391">
            <v>0</v>
          </cell>
          <cell r="FG391">
            <v>0.74577751989480423</v>
          </cell>
          <cell r="FH391">
            <v>0</v>
          </cell>
          <cell r="FI391">
            <v>0.78612324126108302</v>
          </cell>
          <cell r="FJ391">
            <v>0</v>
          </cell>
          <cell r="FK391">
            <v>0.90053164176015543</v>
          </cell>
          <cell r="FL391">
            <v>0</v>
          </cell>
          <cell r="FM391">
            <v>0.93795292330728053</v>
          </cell>
          <cell r="FN391">
            <v>0</v>
          </cell>
          <cell r="FO391">
            <v>0.67159625437868509</v>
          </cell>
          <cell r="FP391">
            <v>0</v>
          </cell>
          <cell r="FQ391">
            <v>0.73734659222062737</v>
          </cell>
          <cell r="FR391">
            <v>0</v>
          </cell>
          <cell r="FS391">
            <v>9.8212138333786392E-4</v>
          </cell>
          <cell r="FT391">
            <v>0</v>
          </cell>
          <cell r="FU391">
            <v>0.82760078323041475</v>
          </cell>
          <cell r="FV391">
            <v>0</v>
          </cell>
          <cell r="FW391">
            <v>0</v>
          </cell>
          <cell r="FX391">
            <v>0</v>
          </cell>
          <cell r="FY391">
            <v>40167.048074752522</v>
          </cell>
          <cell r="FZ391">
            <v>0</v>
          </cell>
          <cell r="GA391">
            <v>48534.328251800958</v>
          </cell>
          <cell r="GB391">
            <v>0</v>
          </cell>
          <cell r="GC391" t="e">
            <v>#DIV/0!</v>
          </cell>
          <cell r="GD391">
            <v>0</v>
          </cell>
          <cell r="GE391" t="e">
            <v>#DIV/0!</v>
          </cell>
          <cell r="GF391">
            <v>0</v>
          </cell>
          <cell r="GG391" t="e">
            <v>#DIV/0!</v>
          </cell>
          <cell r="GH391">
            <v>0</v>
          </cell>
          <cell r="GI391" t="e">
            <v>#DIV/0!</v>
          </cell>
          <cell r="GJ391">
            <v>0</v>
          </cell>
          <cell r="GK391" t="e">
            <v>#DIV/0!</v>
          </cell>
          <cell r="GL391">
            <v>0</v>
          </cell>
          <cell r="GM391" t="e">
            <v>#DIV/0!</v>
          </cell>
          <cell r="GN391">
            <v>0</v>
          </cell>
          <cell r="GO391" t="e">
            <v>#DIV/0!</v>
          </cell>
          <cell r="GP391">
            <v>0</v>
          </cell>
          <cell r="GQ391" t="e">
            <v>#DIV/0!</v>
          </cell>
          <cell r="GR391">
            <v>0</v>
          </cell>
          <cell r="GS391" t="e">
            <v>#DIV/0!</v>
          </cell>
          <cell r="GT391">
            <v>0</v>
          </cell>
          <cell r="GU391">
            <v>20870.811461350466</v>
          </cell>
          <cell r="GV391">
            <v>0</v>
          </cell>
          <cell r="GW391">
            <v>7521.2894974807523</v>
          </cell>
          <cell r="GX391">
            <v>0</v>
          </cell>
          <cell r="GY391">
            <v>1.731409812818949E-2</v>
          </cell>
          <cell r="GZ391">
            <v>0</v>
          </cell>
          <cell r="HA391">
            <v>4.8044856906226091E-2</v>
          </cell>
          <cell r="HB391">
            <v>0</v>
          </cell>
          <cell r="HC391">
            <v>3609.8092200536294</v>
          </cell>
          <cell r="HD391">
            <v>0</v>
          </cell>
          <cell r="HE391">
            <v>8.3098238780712035E-3</v>
          </cell>
          <cell r="IV391">
            <v>387</v>
          </cell>
        </row>
        <row r="392">
          <cell r="B392">
            <v>39204</v>
          </cell>
          <cell r="C392">
            <v>50</v>
          </cell>
          <cell r="D392">
            <v>39203</v>
          </cell>
          <cell r="E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1</v>
          </cell>
          <cell r="K392">
            <v>58.625</v>
          </cell>
          <cell r="L392">
            <v>0</v>
          </cell>
          <cell r="M392">
            <v>235.37500000000009</v>
          </cell>
          <cell r="N392">
            <v>0</v>
          </cell>
          <cell r="O392">
            <v>236</v>
          </cell>
          <cell r="Q392">
            <v>19.5</v>
          </cell>
          <cell r="S392">
            <v>0.73680555555555594</v>
          </cell>
          <cell r="T392">
            <v>0</v>
          </cell>
          <cell r="U392">
            <v>20.236805555555556</v>
          </cell>
          <cell r="W392">
            <v>11.663194444444446</v>
          </cell>
          <cell r="Y392">
            <v>3.4722222222222071E-2</v>
          </cell>
          <cell r="AA392">
            <v>20.215972222222224</v>
          </cell>
          <cell r="AB392">
            <v>0</v>
          </cell>
          <cell r="AC392">
            <v>20.250694444444445</v>
          </cell>
          <cell r="AE392">
            <v>4.4145833333333329</v>
          </cell>
          <cell r="AG392">
            <v>39.742361111111116</v>
          </cell>
          <cell r="AI392">
            <v>0.44097222222222232</v>
          </cell>
          <cell r="AJ392">
            <v>0</v>
          </cell>
          <cell r="AK392">
            <v>44.59791666666667</v>
          </cell>
          <cell r="AL392">
            <v>0</v>
          </cell>
          <cell r="AM392">
            <v>64.848611111111111</v>
          </cell>
          <cell r="AN392">
            <v>0</v>
          </cell>
          <cell r="AO392">
            <v>203.47499999999997</v>
          </cell>
          <cell r="AP392">
            <v>0</v>
          </cell>
          <cell r="AQ392">
            <v>132.03222222222203</v>
          </cell>
          <cell r="AR392">
            <v>0</v>
          </cell>
          <cell r="AS392">
            <v>0.97590612599159354</v>
          </cell>
          <cell r="AT392">
            <v>0</v>
          </cell>
          <cell r="AU392">
            <v>0.78309449180004775</v>
          </cell>
          <cell r="AV392">
            <v>0</v>
          </cell>
          <cell r="AW392">
            <v>0.99759326569209716</v>
          </cell>
          <cell r="AX392">
            <v>0</v>
          </cell>
          <cell r="AY392">
            <v>0.75659388348373846</v>
          </cell>
          <cell r="AZ392">
            <v>0</v>
          </cell>
          <cell r="BA392">
            <v>0.68146509945256728</v>
          </cell>
          <cell r="BB392">
            <v>0</v>
          </cell>
          <cell r="BC392">
            <v>0.64888670461836617</v>
          </cell>
          <cell r="BD392">
            <v>0</v>
          </cell>
          <cell r="BE392">
            <v>0.61370888866652162</v>
          </cell>
          <cell r="BF392">
            <v>0</v>
          </cell>
          <cell r="BG392">
            <v>0.61161423148684213</v>
          </cell>
          <cell r="BH392">
            <v>0</v>
          </cell>
          <cell r="BI392">
            <v>0.56094411990322701</v>
          </cell>
          <cell r="BJ392">
            <v>0</v>
          </cell>
          <cell r="BK392">
            <v>137.0885730755962</v>
          </cell>
          <cell r="BL392">
            <v>0</v>
          </cell>
          <cell r="BM392">
            <v>434402.61466666654</v>
          </cell>
          <cell r="BN392">
            <v>0</v>
          </cell>
          <cell r="BO392">
            <v>1840.6890451977397</v>
          </cell>
          <cell r="BP392">
            <v>0</v>
          </cell>
          <cell r="BQ392">
            <v>154969.07804000017</v>
          </cell>
          <cell r="BR392">
            <v>0</v>
          </cell>
          <cell r="BS392">
            <v>0.35674066593478904</v>
          </cell>
          <cell r="BT392">
            <v>0</v>
          </cell>
          <cell r="BU392">
            <v>0.35674066593478904</v>
          </cell>
          <cell r="BV392">
            <v>0</v>
          </cell>
          <cell r="BW392">
            <v>0.1156844016595425</v>
          </cell>
          <cell r="BX392">
            <v>0</v>
          </cell>
          <cell r="BY392">
            <v>50253.606557054118</v>
          </cell>
          <cell r="BZ392">
            <v>0</v>
          </cell>
          <cell r="CA392">
            <v>0.18634085888121099</v>
          </cell>
          <cell r="CB392">
            <v>0</v>
          </cell>
          <cell r="CC392">
            <v>80946.95631723039</v>
          </cell>
          <cell r="CD392">
            <v>0</v>
          </cell>
          <cell r="CE392">
            <v>2.9091516698056919E-2</v>
          </cell>
          <cell r="CF392">
            <v>0</v>
          </cell>
          <cell r="CG392">
            <v>0.74906282891880527</v>
          </cell>
          <cell r="CH392">
            <v>0</v>
          </cell>
          <cell r="CI392">
            <v>6673.1968893401727</v>
          </cell>
          <cell r="CJ392">
            <v>0</v>
          </cell>
          <cell r="CK392">
            <v>0.48917543656311357</v>
          </cell>
          <cell r="CL392">
            <v>0</v>
          </cell>
          <cell r="CM392">
            <v>84052.466533429571</v>
          </cell>
          <cell r="CN392">
            <v>0</v>
          </cell>
          <cell r="CO392">
            <v>0.39554271530305446</v>
          </cell>
          <cell r="CP392">
            <v>0</v>
          </cell>
          <cell r="CQ392">
            <v>171824.78973999975</v>
          </cell>
          <cell r="CR392">
            <v>0</v>
          </cell>
          <cell r="CS392">
            <v>1.1506937507033582E-2</v>
          </cell>
          <cell r="CT392">
            <v>0</v>
          </cell>
          <cell r="CU392">
            <v>4998.6437398613216</v>
          </cell>
          <cell r="CV392">
            <v>0</v>
          </cell>
          <cell r="CW392">
            <v>4.2342397840877351E-2</v>
          </cell>
          <cell r="CX392">
            <v>0</v>
          </cell>
          <cell r="CY392">
            <v>18393.648333333338</v>
          </cell>
          <cell r="CZ392">
            <v>0</v>
          </cell>
          <cell r="DA392">
            <v>2.031843602464951E-2</v>
          </cell>
          <cell r="DB392">
            <v>0</v>
          </cell>
          <cell r="DC392">
            <v>8.6033130166012406E-4</v>
          </cell>
          <cell r="DD392">
            <v>0</v>
          </cell>
          <cell r="DE392">
            <v>373.73016692073452</v>
          </cell>
          <cell r="DF392">
            <v>0</v>
          </cell>
          <cell r="DG392">
            <v>0.60590767106623711</v>
          </cell>
          <cell r="DH392">
            <v>0</v>
          </cell>
          <cell r="DI392">
            <v>11144.852624061377</v>
          </cell>
          <cell r="DJ392">
            <v>0</v>
          </cell>
          <cell r="DK392">
            <v>9.2751735223091852E-2</v>
          </cell>
          <cell r="DL392">
            <v>0</v>
          </cell>
          <cell r="DM392">
            <v>1706.0427999999986</v>
          </cell>
          <cell r="DN392">
            <v>0</v>
          </cell>
          <cell r="DO392">
            <v>0.82661866184707689</v>
          </cell>
          <cell r="DP392">
            <v>0</v>
          </cell>
          <cell r="DQ392">
            <v>45254.962817192856</v>
          </cell>
          <cell r="DR392">
            <v>0</v>
          </cell>
          <cell r="DS392">
            <v>54747.085815932078</v>
          </cell>
          <cell r="DT392">
            <v>0</v>
          </cell>
          <cell r="DU392">
            <v>417546.90296666691</v>
          </cell>
          <cell r="DV392">
            <v>0</v>
          </cell>
          <cell r="DW392">
            <v>0.96119795063173441</v>
          </cell>
          <cell r="DX392">
            <v>0</v>
          </cell>
          <cell r="DY392">
            <v>0.43262020195851175</v>
          </cell>
          <cell r="DZ392">
            <v>0</v>
          </cell>
          <cell r="EA392">
            <v>0.98785121967142764</v>
          </cell>
          <cell r="EB392">
            <v>0</v>
          </cell>
          <cell r="EC392">
            <v>0.85213298515445779</v>
          </cell>
          <cell r="ED392">
            <v>0</v>
          </cell>
          <cell r="EE392">
            <v>0.87518912292736151</v>
          </cell>
          <cell r="EF392">
            <v>0</v>
          </cell>
          <cell r="EG392">
            <v>7.7693210844588065E-2</v>
          </cell>
          <cell r="EH392">
            <v>0</v>
          </cell>
          <cell r="EI392">
            <v>33750.13393273767</v>
          </cell>
          <cell r="EJ392">
            <v>0</v>
          </cell>
          <cell r="EK392">
            <v>34165.199435562179</v>
          </cell>
          <cell r="EL392">
            <v>0</v>
          </cell>
          <cell r="EM392">
            <v>7.8648696582497374E-2</v>
          </cell>
          <cell r="EN392">
            <v>0</v>
          </cell>
          <cell r="EO392">
            <v>4.5821356152654571E-4</v>
          </cell>
          <cell r="EP392">
            <v>0</v>
          </cell>
          <cell r="EQ392">
            <v>15.654957713633674</v>
          </cell>
          <cell r="ER392">
            <v>0</v>
          </cell>
          <cell r="ES392">
            <v>0.98830407400104725</v>
          </cell>
          <cell r="ET392">
            <v>0</v>
          </cell>
          <cell r="EU392">
            <v>34149.544477848533</v>
          </cell>
          <cell r="EV392">
            <v>0</v>
          </cell>
          <cell r="EW392">
            <v>2.6484253307920855E-2</v>
          </cell>
          <cell r="EX392">
            <v>0.85</v>
          </cell>
          <cell r="EY392">
            <v>0.84698219763513705</v>
          </cell>
          <cell r="EZ392">
            <v>0</v>
          </cell>
          <cell r="FA392">
            <v>0.36037360173604288</v>
          </cell>
          <cell r="FB392">
            <v>0</v>
          </cell>
          <cell r="FC392">
            <v>0.42547954696361234</v>
          </cell>
          <cell r="FD392">
            <v>0</v>
          </cell>
          <cell r="FE392">
            <v>17677.205757963224</v>
          </cell>
          <cell r="FF392">
            <v>0</v>
          </cell>
          <cell r="FG392">
            <v>0.74577751989480423</v>
          </cell>
          <cell r="FH392">
            <v>0</v>
          </cell>
          <cell r="FI392">
            <v>0.78612324126108302</v>
          </cell>
          <cell r="FJ392">
            <v>0</v>
          </cell>
          <cell r="FK392">
            <v>0.90053164176015543</v>
          </cell>
          <cell r="FL392">
            <v>0</v>
          </cell>
          <cell r="FM392">
            <v>0.93795292330728053</v>
          </cell>
          <cell r="FN392">
            <v>0</v>
          </cell>
          <cell r="FO392">
            <v>0.67159625437868509</v>
          </cell>
          <cell r="FP392">
            <v>0</v>
          </cell>
          <cell r="FQ392">
            <v>0.73734659222062737</v>
          </cell>
          <cell r="FR392">
            <v>0</v>
          </cell>
          <cell r="FS392">
            <v>9.8212138333786392E-4</v>
          </cell>
          <cell r="FT392">
            <v>0</v>
          </cell>
          <cell r="FU392">
            <v>0.82760078323041475</v>
          </cell>
          <cell r="FV392">
            <v>0</v>
          </cell>
          <cell r="FW392">
            <v>0</v>
          </cell>
          <cell r="FX392">
            <v>0</v>
          </cell>
          <cell r="FY392">
            <v>40167.048074752522</v>
          </cell>
          <cell r="FZ392">
            <v>0</v>
          </cell>
          <cell r="GA392">
            <v>48534.328251800958</v>
          </cell>
          <cell r="GB392">
            <v>0</v>
          </cell>
          <cell r="GC392" t="e">
            <v>#DIV/0!</v>
          </cell>
          <cell r="GD392">
            <v>0</v>
          </cell>
          <cell r="GE392" t="e">
            <v>#DIV/0!</v>
          </cell>
          <cell r="GF392">
            <v>0</v>
          </cell>
          <cell r="GG392" t="e">
            <v>#DIV/0!</v>
          </cell>
          <cell r="GH392">
            <v>0</v>
          </cell>
          <cell r="GI392" t="e">
            <v>#DIV/0!</v>
          </cell>
          <cell r="GJ392">
            <v>0</v>
          </cell>
          <cell r="GK392" t="e">
            <v>#DIV/0!</v>
          </cell>
          <cell r="GL392">
            <v>0</v>
          </cell>
          <cell r="GM392" t="e">
            <v>#DIV/0!</v>
          </cell>
          <cell r="GN392">
            <v>0</v>
          </cell>
          <cell r="GO392" t="e">
            <v>#DIV/0!</v>
          </cell>
          <cell r="GP392">
            <v>0</v>
          </cell>
          <cell r="GQ392" t="e">
            <v>#DIV/0!</v>
          </cell>
          <cell r="GR392">
            <v>0</v>
          </cell>
          <cell r="GS392" t="e">
            <v>#DIV/0!</v>
          </cell>
          <cell r="GT392">
            <v>0</v>
          </cell>
          <cell r="GU392">
            <v>20870.811461350466</v>
          </cell>
          <cell r="GV392">
            <v>0</v>
          </cell>
          <cell r="GW392">
            <v>7521.2894974807523</v>
          </cell>
          <cell r="GX392">
            <v>0</v>
          </cell>
          <cell r="GY392">
            <v>1.731409812818949E-2</v>
          </cell>
          <cell r="GZ392">
            <v>0</v>
          </cell>
          <cell r="HA392">
            <v>4.8044856906226091E-2</v>
          </cell>
          <cell r="HB392">
            <v>0</v>
          </cell>
          <cell r="HC392">
            <v>3609.8092200536294</v>
          </cell>
          <cell r="HD392">
            <v>0</v>
          </cell>
          <cell r="HE392">
            <v>8.3098238780712035E-3</v>
          </cell>
          <cell r="IV392">
            <v>388</v>
          </cell>
        </row>
        <row r="393">
          <cell r="B393">
            <v>39205</v>
          </cell>
          <cell r="C393">
            <v>50</v>
          </cell>
          <cell r="D393">
            <v>39203</v>
          </cell>
          <cell r="E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59.625</v>
          </cell>
          <cell r="L393">
            <v>0</v>
          </cell>
          <cell r="M393">
            <v>235.37500000000009</v>
          </cell>
          <cell r="N393">
            <v>0</v>
          </cell>
          <cell r="O393">
            <v>236</v>
          </cell>
          <cell r="Q393">
            <v>19.5</v>
          </cell>
          <cell r="S393">
            <v>0.73680555555555594</v>
          </cell>
          <cell r="T393">
            <v>0</v>
          </cell>
          <cell r="U393">
            <v>20.236805555555556</v>
          </cell>
          <cell r="W393">
            <v>11.663194444444446</v>
          </cell>
          <cell r="Y393">
            <v>3.4722222222222071E-2</v>
          </cell>
          <cell r="AA393">
            <v>20.215972222222224</v>
          </cell>
          <cell r="AB393">
            <v>0</v>
          </cell>
          <cell r="AC393">
            <v>20.250694444444445</v>
          </cell>
          <cell r="AE393">
            <v>4.4145833333333329</v>
          </cell>
          <cell r="AG393">
            <v>39.742361111111116</v>
          </cell>
          <cell r="AI393">
            <v>0.44097222222222232</v>
          </cell>
          <cell r="AJ393">
            <v>0</v>
          </cell>
          <cell r="AK393">
            <v>44.59791666666667</v>
          </cell>
          <cell r="AL393">
            <v>0</v>
          </cell>
          <cell r="AM393">
            <v>64.848611111111111</v>
          </cell>
          <cell r="AN393">
            <v>0</v>
          </cell>
          <cell r="AO393">
            <v>203.47499999999997</v>
          </cell>
          <cell r="AP393">
            <v>0</v>
          </cell>
          <cell r="AQ393">
            <v>132.03222222222203</v>
          </cell>
          <cell r="AR393">
            <v>0</v>
          </cell>
          <cell r="AS393">
            <v>0.97590612599159354</v>
          </cell>
          <cell r="AT393">
            <v>0</v>
          </cell>
          <cell r="AU393">
            <v>0.78309449180004775</v>
          </cell>
          <cell r="AV393">
            <v>0</v>
          </cell>
          <cell r="AW393">
            <v>0.99759326569209716</v>
          </cell>
          <cell r="AX393">
            <v>0</v>
          </cell>
          <cell r="AY393">
            <v>0.75659388348373846</v>
          </cell>
          <cell r="AZ393">
            <v>0</v>
          </cell>
          <cell r="BA393">
            <v>0.68146509945256728</v>
          </cell>
          <cell r="BB393">
            <v>0</v>
          </cell>
          <cell r="BC393">
            <v>0.64888670461836617</v>
          </cell>
          <cell r="BD393">
            <v>0</v>
          </cell>
          <cell r="BE393">
            <v>0.61370888866652162</v>
          </cell>
          <cell r="BF393">
            <v>0</v>
          </cell>
          <cell r="BG393">
            <v>0.61161423148684213</v>
          </cell>
          <cell r="BH393">
            <v>0</v>
          </cell>
          <cell r="BI393">
            <v>0.56094411990322701</v>
          </cell>
          <cell r="BJ393">
            <v>0</v>
          </cell>
          <cell r="BK393">
            <v>137.0885730755962</v>
          </cell>
          <cell r="BL393">
            <v>0</v>
          </cell>
          <cell r="BM393">
            <v>434402.61466666654</v>
          </cell>
          <cell r="BN393">
            <v>0</v>
          </cell>
          <cell r="BO393">
            <v>1840.6890451977397</v>
          </cell>
          <cell r="BP393">
            <v>0</v>
          </cell>
          <cell r="BQ393">
            <v>154969.07804000017</v>
          </cell>
          <cell r="BR393">
            <v>0</v>
          </cell>
          <cell r="BS393">
            <v>0.35674066593478904</v>
          </cell>
          <cell r="BT393">
            <v>0</v>
          </cell>
          <cell r="BU393">
            <v>0.35674066593478904</v>
          </cell>
          <cell r="BV393">
            <v>0</v>
          </cell>
          <cell r="BW393">
            <v>0.1156844016595425</v>
          </cell>
          <cell r="BX393">
            <v>0</v>
          </cell>
          <cell r="BY393">
            <v>50253.606557054118</v>
          </cell>
          <cell r="BZ393">
            <v>0</v>
          </cell>
          <cell r="CA393">
            <v>0.18634085888121099</v>
          </cell>
          <cell r="CB393">
            <v>0</v>
          </cell>
          <cell r="CC393">
            <v>80946.95631723039</v>
          </cell>
          <cell r="CD393">
            <v>0</v>
          </cell>
          <cell r="CE393">
            <v>2.9091516698056919E-2</v>
          </cell>
          <cell r="CF393">
            <v>0</v>
          </cell>
          <cell r="CG393">
            <v>0.74906282891880527</v>
          </cell>
          <cell r="CH393">
            <v>0</v>
          </cell>
          <cell r="CI393">
            <v>6673.1968893401727</v>
          </cell>
          <cell r="CJ393">
            <v>0</v>
          </cell>
          <cell r="CK393">
            <v>0.48917543656311357</v>
          </cell>
          <cell r="CL393">
            <v>0</v>
          </cell>
          <cell r="CM393">
            <v>84052.466533429571</v>
          </cell>
          <cell r="CN393">
            <v>0</v>
          </cell>
          <cell r="CO393">
            <v>0.39554271530305446</v>
          </cell>
          <cell r="CP393">
            <v>0</v>
          </cell>
          <cell r="CQ393">
            <v>171824.78973999975</v>
          </cell>
          <cell r="CR393">
            <v>0</v>
          </cell>
          <cell r="CS393">
            <v>1.1506937507033582E-2</v>
          </cell>
          <cell r="CT393">
            <v>0</v>
          </cell>
          <cell r="CU393">
            <v>4998.6437398613216</v>
          </cell>
          <cell r="CV393">
            <v>0</v>
          </cell>
          <cell r="CW393">
            <v>4.2342397840877351E-2</v>
          </cell>
          <cell r="CX393">
            <v>0</v>
          </cell>
          <cell r="CY393">
            <v>18393.648333333338</v>
          </cell>
          <cell r="CZ393">
            <v>0</v>
          </cell>
          <cell r="DA393">
            <v>2.031843602464951E-2</v>
          </cell>
          <cell r="DB393">
            <v>0</v>
          </cell>
          <cell r="DC393">
            <v>8.6033130166012406E-4</v>
          </cell>
          <cell r="DD393">
            <v>0</v>
          </cell>
          <cell r="DE393">
            <v>373.73016692073452</v>
          </cell>
          <cell r="DF393">
            <v>0</v>
          </cell>
          <cell r="DG393">
            <v>0.60590767106623711</v>
          </cell>
          <cell r="DH393">
            <v>0</v>
          </cell>
          <cell r="DI393">
            <v>11144.852624061377</v>
          </cell>
          <cell r="DJ393">
            <v>0</v>
          </cell>
          <cell r="DK393">
            <v>9.2751735223091852E-2</v>
          </cell>
          <cell r="DL393">
            <v>0</v>
          </cell>
          <cell r="DM393">
            <v>1706.0427999999986</v>
          </cell>
          <cell r="DN393">
            <v>0</v>
          </cell>
          <cell r="DO393">
            <v>0.82661866184707689</v>
          </cell>
          <cell r="DP393">
            <v>0</v>
          </cell>
          <cell r="DQ393">
            <v>45254.962817192856</v>
          </cell>
          <cell r="DR393">
            <v>0</v>
          </cell>
          <cell r="DS393">
            <v>54747.085815932078</v>
          </cell>
          <cell r="DT393">
            <v>0</v>
          </cell>
          <cell r="DU393">
            <v>417546.90296666691</v>
          </cell>
          <cell r="DV393">
            <v>0</v>
          </cell>
          <cell r="DW393">
            <v>0.96119795063173441</v>
          </cell>
          <cell r="DX393">
            <v>0</v>
          </cell>
          <cell r="DY393">
            <v>0.43262020195851175</v>
          </cell>
          <cell r="DZ393">
            <v>0</v>
          </cell>
          <cell r="EA393">
            <v>0.98785121967142764</v>
          </cell>
          <cell r="EB393">
            <v>0</v>
          </cell>
          <cell r="EC393">
            <v>0.85213298515445779</v>
          </cell>
          <cell r="ED393">
            <v>0</v>
          </cell>
          <cell r="EE393">
            <v>0.87518912292736151</v>
          </cell>
          <cell r="EF393">
            <v>0</v>
          </cell>
          <cell r="EG393">
            <v>7.7693210844588065E-2</v>
          </cell>
          <cell r="EH393">
            <v>0</v>
          </cell>
          <cell r="EI393">
            <v>33750.13393273767</v>
          </cell>
          <cell r="EJ393">
            <v>0</v>
          </cell>
          <cell r="EK393">
            <v>34165.199435562179</v>
          </cell>
          <cell r="EL393">
            <v>0</v>
          </cell>
          <cell r="EM393">
            <v>7.8648696582497374E-2</v>
          </cell>
          <cell r="EN393">
            <v>0</v>
          </cell>
          <cell r="EO393">
            <v>4.5821356152654571E-4</v>
          </cell>
          <cell r="EP393">
            <v>0</v>
          </cell>
          <cell r="EQ393">
            <v>15.654957713633674</v>
          </cell>
          <cell r="ER393">
            <v>0</v>
          </cell>
          <cell r="ES393">
            <v>0.98830407400104725</v>
          </cell>
          <cell r="ET393">
            <v>0</v>
          </cell>
          <cell r="EU393">
            <v>34149.544477848533</v>
          </cell>
          <cell r="EV393">
            <v>0</v>
          </cell>
          <cell r="EW393">
            <v>2.6484253307920855E-2</v>
          </cell>
          <cell r="EX393">
            <v>0.85</v>
          </cell>
          <cell r="EY393">
            <v>0.84698219763513705</v>
          </cell>
          <cell r="EZ393">
            <v>0</v>
          </cell>
          <cell r="FA393">
            <v>0.36037360173604288</v>
          </cell>
          <cell r="FB393">
            <v>0</v>
          </cell>
          <cell r="FC393">
            <v>0.42547954696361234</v>
          </cell>
          <cell r="FD393">
            <v>0</v>
          </cell>
          <cell r="FE393">
            <v>17677.205757963224</v>
          </cell>
          <cell r="FF393">
            <v>0</v>
          </cell>
          <cell r="FG393">
            <v>0.74577751989480423</v>
          </cell>
          <cell r="FH393">
            <v>0</v>
          </cell>
          <cell r="FI393">
            <v>0.78612324126108302</v>
          </cell>
          <cell r="FJ393">
            <v>0</v>
          </cell>
          <cell r="FK393">
            <v>0.90053164176015543</v>
          </cell>
          <cell r="FL393">
            <v>0</v>
          </cell>
          <cell r="FM393">
            <v>0.93795292330728053</v>
          </cell>
          <cell r="FN393">
            <v>0</v>
          </cell>
          <cell r="FO393">
            <v>0.67159625437868509</v>
          </cell>
          <cell r="FP393">
            <v>0</v>
          </cell>
          <cell r="FQ393">
            <v>0.73734659222062737</v>
          </cell>
          <cell r="FR393">
            <v>0</v>
          </cell>
          <cell r="FS393">
            <v>9.8212138333786392E-4</v>
          </cell>
          <cell r="FT393">
            <v>0</v>
          </cell>
          <cell r="FU393">
            <v>0.82760078323041475</v>
          </cell>
          <cell r="FV393">
            <v>0</v>
          </cell>
          <cell r="FW393">
            <v>0</v>
          </cell>
          <cell r="FX393">
            <v>0</v>
          </cell>
          <cell r="FY393">
            <v>40167.048074752522</v>
          </cell>
          <cell r="FZ393">
            <v>0</v>
          </cell>
          <cell r="GA393">
            <v>48534.328251800958</v>
          </cell>
          <cell r="GB393">
            <v>0</v>
          </cell>
          <cell r="GC393" t="e">
            <v>#DIV/0!</v>
          </cell>
          <cell r="GD393">
            <v>0</v>
          </cell>
          <cell r="GE393" t="e">
            <v>#DIV/0!</v>
          </cell>
          <cell r="GF393">
            <v>0</v>
          </cell>
          <cell r="GG393" t="e">
            <v>#DIV/0!</v>
          </cell>
          <cell r="GH393">
            <v>0</v>
          </cell>
          <cell r="GI393" t="e">
            <v>#DIV/0!</v>
          </cell>
          <cell r="GJ393">
            <v>0</v>
          </cell>
          <cell r="GK393" t="e">
            <v>#DIV/0!</v>
          </cell>
          <cell r="GL393">
            <v>0</v>
          </cell>
          <cell r="GM393" t="e">
            <v>#DIV/0!</v>
          </cell>
          <cell r="GN393">
            <v>0</v>
          </cell>
          <cell r="GO393" t="e">
            <v>#DIV/0!</v>
          </cell>
          <cell r="GP393">
            <v>0</v>
          </cell>
          <cell r="GQ393" t="e">
            <v>#DIV/0!</v>
          </cell>
          <cell r="GR393">
            <v>0</v>
          </cell>
          <cell r="GS393" t="e">
            <v>#DIV/0!</v>
          </cell>
          <cell r="GT393">
            <v>0</v>
          </cell>
          <cell r="GU393">
            <v>20870.811461350466</v>
          </cell>
          <cell r="GV393">
            <v>0</v>
          </cell>
          <cell r="GW393">
            <v>7521.2894974807523</v>
          </cell>
          <cell r="GX393">
            <v>0</v>
          </cell>
          <cell r="GY393">
            <v>1.731409812818949E-2</v>
          </cell>
          <cell r="GZ393">
            <v>0</v>
          </cell>
          <cell r="HA393">
            <v>4.8044856906226091E-2</v>
          </cell>
          <cell r="HB393">
            <v>0</v>
          </cell>
          <cell r="HC393">
            <v>3609.8092200536294</v>
          </cell>
          <cell r="HD393">
            <v>0</v>
          </cell>
          <cell r="HE393">
            <v>8.3098238780712035E-3</v>
          </cell>
          <cell r="IV393">
            <v>389</v>
          </cell>
        </row>
        <row r="394">
          <cell r="B394">
            <v>39206</v>
          </cell>
          <cell r="C394">
            <v>50</v>
          </cell>
          <cell r="D394">
            <v>39203</v>
          </cell>
          <cell r="E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1</v>
          </cell>
          <cell r="K394">
            <v>60.625</v>
          </cell>
          <cell r="L394">
            <v>0</v>
          </cell>
          <cell r="M394">
            <v>235.37500000000009</v>
          </cell>
          <cell r="N394">
            <v>0</v>
          </cell>
          <cell r="O394">
            <v>236</v>
          </cell>
          <cell r="Q394">
            <v>19.5</v>
          </cell>
          <cell r="S394">
            <v>0.73680555555555594</v>
          </cell>
          <cell r="T394">
            <v>0</v>
          </cell>
          <cell r="U394">
            <v>20.236805555555556</v>
          </cell>
          <cell r="W394">
            <v>11.663194444444446</v>
          </cell>
          <cell r="Y394">
            <v>3.4722222222222071E-2</v>
          </cell>
          <cell r="AA394">
            <v>20.215972222222224</v>
          </cell>
          <cell r="AB394">
            <v>0</v>
          </cell>
          <cell r="AC394">
            <v>20.250694444444445</v>
          </cell>
          <cell r="AE394">
            <v>4.4145833333333329</v>
          </cell>
          <cell r="AG394">
            <v>39.742361111111116</v>
          </cell>
          <cell r="AI394">
            <v>0.44097222222222232</v>
          </cell>
          <cell r="AJ394">
            <v>0</v>
          </cell>
          <cell r="AK394">
            <v>44.59791666666667</v>
          </cell>
          <cell r="AL394">
            <v>0</v>
          </cell>
          <cell r="AM394">
            <v>64.848611111111111</v>
          </cell>
          <cell r="AN394">
            <v>0</v>
          </cell>
          <cell r="AO394">
            <v>203.47499999999997</v>
          </cell>
          <cell r="AP394">
            <v>0</v>
          </cell>
          <cell r="AQ394">
            <v>132.03222222222203</v>
          </cell>
          <cell r="AR394">
            <v>0</v>
          </cell>
          <cell r="AS394">
            <v>0.97590612599159354</v>
          </cell>
          <cell r="AT394">
            <v>0</v>
          </cell>
          <cell r="AU394">
            <v>0.78309449180004775</v>
          </cell>
          <cell r="AV394">
            <v>0</v>
          </cell>
          <cell r="AW394">
            <v>0.99759326569209716</v>
          </cell>
          <cell r="AX394">
            <v>0</v>
          </cell>
          <cell r="AY394">
            <v>0.75659388348373846</v>
          </cell>
          <cell r="AZ394">
            <v>0</v>
          </cell>
          <cell r="BA394">
            <v>0.68146509945256728</v>
          </cell>
          <cell r="BB394">
            <v>0</v>
          </cell>
          <cell r="BC394">
            <v>0.64888670461836617</v>
          </cell>
          <cell r="BD394">
            <v>0</v>
          </cell>
          <cell r="BE394">
            <v>0.61370888866652162</v>
          </cell>
          <cell r="BF394">
            <v>0</v>
          </cell>
          <cell r="BG394">
            <v>0.61161423148684213</v>
          </cell>
          <cell r="BH394">
            <v>0</v>
          </cell>
          <cell r="BI394">
            <v>0.56094411990322701</v>
          </cell>
          <cell r="BJ394">
            <v>0</v>
          </cell>
          <cell r="BK394">
            <v>137.0885730755962</v>
          </cell>
          <cell r="BL394">
            <v>0</v>
          </cell>
          <cell r="BM394">
            <v>434402.61466666654</v>
          </cell>
          <cell r="BN394">
            <v>0</v>
          </cell>
          <cell r="BO394">
            <v>1840.6890451977397</v>
          </cell>
          <cell r="BP394">
            <v>0</v>
          </cell>
          <cell r="BQ394">
            <v>154969.07804000017</v>
          </cell>
          <cell r="BR394">
            <v>0</v>
          </cell>
          <cell r="BS394">
            <v>0.35674066593478904</v>
          </cell>
          <cell r="BT394">
            <v>0</v>
          </cell>
          <cell r="BU394">
            <v>0.35674066593478904</v>
          </cell>
          <cell r="BV394">
            <v>0</v>
          </cell>
          <cell r="BW394">
            <v>0.1156844016595425</v>
          </cell>
          <cell r="BX394">
            <v>0</v>
          </cell>
          <cell r="BY394">
            <v>50253.606557054118</v>
          </cell>
          <cell r="BZ394">
            <v>0</v>
          </cell>
          <cell r="CA394">
            <v>0.18634085888121099</v>
          </cell>
          <cell r="CB394">
            <v>0</v>
          </cell>
          <cell r="CC394">
            <v>80946.95631723039</v>
          </cell>
          <cell r="CD394">
            <v>0</v>
          </cell>
          <cell r="CE394">
            <v>2.9091516698056919E-2</v>
          </cell>
          <cell r="CF394">
            <v>0</v>
          </cell>
          <cell r="CG394">
            <v>0.74906282891880527</v>
          </cell>
          <cell r="CH394">
            <v>0</v>
          </cell>
          <cell r="CI394">
            <v>6673.1968893401727</v>
          </cell>
          <cell r="CJ394">
            <v>0</v>
          </cell>
          <cell r="CK394">
            <v>0.48917543656311357</v>
          </cell>
          <cell r="CL394">
            <v>0</v>
          </cell>
          <cell r="CM394">
            <v>84052.466533429571</v>
          </cell>
          <cell r="CN394">
            <v>0</v>
          </cell>
          <cell r="CO394">
            <v>0.39554271530305446</v>
          </cell>
          <cell r="CP394">
            <v>0</v>
          </cell>
          <cell r="CQ394">
            <v>171824.78973999975</v>
          </cell>
          <cell r="CR394">
            <v>0</v>
          </cell>
          <cell r="CS394">
            <v>1.1506937507033582E-2</v>
          </cell>
          <cell r="CT394">
            <v>0</v>
          </cell>
          <cell r="CU394">
            <v>4998.6437398613216</v>
          </cell>
          <cell r="CV394">
            <v>0</v>
          </cell>
          <cell r="CW394">
            <v>4.2342397840877351E-2</v>
          </cell>
          <cell r="CX394">
            <v>0</v>
          </cell>
          <cell r="CY394">
            <v>18393.648333333338</v>
          </cell>
          <cell r="CZ394">
            <v>0</v>
          </cell>
          <cell r="DA394">
            <v>2.031843602464951E-2</v>
          </cell>
          <cell r="DB394">
            <v>0</v>
          </cell>
          <cell r="DC394">
            <v>8.6033130166012406E-4</v>
          </cell>
          <cell r="DD394">
            <v>0</v>
          </cell>
          <cell r="DE394">
            <v>373.73016692073452</v>
          </cell>
          <cell r="DF394">
            <v>0</v>
          </cell>
          <cell r="DG394">
            <v>0.60590767106623711</v>
          </cell>
          <cell r="DH394">
            <v>0</v>
          </cell>
          <cell r="DI394">
            <v>11144.852624061377</v>
          </cell>
          <cell r="DJ394">
            <v>0</v>
          </cell>
          <cell r="DK394">
            <v>9.2751735223091852E-2</v>
          </cell>
          <cell r="DL394">
            <v>0</v>
          </cell>
          <cell r="DM394">
            <v>1706.0427999999986</v>
          </cell>
          <cell r="DN394">
            <v>0</v>
          </cell>
          <cell r="DO394">
            <v>0.82661866184707689</v>
          </cell>
          <cell r="DP394">
            <v>0</v>
          </cell>
          <cell r="DQ394">
            <v>45254.962817192856</v>
          </cell>
          <cell r="DR394">
            <v>0</v>
          </cell>
          <cell r="DS394">
            <v>54747.085815932078</v>
          </cell>
          <cell r="DT394">
            <v>0</v>
          </cell>
          <cell r="DU394">
            <v>417546.90296666691</v>
          </cell>
          <cell r="DV394">
            <v>0</v>
          </cell>
          <cell r="DW394">
            <v>0.96119795063173441</v>
          </cell>
          <cell r="DX394">
            <v>0</v>
          </cell>
          <cell r="DY394">
            <v>0.43262020195851175</v>
          </cell>
          <cell r="DZ394">
            <v>0</v>
          </cell>
          <cell r="EA394">
            <v>0.98785121967142764</v>
          </cell>
          <cell r="EB394">
            <v>0</v>
          </cell>
          <cell r="EC394">
            <v>0.85213298515445779</v>
          </cell>
          <cell r="ED394">
            <v>0</v>
          </cell>
          <cell r="EE394">
            <v>0.87518912292736151</v>
          </cell>
          <cell r="EF394">
            <v>0</v>
          </cell>
          <cell r="EG394">
            <v>7.7693210844588065E-2</v>
          </cell>
          <cell r="EH394">
            <v>0</v>
          </cell>
          <cell r="EI394">
            <v>33750.13393273767</v>
          </cell>
          <cell r="EJ394">
            <v>0</v>
          </cell>
          <cell r="EK394">
            <v>34165.199435562179</v>
          </cell>
          <cell r="EL394">
            <v>0</v>
          </cell>
          <cell r="EM394">
            <v>7.8648696582497374E-2</v>
          </cell>
          <cell r="EN394">
            <v>0</v>
          </cell>
          <cell r="EO394">
            <v>4.5821356152654571E-4</v>
          </cell>
          <cell r="EP394">
            <v>0</v>
          </cell>
          <cell r="EQ394">
            <v>15.654957713633674</v>
          </cell>
          <cell r="ER394">
            <v>0</v>
          </cell>
          <cell r="ES394">
            <v>0.98830407400104725</v>
          </cell>
          <cell r="ET394">
            <v>0</v>
          </cell>
          <cell r="EU394">
            <v>34149.544477848533</v>
          </cell>
          <cell r="EV394">
            <v>0</v>
          </cell>
          <cell r="EW394">
            <v>2.6484253307920855E-2</v>
          </cell>
          <cell r="EX394">
            <v>0.85</v>
          </cell>
          <cell r="EY394">
            <v>0.84698219763513705</v>
          </cell>
          <cell r="EZ394">
            <v>0</v>
          </cell>
          <cell r="FA394">
            <v>0.36037360173604288</v>
          </cell>
          <cell r="FB394">
            <v>0</v>
          </cell>
          <cell r="FC394">
            <v>0.42547954696361234</v>
          </cell>
          <cell r="FD394">
            <v>0</v>
          </cell>
          <cell r="FE394">
            <v>17677.205757963224</v>
          </cell>
          <cell r="FF394">
            <v>0</v>
          </cell>
          <cell r="FG394">
            <v>0.74577751989480423</v>
          </cell>
          <cell r="FH394">
            <v>0</v>
          </cell>
          <cell r="FI394">
            <v>0.78612324126108302</v>
          </cell>
          <cell r="FJ394">
            <v>0</v>
          </cell>
          <cell r="FK394">
            <v>0.90053164176015543</v>
          </cell>
          <cell r="FL394">
            <v>0</v>
          </cell>
          <cell r="FM394">
            <v>0.93795292330728053</v>
          </cell>
          <cell r="FN394">
            <v>0</v>
          </cell>
          <cell r="FO394">
            <v>0.67159625437868509</v>
          </cell>
          <cell r="FP394">
            <v>0</v>
          </cell>
          <cell r="FQ394">
            <v>0.73734659222062737</v>
          </cell>
          <cell r="FR394">
            <v>0</v>
          </cell>
          <cell r="FS394">
            <v>9.8212138333786392E-4</v>
          </cell>
          <cell r="FT394">
            <v>0</v>
          </cell>
          <cell r="FU394">
            <v>0.82760078323041475</v>
          </cell>
          <cell r="FV394">
            <v>0</v>
          </cell>
          <cell r="FW394">
            <v>0</v>
          </cell>
          <cell r="FX394">
            <v>0</v>
          </cell>
          <cell r="FY394">
            <v>40167.048074752522</v>
          </cell>
          <cell r="FZ394">
            <v>0</v>
          </cell>
          <cell r="GA394">
            <v>48534.328251800958</v>
          </cell>
          <cell r="GB394">
            <v>0</v>
          </cell>
          <cell r="GC394" t="e">
            <v>#DIV/0!</v>
          </cell>
          <cell r="GD394">
            <v>0</v>
          </cell>
          <cell r="GE394" t="e">
            <v>#DIV/0!</v>
          </cell>
          <cell r="GF394">
            <v>0</v>
          </cell>
          <cell r="GG394" t="e">
            <v>#DIV/0!</v>
          </cell>
          <cell r="GH394">
            <v>0</v>
          </cell>
          <cell r="GI394" t="e">
            <v>#DIV/0!</v>
          </cell>
          <cell r="GJ394">
            <v>0</v>
          </cell>
          <cell r="GK394" t="e">
            <v>#DIV/0!</v>
          </cell>
          <cell r="GL394">
            <v>0</v>
          </cell>
          <cell r="GM394" t="e">
            <v>#DIV/0!</v>
          </cell>
          <cell r="GN394">
            <v>0</v>
          </cell>
          <cell r="GO394" t="e">
            <v>#DIV/0!</v>
          </cell>
          <cell r="GP394">
            <v>0</v>
          </cell>
          <cell r="GQ394" t="e">
            <v>#DIV/0!</v>
          </cell>
          <cell r="GR394">
            <v>0</v>
          </cell>
          <cell r="GS394" t="e">
            <v>#DIV/0!</v>
          </cell>
          <cell r="GT394">
            <v>0</v>
          </cell>
          <cell r="GU394">
            <v>20870.811461350466</v>
          </cell>
          <cell r="GV394">
            <v>0</v>
          </cell>
          <cell r="GW394">
            <v>7521.2894974807523</v>
          </cell>
          <cell r="GX394">
            <v>0</v>
          </cell>
          <cell r="GY394">
            <v>1.731409812818949E-2</v>
          </cell>
          <cell r="GZ394">
            <v>0</v>
          </cell>
          <cell r="HA394">
            <v>4.8044856906226091E-2</v>
          </cell>
          <cell r="HB394">
            <v>0</v>
          </cell>
          <cell r="HC394">
            <v>3609.8092200536294</v>
          </cell>
          <cell r="HD394">
            <v>0</v>
          </cell>
          <cell r="HE394">
            <v>8.3098238780712035E-3</v>
          </cell>
          <cell r="IV394">
            <v>390</v>
          </cell>
        </row>
        <row r="395">
          <cell r="B395">
            <v>39207</v>
          </cell>
          <cell r="C395">
            <v>50</v>
          </cell>
          <cell r="D395">
            <v>39203</v>
          </cell>
          <cell r="E395">
            <v>0</v>
          </cell>
          <cell r="G395">
            <v>0</v>
          </cell>
          <cell r="H395">
            <v>0</v>
          </cell>
          <cell r="I395">
            <v>1</v>
          </cell>
          <cell r="J395">
            <v>1</v>
          </cell>
          <cell r="K395">
            <v>61.625</v>
          </cell>
          <cell r="L395">
            <v>0</v>
          </cell>
          <cell r="M395">
            <v>235.37500000000009</v>
          </cell>
          <cell r="N395">
            <v>0</v>
          </cell>
          <cell r="O395">
            <v>236</v>
          </cell>
          <cell r="Q395">
            <v>19.5</v>
          </cell>
          <cell r="S395">
            <v>0.73680555555555594</v>
          </cell>
          <cell r="T395">
            <v>0</v>
          </cell>
          <cell r="U395">
            <v>20.236805555555556</v>
          </cell>
          <cell r="W395">
            <v>11.663194444444446</v>
          </cell>
          <cell r="Y395">
            <v>3.4722222222222071E-2</v>
          </cell>
          <cell r="AA395">
            <v>20.215972222222224</v>
          </cell>
          <cell r="AB395">
            <v>0</v>
          </cell>
          <cell r="AC395">
            <v>20.250694444444445</v>
          </cell>
          <cell r="AE395">
            <v>4.4145833333333329</v>
          </cell>
          <cell r="AG395">
            <v>39.742361111111116</v>
          </cell>
          <cell r="AI395">
            <v>0.44097222222222232</v>
          </cell>
          <cell r="AJ395">
            <v>0</v>
          </cell>
          <cell r="AK395">
            <v>44.59791666666667</v>
          </cell>
          <cell r="AL395">
            <v>0</v>
          </cell>
          <cell r="AM395">
            <v>64.848611111111111</v>
          </cell>
          <cell r="AN395">
            <v>0</v>
          </cell>
          <cell r="AO395">
            <v>203.47499999999997</v>
          </cell>
          <cell r="AP395">
            <v>0</v>
          </cell>
          <cell r="AQ395">
            <v>132.03222222222203</v>
          </cell>
          <cell r="AR395">
            <v>0</v>
          </cell>
          <cell r="AS395">
            <v>0.97590612599159354</v>
          </cell>
          <cell r="AT395">
            <v>0</v>
          </cell>
          <cell r="AU395">
            <v>0.78309449180004775</v>
          </cell>
          <cell r="AV395">
            <v>0</v>
          </cell>
          <cell r="AW395">
            <v>0.99759326569209716</v>
          </cell>
          <cell r="AX395">
            <v>0</v>
          </cell>
          <cell r="AY395">
            <v>0.75659388348373846</v>
          </cell>
          <cell r="AZ395">
            <v>0</v>
          </cell>
          <cell r="BA395">
            <v>0.68146509945256728</v>
          </cell>
          <cell r="BB395">
            <v>0</v>
          </cell>
          <cell r="BC395">
            <v>0.64888670461836617</v>
          </cell>
          <cell r="BD395">
            <v>0</v>
          </cell>
          <cell r="BE395">
            <v>0.61370888866652162</v>
          </cell>
          <cell r="BF395">
            <v>0</v>
          </cell>
          <cell r="BG395">
            <v>0.61161423148684213</v>
          </cell>
          <cell r="BH395">
            <v>0</v>
          </cell>
          <cell r="BI395">
            <v>0.56094411990322701</v>
          </cell>
          <cell r="BJ395">
            <v>0</v>
          </cell>
          <cell r="BK395">
            <v>137.0885730755962</v>
          </cell>
          <cell r="BL395">
            <v>0</v>
          </cell>
          <cell r="BM395">
            <v>434402.61466666654</v>
          </cell>
          <cell r="BN395">
            <v>0</v>
          </cell>
          <cell r="BO395">
            <v>1840.6890451977397</v>
          </cell>
          <cell r="BP395">
            <v>0</v>
          </cell>
          <cell r="BQ395">
            <v>154969.07804000017</v>
          </cell>
          <cell r="BR395">
            <v>0</v>
          </cell>
          <cell r="BS395">
            <v>0.35674066593478904</v>
          </cell>
          <cell r="BT395">
            <v>0</v>
          </cell>
          <cell r="BU395">
            <v>0.35674066593478904</v>
          </cell>
          <cell r="BV395">
            <v>0</v>
          </cell>
          <cell r="BW395">
            <v>0.1156844016595425</v>
          </cell>
          <cell r="BX395">
            <v>0</v>
          </cell>
          <cell r="BY395">
            <v>50253.606557054118</v>
          </cell>
          <cell r="BZ395">
            <v>0</v>
          </cell>
          <cell r="CA395">
            <v>0.18634085888121099</v>
          </cell>
          <cell r="CB395">
            <v>0</v>
          </cell>
          <cell r="CC395">
            <v>80946.95631723039</v>
          </cell>
          <cell r="CD395">
            <v>0</v>
          </cell>
          <cell r="CE395">
            <v>2.9091516698056919E-2</v>
          </cell>
          <cell r="CF395">
            <v>0</v>
          </cell>
          <cell r="CG395">
            <v>0.74906282891880527</v>
          </cell>
          <cell r="CH395">
            <v>0</v>
          </cell>
          <cell r="CI395">
            <v>6673.1968893401727</v>
          </cell>
          <cell r="CJ395">
            <v>0</v>
          </cell>
          <cell r="CK395">
            <v>0.48917543656311357</v>
          </cell>
          <cell r="CL395">
            <v>0</v>
          </cell>
          <cell r="CM395">
            <v>84052.466533429571</v>
          </cell>
          <cell r="CN395">
            <v>0</v>
          </cell>
          <cell r="CO395">
            <v>0.39554271530305446</v>
          </cell>
          <cell r="CP395">
            <v>0</v>
          </cell>
          <cell r="CQ395">
            <v>171824.78973999975</v>
          </cell>
          <cell r="CR395">
            <v>0</v>
          </cell>
          <cell r="CS395">
            <v>1.1506937507033582E-2</v>
          </cell>
          <cell r="CT395">
            <v>0</v>
          </cell>
          <cell r="CU395">
            <v>4998.6437398613216</v>
          </cell>
          <cell r="CV395">
            <v>0</v>
          </cell>
          <cell r="CW395">
            <v>4.2342397840877351E-2</v>
          </cell>
          <cell r="CX395">
            <v>0</v>
          </cell>
          <cell r="CY395">
            <v>18393.648333333338</v>
          </cell>
          <cell r="CZ395">
            <v>0</v>
          </cell>
          <cell r="DA395">
            <v>2.031843602464951E-2</v>
          </cell>
          <cell r="DB395">
            <v>0</v>
          </cell>
          <cell r="DC395">
            <v>8.6033130166012406E-4</v>
          </cell>
          <cell r="DD395">
            <v>0</v>
          </cell>
          <cell r="DE395">
            <v>373.73016692073452</v>
          </cell>
          <cell r="DF395">
            <v>0</v>
          </cell>
          <cell r="DG395">
            <v>0.60590767106623711</v>
          </cell>
          <cell r="DH395">
            <v>0</v>
          </cell>
          <cell r="DI395">
            <v>11144.852624061377</v>
          </cell>
          <cell r="DJ395">
            <v>0</v>
          </cell>
          <cell r="DK395">
            <v>9.2751735223091852E-2</v>
          </cell>
          <cell r="DL395">
            <v>0</v>
          </cell>
          <cell r="DM395">
            <v>1706.0427999999986</v>
          </cell>
          <cell r="DN395">
            <v>0</v>
          </cell>
          <cell r="DO395">
            <v>0.82661866184707689</v>
          </cell>
          <cell r="DP395">
            <v>0</v>
          </cell>
          <cell r="DQ395">
            <v>45254.962817192856</v>
          </cell>
          <cell r="DR395">
            <v>0</v>
          </cell>
          <cell r="DS395">
            <v>54747.085815932078</v>
          </cell>
          <cell r="DT395">
            <v>0</v>
          </cell>
          <cell r="DU395">
            <v>417546.90296666691</v>
          </cell>
          <cell r="DV395">
            <v>0</v>
          </cell>
          <cell r="DW395">
            <v>0.96119795063173441</v>
          </cell>
          <cell r="DX395">
            <v>0</v>
          </cell>
          <cell r="DY395">
            <v>0.43262020195851175</v>
          </cell>
          <cell r="DZ395">
            <v>0</v>
          </cell>
          <cell r="EA395">
            <v>0.98785121967142764</v>
          </cell>
          <cell r="EB395">
            <v>0</v>
          </cell>
          <cell r="EC395">
            <v>0.85213298515445779</v>
          </cell>
          <cell r="ED395">
            <v>0</v>
          </cell>
          <cell r="EE395">
            <v>0.87518912292736151</v>
          </cell>
          <cell r="EF395">
            <v>0</v>
          </cell>
          <cell r="EG395">
            <v>7.7693210844588065E-2</v>
          </cell>
          <cell r="EH395">
            <v>0</v>
          </cell>
          <cell r="EI395">
            <v>33750.13393273767</v>
          </cell>
          <cell r="EJ395">
            <v>0</v>
          </cell>
          <cell r="EK395">
            <v>34165.199435562179</v>
          </cell>
          <cell r="EL395">
            <v>0</v>
          </cell>
          <cell r="EM395">
            <v>7.8648696582497374E-2</v>
          </cell>
          <cell r="EN395">
            <v>0</v>
          </cell>
          <cell r="EO395">
            <v>4.5821356152654571E-4</v>
          </cell>
          <cell r="EP395">
            <v>0</v>
          </cell>
          <cell r="EQ395">
            <v>15.654957713633674</v>
          </cell>
          <cell r="ER395">
            <v>0</v>
          </cell>
          <cell r="ES395">
            <v>0.98830407400104725</v>
          </cell>
          <cell r="ET395">
            <v>0</v>
          </cell>
          <cell r="EU395">
            <v>34149.544477848533</v>
          </cell>
          <cell r="EV395">
            <v>0</v>
          </cell>
          <cell r="EW395">
            <v>2.6484253307920855E-2</v>
          </cell>
          <cell r="EX395">
            <v>0.85</v>
          </cell>
          <cell r="EY395">
            <v>0.84698219763513705</v>
          </cell>
          <cell r="EZ395">
            <v>0</v>
          </cell>
          <cell r="FA395">
            <v>0.36037360173604288</v>
          </cell>
          <cell r="FB395">
            <v>0</v>
          </cell>
          <cell r="FC395">
            <v>0.42547954696361234</v>
          </cell>
          <cell r="FD395">
            <v>0</v>
          </cell>
          <cell r="FE395">
            <v>17677.205757963224</v>
          </cell>
          <cell r="FF395">
            <v>0</v>
          </cell>
          <cell r="FG395">
            <v>0.74577751989480423</v>
          </cell>
          <cell r="FH395">
            <v>0</v>
          </cell>
          <cell r="FI395">
            <v>0.78612324126108302</v>
          </cell>
          <cell r="FJ395">
            <v>0</v>
          </cell>
          <cell r="FK395">
            <v>0.90053164176015543</v>
          </cell>
          <cell r="FL395">
            <v>0</v>
          </cell>
          <cell r="FM395">
            <v>0.93795292330728053</v>
          </cell>
          <cell r="FN395">
            <v>0</v>
          </cell>
          <cell r="FO395">
            <v>0.67159625437868509</v>
          </cell>
          <cell r="FP395">
            <v>0</v>
          </cell>
          <cell r="FQ395">
            <v>0.73734659222062737</v>
          </cell>
          <cell r="FR395">
            <v>0</v>
          </cell>
          <cell r="FS395">
            <v>9.8212138333786392E-4</v>
          </cell>
          <cell r="FT395">
            <v>0</v>
          </cell>
          <cell r="FU395">
            <v>0.82760078323041475</v>
          </cell>
          <cell r="FV395">
            <v>0</v>
          </cell>
          <cell r="FW395">
            <v>0</v>
          </cell>
          <cell r="FX395">
            <v>0</v>
          </cell>
          <cell r="FY395">
            <v>40167.048074752522</v>
          </cell>
          <cell r="FZ395">
            <v>0</v>
          </cell>
          <cell r="GA395">
            <v>48534.328251800958</v>
          </cell>
          <cell r="GB395">
            <v>0</v>
          </cell>
          <cell r="GC395" t="e">
            <v>#DIV/0!</v>
          </cell>
          <cell r="GD395">
            <v>0</v>
          </cell>
          <cell r="GE395" t="e">
            <v>#DIV/0!</v>
          </cell>
          <cell r="GF395">
            <v>0</v>
          </cell>
          <cell r="GG395" t="e">
            <v>#DIV/0!</v>
          </cell>
          <cell r="GH395">
            <v>0</v>
          </cell>
          <cell r="GI395" t="e">
            <v>#DIV/0!</v>
          </cell>
          <cell r="GJ395">
            <v>0</v>
          </cell>
          <cell r="GK395" t="e">
            <v>#DIV/0!</v>
          </cell>
          <cell r="GL395">
            <v>0</v>
          </cell>
          <cell r="GM395" t="e">
            <v>#DIV/0!</v>
          </cell>
          <cell r="GN395">
            <v>0</v>
          </cell>
          <cell r="GO395" t="e">
            <v>#DIV/0!</v>
          </cell>
          <cell r="GP395">
            <v>0</v>
          </cell>
          <cell r="GQ395" t="e">
            <v>#DIV/0!</v>
          </cell>
          <cell r="GR395">
            <v>0</v>
          </cell>
          <cell r="GS395" t="e">
            <v>#DIV/0!</v>
          </cell>
          <cell r="GT395">
            <v>0</v>
          </cell>
          <cell r="GU395">
            <v>20870.811461350466</v>
          </cell>
          <cell r="GV395">
            <v>0</v>
          </cell>
          <cell r="GW395">
            <v>7521.2894974807523</v>
          </cell>
          <cell r="GX395">
            <v>0</v>
          </cell>
          <cell r="GY395">
            <v>1.731409812818949E-2</v>
          </cell>
          <cell r="GZ395">
            <v>0</v>
          </cell>
          <cell r="HA395">
            <v>4.8044856906226091E-2</v>
          </cell>
          <cell r="HB395">
            <v>0</v>
          </cell>
          <cell r="HC395">
            <v>3609.8092200536294</v>
          </cell>
          <cell r="HD395">
            <v>0</v>
          </cell>
          <cell r="HE395">
            <v>8.3098238780712035E-3</v>
          </cell>
          <cell r="IV395">
            <v>391</v>
          </cell>
        </row>
        <row r="396">
          <cell r="B396">
            <v>39208</v>
          </cell>
          <cell r="C396">
            <v>50</v>
          </cell>
          <cell r="D396">
            <v>39203</v>
          </cell>
          <cell r="E396">
            <v>0</v>
          </cell>
          <cell r="G396">
            <v>0</v>
          </cell>
          <cell r="H396">
            <v>0</v>
          </cell>
          <cell r="I396">
            <v>1</v>
          </cell>
          <cell r="J396">
            <v>1</v>
          </cell>
          <cell r="K396">
            <v>62.625</v>
          </cell>
          <cell r="L396">
            <v>0</v>
          </cell>
          <cell r="M396">
            <v>235.37500000000009</v>
          </cell>
          <cell r="N396">
            <v>0</v>
          </cell>
          <cell r="O396">
            <v>236</v>
          </cell>
          <cell r="Q396">
            <v>19.5</v>
          </cell>
          <cell r="S396">
            <v>0.73680555555555594</v>
          </cell>
          <cell r="T396">
            <v>0</v>
          </cell>
          <cell r="U396">
            <v>20.236805555555556</v>
          </cell>
          <cell r="W396">
            <v>11.663194444444446</v>
          </cell>
          <cell r="Y396">
            <v>3.4722222222222071E-2</v>
          </cell>
          <cell r="AA396">
            <v>20.215972222222224</v>
          </cell>
          <cell r="AB396">
            <v>0</v>
          </cell>
          <cell r="AC396">
            <v>20.250694444444445</v>
          </cell>
          <cell r="AE396">
            <v>4.4145833333333329</v>
          </cell>
          <cell r="AG396">
            <v>39.742361111111116</v>
          </cell>
          <cell r="AI396">
            <v>0.44097222222222232</v>
          </cell>
          <cell r="AJ396">
            <v>0</v>
          </cell>
          <cell r="AK396">
            <v>44.59791666666667</v>
          </cell>
          <cell r="AL396">
            <v>0</v>
          </cell>
          <cell r="AM396">
            <v>64.848611111111111</v>
          </cell>
          <cell r="AN396">
            <v>0</v>
          </cell>
          <cell r="AO396">
            <v>203.47499999999997</v>
          </cell>
          <cell r="AP396">
            <v>0</v>
          </cell>
          <cell r="AQ396">
            <v>132.03222222222203</v>
          </cell>
          <cell r="AR396">
            <v>0</v>
          </cell>
          <cell r="AS396">
            <v>0.97590612599159354</v>
          </cell>
          <cell r="AT396">
            <v>0</v>
          </cell>
          <cell r="AU396">
            <v>0.78309449180004775</v>
          </cell>
          <cell r="AV396">
            <v>0</v>
          </cell>
          <cell r="AW396">
            <v>0.99759326569209716</v>
          </cell>
          <cell r="AX396">
            <v>0</v>
          </cell>
          <cell r="AY396">
            <v>0.75659388348373846</v>
          </cell>
          <cell r="AZ396">
            <v>0</v>
          </cell>
          <cell r="BA396">
            <v>0.68146509945256728</v>
          </cell>
          <cell r="BB396">
            <v>0</v>
          </cell>
          <cell r="BC396">
            <v>0.64888670461836617</v>
          </cell>
          <cell r="BD396">
            <v>0</v>
          </cell>
          <cell r="BE396">
            <v>0.61370888866652162</v>
          </cell>
          <cell r="BF396">
            <v>0</v>
          </cell>
          <cell r="BG396">
            <v>0.61161423148684213</v>
          </cell>
          <cell r="BH396">
            <v>0</v>
          </cell>
          <cell r="BI396">
            <v>0.56094411990322701</v>
          </cell>
          <cell r="BJ396">
            <v>0</v>
          </cell>
          <cell r="BK396">
            <v>137.0885730755962</v>
          </cell>
          <cell r="BL396">
            <v>0</v>
          </cell>
          <cell r="BM396">
            <v>434402.61466666654</v>
          </cell>
          <cell r="BN396">
            <v>0</v>
          </cell>
          <cell r="BO396">
            <v>1840.6890451977397</v>
          </cell>
          <cell r="BP396">
            <v>0</v>
          </cell>
          <cell r="BQ396">
            <v>154969.07804000017</v>
          </cell>
          <cell r="BR396">
            <v>0</v>
          </cell>
          <cell r="BS396">
            <v>0.35674066593478904</v>
          </cell>
          <cell r="BT396">
            <v>0</v>
          </cell>
          <cell r="BU396">
            <v>0.35674066593478904</v>
          </cell>
          <cell r="BV396">
            <v>0</v>
          </cell>
          <cell r="BW396">
            <v>0.1156844016595425</v>
          </cell>
          <cell r="BX396">
            <v>0</v>
          </cell>
          <cell r="BY396">
            <v>50253.606557054118</v>
          </cell>
          <cell r="BZ396">
            <v>0</v>
          </cell>
          <cell r="CA396">
            <v>0.18634085888121099</v>
          </cell>
          <cell r="CB396">
            <v>0</v>
          </cell>
          <cell r="CC396">
            <v>80946.95631723039</v>
          </cell>
          <cell r="CD396">
            <v>0</v>
          </cell>
          <cell r="CE396">
            <v>2.9091516698056919E-2</v>
          </cell>
          <cell r="CF396">
            <v>0</v>
          </cell>
          <cell r="CG396">
            <v>0.74906282891880527</v>
          </cell>
          <cell r="CH396">
            <v>0</v>
          </cell>
          <cell r="CI396">
            <v>6673.1968893401727</v>
          </cell>
          <cell r="CJ396">
            <v>0</v>
          </cell>
          <cell r="CK396">
            <v>0.48917543656311357</v>
          </cell>
          <cell r="CL396">
            <v>0</v>
          </cell>
          <cell r="CM396">
            <v>84052.466533429571</v>
          </cell>
          <cell r="CN396">
            <v>0</v>
          </cell>
          <cell r="CO396">
            <v>0.39554271530305446</v>
          </cell>
          <cell r="CP396">
            <v>0</v>
          </cell>
          <cell r="CQ396">
            <v>171824.78973999975</v>
          </cell>
          <cell r="CR396">
            <v>0</v>
          </cell>
          <cell r="CS396">
            <v>1.1506937507033582E-2</v>
          </cell>
          <cell r="CT396">
            <v>0</v>
          </cell>
          <cell r="CU396">
            <v>4998.6437398613216</v>
          </cell>
          <cell r="CV396">
            <v>0</v>
          </cell>
          <cell r="CW396">
            <v>4.2342397840877351E-2</v>
          </cell>
          <cell r="CX396">
            <v>0</v>
          </cell>
          <cell r="CY396">
            <v>18393.648333333338</v>
          </cell>
          <cell r="CZ396">
            <v>0</v>
          </cell>
          <cell r="DA396">
            <v>2.031843602464951E-2</v>
          </cell>
          <cell r="DB396">
            <v>0</v>
          </cell>
          <cell r="DC396">
            <v>8.6033130166012406E-4</v>
          </cell>
          <cell r="DD396">
            <v>0</v>
          </cell>
          <cell r="DE396">
            <v>373.73016692073452</v>
          </cell>
          <cell r="DF396">
            <v>0</v>
          </cell>
          <cell r="DG396">
            <v>0.60590767106623711</v>
          </cell>
          <cell r="DH396">
            <v>0</v>
          </cell>
          <cell r="DI396">
            <v>11144.852624061377</v>
          </cell>
          <cell r="DJ396">
            <v>0</v>
          </cell>
          <cell r="DK396">
            <v>9.2751735223091852E-2</v>
          </cell>
          <cell r="DL396">
            <v>0</v>
          </cell>
          <cell r="DM396">
            <v>1706.0427999999986</v>
          </cell>
          <cell r="DN396">
            <v>0</v>
          </cell>
          <cell r="DO396">
            <v>0.82661866184707689</v>
          </cell>
          <cell r="DP396">
            <v>0</v>
          </cell>
          <cell r="DQ396">
            <v>45254.962817192856</v>
          </cell>
          <cell r="DR396">
            <v>0</v>
          </cell>
          <cell r="DS396">
            <v>54747.085815932078</v>
          </cell>
          <cell r="DT396">
            <v>0</v>
          </cell>
          <cell r="DU396">
            <v>417546.90296666691</v>
          </cell>
          <cell r="DV396">
            <v>0</v>
          </cell>
          <cell r="DW396">
            <v>0.96119795063173441</v>
          </cell>
          <cell r="DX396">
            <v>0</v>
          </cell>
          <cell r="DY396">
            <v>0.43262020195851175</v>
          </cell>
          <cell r="DZ396">
            <v>0</v>
          </cell>
          <cell r="EA396">
            <v>0.98785121967142764</v>
          </cell>
          <cell r="EB396">
            <v>0</v>
          </cell>
          <cell r="EC396">
            <v>0.85213298515445779</v>
          </cell>
          <cell r="ED396">
            <v>0</v>
          </cell>
          <cell r="EE396">
            <v>0.87518912292736151</v>
          </cell>
          <cell r="EF396">
            <v>0</v>
          </cell>
          <cell r="EG396">
            <v>7.7693210844588065E-2</v>
          </cell>
          <cell r="EH396">
            <v>0</v>
          </cell>
          <cell r="EI396">
            <v>33750.13393273767</v>
          </cell>
          <cell r="EJ396">
            <v>0</v>
          </cell>
          <cell r="EK396">
            <v>34165.199435562179</v>
          </cell>
          <cell r="EL396">
            <v>0</v>
          </cell>
          <cell r="EM396">
            <v>7.8648696582497374E-2</v>
          </cell>
          <cell r="EN396">
            <v>0</v>
          </cell>
          <cell r="EO396">
            <v>4.5821356152654571E-4</v>
          </cell>
          <cell r="EP396">
            <v>0</v>
          </cell>
          <cell r="EQ396">
            <v>15.654957713633674</v>
          </cell>
          <cell r="ER396">
            <v>0</v>
          </cell>
          <cell r="ES396">
            <v>0.98830407400104725</v>
          </cell>
          <cell r="ET396">
            <v>0</v>
          </cell>
          <cell r="EU396">
            <v>34149.544477848533</v>
          </cell>
          <cell r="EV396">
            <v>0</v>
          </cell>
          <cell r="EW396">
            <v>2.6484253307920855E-2</v>
          </cell>
          <cell r="EX396">
            <v>0.85</v>
          </cell>
          <cell r="EY396">
            <v>0.84698219763513705</v>
          </cell>
          <cell r="EZ396">
            <v>0</v>
          </cell>
          <cell r="FA396">
            <v>0.36037360173604288</v>
          </cell>
          <cell r="FB396">
            <v>0</v>
          </cell>
          <cell r="FC396">
            <v>0.42547954696361234</v>
          </cell>
          <cell r="FD396">
            <v>0</v>
          </cell>
          <cell r="FE396">
            <v>17677.205757963224</v>
          </cell>
          <cell r="FF396">
            <v>0</v>
          </cell>
          <cell r="FG396">
            <v>0.74577751989480423</v>
          </cell>
          <cell r="FH396">
            <v>0</v>
          </cell>
          <cell r="FI396">
            <v>0.78612324126108302</v>
          </cell>
          <cell r="FJ396">
            <v>0</v>
          </cell>
          <cell r="FK396">
            <v>0.90053164176015543</v>
          </cell>
          <cell r="FL396">
            <v>0</v>
          </cell>
          <cell r="FM396">
            <v>0.93795292330728053</v>
          </cell>
          <cell r="FN396">
            <v>0</v>
          </cell>
          <cell r="FO396">
            <v>0.67159625437868509</v>
          </cell>
          <cell r="FP396">
            <v>0</v>
          </cell>
          <cell r="FQ396">
            <v>0.73734659222062737</v>
          </cell>
          <cell r="FR396">
            <v>0</v>
          </cell>
          <cell r="FS396">
            <v>9.8212138333786392E-4</v>
          </cell>
          <cell r="FT396">
            <v>0</v>
          </cell>
          <cell r="FU396">
            <v>0.82760078323041475</v>
          </cell>
          <cell r="FV396">
            <v>0</v>
          </cell>
          <cell r="FW396">
            <v>0</v>
          </cell>
          <cell r="FX396">
            <v>0</v>
          </cell>
          <cell r="FY396">
            <v>40167.048074752522</v>
          </cell>
          <cell r="FZ396">
            <v>0</v>
          </cell>
          <cell r="GA396">
            <v>48534.328251800958</v>
          </cell>
          <cell r="GB396">
            <v>0</v>
          </cell>
          <cell r="GC396" t="e">
            <v>#DIV/0!</v>
          </cell>
          <cell r="GD396">
            <v>0</v>
          </cell>
          <cell r="GE396" t="e">
            <v>#DIV/0!</v>
          </cell>
          <cell r="GF396">
            <v>0</v>
          </cell>
          <cell r="GG396" t="e">
            <v>#DIV/0!</v>
          </cell>
          <cell r="GH396">
            <v>0</v>
          </cell>
          <cell r="GI396" t="e">
            <v>#DIV/0!</v>
          </cell>
          <cell r="GJ396">
            <v>0</v>
          </cell>
          <cell r="GK396" t="e">
            <v>#DIV/0!</v>
          </cell>
          <cell r="GL396">
            <v>0</v>
          </cell>
          <cell r="GM396" t="e">
            <v>#DIV/0!</v>
          </cell>
          <cell r="GN396">
            <v>0</v>
          </cell>
          <cell r="GO396" t="e">
            <v>#DIV/0!</v>
          </cell>
          <cell r="GP396">
            <v>0</v>
          </cell>
          <cell r="GQ396" t="e">
            <v>#DIV/0!</v>
          </cell>
          <cell r="GR396">
            <v>0</v>
          </cell>
          <cell r="GS396" t="e">
            <v>#DIV/0!</v>
          </cell>
          <cell r="GT396">
            <v>0</v>
          </cell>
          <cell r="GU396">
            <v>20870.811461350466</v>
          </cell>
          <cell r="GV396">
            <v>0</v>
          </cell>
          <cell r="GW396">
            <v>7521.2894974807523</v>
          </cell>
          <cell r="GX396">
            <v>0</v>
          </cell>
          <cell r="GY396">
            <v>1.731409812818949E-2</v>
          </cell>
          <cell r="GZ396">
            <v>0</v>
          </cell>
          <cell r="HA396">
            <v>4.8044856906226091E-2</v>
          </cell>
          <cell r="HB396">
            <v>0</v>
          </cell>
          <cell r="HC396">
            <v>3609.8092200536294</v>
          </cell>
          <cell r="HD396">
            <v>0</v>
          </cell>
          <cell r="HE396">
            <v>8.3098238780712035E-3</v>
          </cell>
          <cell r="IV396">
            <v>392</v>
          </cell>
        </row>
        <row r="397">
          <cell r="B397" t="str">
            <v>from  30/4/2007  to  6/5/2007</v>
          </cell>
          <cell r="C397">
            <v>50</v>
          </cell>
          <cell r="F397">
            <v>7</v>
          </cell>
          <cell r="G397">
            <v>0</v>
          </cell>
          <cell r="H397">
            <v>0</v>
          </cell>
          <cell r="I397">
            <v>1</v>
          </cell>
          <cell r="J397">
            <v>7</v>
          </cell>
          <cell r="K397">
            <v>62.625</v>
          </cell>
          <cell r="L397">
            <v>0</v>
          </cell>
          <cell r="M397">
            <v>235.37500000000009</v>
          </cell>
          <cell r="N397">
            <v>0</v>
          </cell>
          <cell r="O397">
            <v>236</v>
          </cell>
          <cell r="P397">
            <v>0</v>
          </cell>
          <cell r="Q397">
            <v>19.5</v>
          </cell>
          <cell r="R397">
            <v>0</v>
          </cell>
          <cell r="S397">
            <v>0.73680555555555594</v>
          </cell>
          <cell r="T397">
            <v>0</v>
          </cell>
          <cell r="U397">
            <v>20.236805555555556</v>
          </cell>
          <cell r="V397">
            <v>0</v>
          </cell>
          <cell r="W397">
            <v>11.663194444444446</v>
          </cell>
          <cell r="X397">
            <v>0</v>
          </cell>
          <cell r="Y397">
            <v>3.4722222222222071E-2</v>
          </cell>
          <cell r="Z397">
            <v>0</v>
          </cell>
          <cell r="AA397">
            <v>20.215972222222224</v>
          </cell>
          <cell r="AB397">
            <v>0</v>
          </cell>
          <cell r="AC397">
            <v>20.250694444444445</v>
          </cell>
          <cell r="AD397">
            <v>0</v>
          </cell>
          <cell r="AE397">
            <v>4.4145833333333329</v>
          </cell>
          <cell r="AF397">
            <v>0</v>
          </cell>
          <cell r="AG397">
            <v>39.742361111111116</v>
          </cell>
          <cell r="AH397">
            <v>0</v>
          </cell>
          <cell r="AI397">
            <v>0.44097222222222232</v>
          </cell>
          <cell r="AJ397">
            <v>0</v>
          </cell>
          <cell r="AK397">
            <v>44.59791666666667</v>
          </cell>
          <cell r="AL397">
            <v>0</v>
          </cell>
          <cell r="AM397">
            <v>64.848611111111111</v>
          </cell>
          <cell r="AN397">
            <v>0</v>
          </cell>
          <cell r="AO397">
            <v>203.47499999999997</v>
          </cell>
          <cell r="AP397">
            <v>0</v>
          </cell>
          <cell r="AQ397">
            <v>132.03222222222203</v>
          </cell>
          <cell r="AR397">
            <v>0</v>
          </cell>
          <cell r="AS397">
            <v>0.97590612599159354</v>
          </cell>
          <cell r="AT397">
            <v>0</v>
          </cell>
          <cell r="AU397">
            <v>0.78309449180004775</v>
          </cell>
          <cell r="AV397">
            <v>0</v>
          </cell>
          <cell r="AW397">
            <v>0.99759326569209716</v>
          </cell>
          <cell r="AX397">
            <v>0</v>
          </cell>
          <cell r="AY397">
            <v>0.75659388348373846</v>
          </cell>
          <cell r="AZ397">
            <v>0</v>
          </cell>
          <cell r="BA397">
            <v>0.68146509945256728</v>
          </cell>
          <cell r="BB397">
            <v>0</v>
          </cell>
          <cell r="BC397">
            <v>0.64888670461836617</v>
          </cell>
          <cell r="BD397">
            <v>0</v>
          </cell>
          <cell r="BE397">
            <v>0.61370888866652162</v>
          </cell>
          <cell r="BF397">
            <v>0</v>
          </cell>
          <cell r="BG397">
            <v>0.61161423148684213</v>
          </cell>
          <cell r="BH397">
            <v>0</v>
          </cell>
          <cell r="BI397">
            <v>0.56094411990322701</v>
          </cell>
          <cell r="BJ397">
            <v>0</v>
          </cell>
          <cell r="BK397">
            <v>137.0885730755962</v>
          </cell>
          <cell r="BL397">
            <v>0</v>
          </cell>
          <cell r="BM397">
            <v>434402.61466666654</v>
          </cell>
          <cell r="BN397">
            <v>0</v>
          </cell>
          <cell r="BO397">
            <v>1840.6890451977397</v>
          </cell>
          <cell r="BP397">
            <v>0</v>
          </cell>
          <cell r="BQ397">
            <v>154969.07804000017</v>
          </cell>
          <cell r="BR397">
            <v>0</v>
          </cell>
          <cell r="BS397">
            <v>0.35674066593478904</v>
          </cell>
          <cell r="BT397">
            <v>0</v>
          </cell>
          <cell r="BU397">
            <v>0.35674066593478904</v>
          </cell>
          <cell r="BV397">
            <v>0</v>
          </cell>
          <cell r="BW397">
            <v>0.1156844016595425</v>
          </cell>
          <cell r="BX397">
            <v>0</v>
          </cell>
          <cell r="BY397">
            <v>50253.606557054118</v>
          </cell>
          <cell r="BZ397">
            <v>0</v>
          </cell>
          <cell r="CA397">
            <v>0.18634085888121099</v>
          </cell>
          <cell r="CB397">
            <v>0</v>
          </cell>
          <cell r="CC397">
            <v>80946.95631723039</v>
          </cell>
          <cell r="CD397">
            <v>0</v>
          </cell>
          <cell r="CE397">
            <v>2.9091516698056919E-2</v>
          </cell>
          <cell r="CF397">
            <v>0</v>
          </cell>
          <cell r="CG397">
            <v>0.74906282891880527</v>
          </cell>
          <cell r="CH397">
            <v>0</v>
          </cell>
          <cell r="CI397">
            <v>6673.1968893401727</v>
          </cell>
          <cell r="CJ397">
            <v>0</v>
          </cell>
          <cell r="CK397">
            <v>0.48917543656311357</v>
          </cell>
          <cell r="CL397">
            <v>0</v>
          </cell>
          <cell r="CM397">
            <v>84052.466533429571</v>
          </cell>
          <cell r="CN397">
            <v>0</v>
          </cell>
          <cell r="CO397">
            <v>0.39554271530305446</v>
          </cell>
          <cell r="CP397">
            <v>0</v>
          </cell>
          <cell r="CQ397">
            <v>171824.78973999975</v>
          </cell>
          <cell r="CR397">
            <v>0</v>
          </cell>
          <cell r="CS397">
            <v>1.1506937507033582E-2</v>
          </cell>
          <cell r="CT397">
            <v>0</v>
          </cell>
          <cell r="CU397">
            <v>4998.6437398613216</v>
          </cell>
          <cell r="CV397">
            <v>0</v>
          </cell>
          <cell r="CW397">
            <v>4.2342397840877351E-2</v>
          </cell>
          <cell r="CX397">
            <v>0</v>
          </cell>
          <cell r="CY397">
            <v>18393.648333333338</v>
          </cell>
          <cell r="CZ397">
            <v>0</v>
          </cell>
          <cell r="DA397">
            <v>2.031843602464951E-2</v>
          </cell>
          <cell r="DB397">
            <v>0</v>
          </cell>
          <cell r="DC397">
            <v>8.6033130166012406E-4</v>
          </cell>
          <cell r="DD397">
            <v>0</v>
          </cell>
          <cell r="DE397">
            <v>373.73016692073452</v>
          </cell>
          <cell r="DF397">
            <v>0</v>
          </cell>
          <cell r="DG397">
            <v>0.60590767106623711</v>
          </cell>
          <cell r="DH397">
            <v>0</v>
          </cell>
          <cell r="DI397">
            <v>11144.852624061377</v>
          </cell>
          <cell r="DJ397">
            <v>0</v>
          </cell>
          <cell r="DK397">
            <v>9.2751735223091852E-2</v>
          </cell>
          <cell r="DL397">
            <v>0</v>
          </cell>
          <cell r="DM397">
            <v>1706.0427999999986</v>
          </cell>
          <cell r="DN397">
            <v>0</v>
          </cell>
          <cell r="DO397">
            <v>0.82661866184707689</v>
          </cell>
          <cell r="DP397">
            <v>0</v>
          </cell>
          <cell r="DQ397">
            <v>45254.962817192856</v>
          </cell>
          <cell r="DR397">
            <v>0</v>
          </cell>
          <cell r="DS397">
            <v>54747.085815932078</v>
          </cell>
          <cell r="DT397">
            <v>0</v>
          </cell>
          <cell r="DU397">
            <v>417546.90296666691</v>
          </cell>
          <cell r="DV397">
            <v>0</v>
          </cell>
          <cell r="DW397">
            <v>0.96119795063173441</v>
          </cell>
          <cell r="DX397">
            <v>0</v>
          </cell>
          <cell r="DY397">
            <v>0.43262020195851175</v>
          </cell>
          <cell r="DZ397">
            <v>0</v>
          </cell>
          <cell r="EA397">
            <v>0.98785121967142764</v>
          </cell>
          <cell r="EB397">
            <v>0</v>
          </cell>
          <cell r="EC397">
            <v>0.85213298515445779</v>
          </cell>
          <cell r="ED397">
            <v>0</v>
          </cell>
          <cell r="EE397">
            <v>0.87518912292736151</v>
          </cell>
          <cell r="EF397">
            <v>0</v>
          </cell>
          <cell r="EG397">
            <v>7.7693210844588065E-2</v>
          </cell>
          <cell r="EH397">
            <v>0</v>
          </cell>
          <cell r="EI397">
            <v>33750.13393273767</v>
          </cell>
          <cell r="EJ397">
            <v>0</v>
          </cell>
          <cell r="EK397">
            <v>34165.199435562179</v>
          </cell>
          <cell r="EL397">
            <v>0</v>
          </cell>
          <cell r="EM397">
            <v>7.8648696582497374E-2</v>
          </cell>
          <cell r="EN397">
            <v>0</v>
          </cell>
          <cell r="EO397">
            <v>4.5821356152654571E-4</v>
          </cell>
          <cell r="EP397">
            <v>0</v>
          </cell>
          <cell r="EQ397">
            <v>15.654957713633674</v>
          </cell>
          <cell r="ER397">
            <v>0</v>
          </cell>
          <cell r="ES397">
            <v>0.98830407400104725</v>
          </cell>
          <cell r="ET397">
            <v>0</v>
          </cell>
          <cell r="EU397">
            <v>34149.544477848533</v>
          </cell>
          <cell r="EV397">
            <v>0</v>
          </cell>
          <cell r="EW397">
            <v>2.6484253307920855E-2</v>
          </cell>
          <cell r="EX397">
            <v>0</v>
          </cell>
          <cell r="EY397">
            <v>0.84698219763513705</v>
          </cell>
          <cell r="EZ397">
            <v>0</v>
          </cell>
          <cell r="FA397">
            <v>0.36037360173604288</v>
          </cell>
          <cell r="FB397">
            <v>0</v>
          </cell>
          <cell r="FC397">
            <v>0.42547954696361234</v>
          </cell>
          <cell r="FD397">
            <v>0</v>
          </cell>
          <cell r="FE397">
            <v>17677.205757963224</v>
          </cell>
          <cell r="FF397">
            <v>0</v>
          </cell>
          <cell r="FG397">
            <v>0.74577751989480423</v>
          </cell>
          <cell r="FH397">
            <v>0</v>
          </cell>
          <cell r="FI397">
            <v>0.78612324126108302</v>
          </cell>
          <cell r="FJ397">
            <v>0</v>
          </cell>
          <cell r="FK397">
            <v>0.90053164176015543</v>
          </cell>
          <cell r="FL397">
            <v>0</v>
          </cell>
          <cell r="FM397">
            <v>0.93795292330728053</v>
          </cell>
          <cell r="FN397">
            <v>0</v>
          </cell>
          <cell r="FO397">
            <v>0.67159625437868509</v>
          </cell>
          <cell r="FP397">
            <v>0</v>
          </cell>
          <cell r="FQ397">
            <v>0.73734659222062737</v>
          </cell>
          <cell r="FR397">
            <v>0</v>
          </cell>
          <cell r="FS397">
            <v>9.8212138333786392E-4</v>
          </cell>
          <cell r="FT397">
            <v>0</v>
          </cell>
          <cell r="FU397">
            <v>0.82760078323041475</v>
          </cell>
          <cell r="FV397">
            <v>0</v>
          </cell>
          <cell r="FW397">
            <v>0</v>
          </cell>
          <cell r="FX397">
            <v>0</v>
          </cell>
          <cell r="FY397">
            <v>40167.048074752522</v>
          </cell>
          <cell r="FZ397">
            <v>0</v>
          </cell>
          <cell r="GA397">
            <v>48534.328251800958</v>
          </cell>
          <cell r="GB397">
            <v>0</v>
          </cell>
          <cell r="GC397" t="e">
            <v>#DIV/0!</v>
          </cell>
          <cell r="GD397">
            <v>0</v>
          </cell>
          <cell r="GE397" t="e">
            <v>#DIV/0!</v>
          </cell>
          <cell r="GF397">
            <v>0</v>
          </cell>
          <cell r="GG397" t="e">
            <v>#DIV/0!</v>
          </cell>
          <cell r="GH397">
            <v>0</v>
          </cell>
          <cell r="GI397" t="e">
            <v>#DIV/0!</v>
          </cell>
          <cell r="GJ397">
            <v>0</v>
          </cell>
          <cell r="GK397" t="e">
            <v>#DIV/0!</v>
          </cell>
          <cell r="GL397">
            <v>0</v>
          </cell>
          <cell r="GM397" t="e">
            <v>#DIV/0!</v>
          </cell>
          <cell r="GN397">
            <v>0</v>
          </cell>
          <cell r="GO397" t="e">
            <v>#DIV/0!</v>
          </cell>
          <cell r="GP397">
            <v>0</v>
          </cell>
          <cell r="GQ397" t="e">
            <v>#DIV/0!</v>
          </cell>
          <cell r="GR397">
            <v>0</v>
          </cell>
          <cell r="GS397" t="e">
            <v>#DIV/0!</v>
          </cell>
          <cell r="GT397">
            <v>0</v>
          </cell>
          <cell r="GU397">
            <v>20870.811461350466</v>
          </cell>
          <cell r="GV397">
            <v>0</v>
          </cell>
          <cell r="GW397">
            <v>7521.2894974807523</v>
          </cell>
          <cell r="GX397">
            <v>0</v>
          </cell>
          <cell r="GY397">
            <v>1.731409812818949E-2</v>
          </cell>
          <cell r="GZ397">
            <v>0</v>
          </cell>
          <cell r="HA397">
            <v>4.8044856906226091E-2</v>
          </cell>
          <cell r="HB397">
            <v>0</v>
          </cell>
          <cell r="HC397">
            <v>3609.8092200536294</v>
          </cell>
          <cell r="HD397">
            <v>0</v>
          </cell>
          <cell r="HE397">
            <v>8.3098238780712035E-3</v>
          </cell>
          <cell r="IV397">
            <v>393</v>
          </cell>
        </row>
        <row r="398">
          <cell r="B398">
            <v>39209</v>
          </cell>
          <cell r="C398">
            <v>51</v>
          </cell>
          <cell r="D398">
            <v>39203</v>
          </cell>
          <cell r="E398">
            <v>0</v>
          </cell>
          <cell r="G398">
            <v>0</v>
          </cell>
          <cell r="H398">
            <v>0</v>
          </cell>
          <cell r="I398">
            <v>1</v>
          </cell>
          <cell r="J398">
            <v>1</v>
          </cell>
          <cell r="K398">
            <v>63.625</v>
          </cell>
          <cell r="L398">
            <v>0</v>
          </cell>
          <cell r="M398">
            <v>235.37500000000009</v>
          </cell>
          <cell r="N398">
            <v>0</v>
          </cell>
          <cell r="O398">
            <v>236</v>
          </cell>
          <cell r="Q398">
            <v>19.5</v>
          </cell>
          <cell r="S398">
            <v>0.73680555555555594</v>
          </cell>
          <cell r="T398">
            <v>0</v>
          </cell>
          <cell r="U398">
            <v>20.236805555555556</v>
          </cell>
          <cell r="W398">
            <v>11.663194444444446</v>
          </cell>
          <cell r="Y398">
            <v>3.4722222222222071E-2</v>
          </cell>
          <cell r="AA398">
            <v>20.215972222222224</v>
          </cell>
          <cell r="AB398">
            <v>0</v>
          </cell>
          <cell r="AC398">
            <v>20.250694444444445</v>
          </cell>
          <cell r="AE398">
            <v>4.4145833333333329</v>
          </cell>
          <cell r="AG398">
            <v>39.742361111111116</v>
          </cell>
          <cell r="AI398">
            <v>0.44097222222222232</v>
          </cell>
          <cell r="AJ398">
            <v>0</v>
          </cell>
          <cell r="AK398">
            <v>44.59791666666667</v>
          </cell>
          <cell r="AL398">
            <v>0</v>
          </cell>
          <cell r="AM398">
            <v>64.848611111111111</v>
          </cell>
          <cell r="AN398">
            <v>0</v>
          </cell>
          <cell r="AO398">
            <v>203.47499999999997</v>
          </cell>
          <cell r="AP398">
            <v>0</v>
          </cell>
          <cell r="AQ398">
            <v>132.03222222222203</v>
          </cell>
          <cell r="AR398">
            <v>0</v>
          </cell>
          <cell r="AS398">
            <v>0.97590612599159354</v>
          </cell>
          <cell r="AT398">
            <v>0</v>
          </cell>
          <cell r="AU398">
            <v>0.78309449180004775</v>
          </cell>
          <cell r="AV398">
            <v>0</v>
          </cell>
          <cell r="AW398">
            <v>0.99759326569209716</v>
          </cell>
          <cell r="AX398">
            <v>0</v>
          </cell>
          <cell r="AY398">
            <v>0.75659388348373846</v>
          </cell>
          <cell r="AZ398">
            <v>0</v>
          </cell>
          <cell r="BA398">
            <v>0.68146509945256728</v>
          </cell>
          <cell r="BB398">
            <v>0</v>
          </cell>
          <cell r="BC398">
            <v>0.64888670461836617</v>
          </cell>
          <cell r="BD398">
            <v>0</v>
          </cell>
          <cell r="BE398">
            <v>0.61370888866652162</v>
          </cell>
          <cell r="BF398">
            <v>0</v>
          </cell>
          <cell r="BG398">
            <v>0.61161423148684213</v>
          </cell>
          <cell r="BH398">
            <v>0</v>
          </cell>
          <cell r="BI398">
            <v>0.56094411990322701</v>
          </cell>
          <cell r="BJ398">
            <v>0</v>
          </cell>
          <cell r="BK398">
            <v>137.0885730755962</v>
          </cell>
          <cell r="BL398">
            <v>0</v>
          </cell>
          <cell r="BM398">
            <v>434402.61466666654</v>
          </cell>
          <cell r="BN398">
            <v>0</v>
          </cell>
          <cell r="BO398">
            <v>1840.6890451977397</v>
          </cell>
          <cell r="BP398">
            <v>0</v>
          </cell>
          <cell r="BQ398">
            <v>154969.07804000017</v>
          </cell>
          <cell r="BR398">
            <v>0</v>
          </cell>
          <cell r="BS398">
            <v>0.35674066593478904</v>
          </cell>
          <cell r="BT398">
            <v>0</v>
          </cell>
          <cell r="BU398">
            <v>0.35674066593478904</v>
          </cell>
          <cell r="BV398">
            <v>0</v>
          </cell>
          <cell r="BW398">
            <v>0.1156844016595425</v>
          </cell>
          <cell r="BX398">
            <v>0</v>
          </cell>
          <cell r="BY398">
            <v>50253.606557054118</v>
          </cell>
          <cell r="BZ398">
            <v>0</v>
          </cell>
          <cell r="CA398">
            <v>0.18634085888121099</v>
          </cell>
          <cell r="CB398">
            <v>0</v>
          </cell>
          <cell r="CC398">
            <v>80946.95631723039</v>
          </cell>
          <cell r="CD398">
            <v>0</v>
          </cell>
          <cell r="CE398">
            <v>2.9091516698056919E-2</v>
          </cell>
          <cell r="CF398">
            <v>0</v>
          </cell>
          <cell r="CG398">
            <v>0.74906282891880527</v>
          </cell>
          <cell r="CH398">
            <v>0</v>
          </cell>
          <cell r="CI398">
            <v>6673.1968893401727</v>
          </cell>
          <cell r="CJ398">
            <v>0</v>
          </cell>
          <cell r="CK398">
            <v>0.48917543656311357</v>
          </cell>
          <cell r="CL398">
            <v>0</v>
          </cell>
          <cell r="CM398">
            <v>84052.466533429571</v>
          </cell>
          <cell r="CN398">
            <v>0</v>
          </cell>
          <cell r="CO398">
            <v>0.39554271530305446</v>
          </cell>
          <cell r="CP398">
            <v>0</v>
          </cell>
          <cell r="CQ398">
            <v>171824.78973999975</v>
          </cell>
          <cell r="CR398">
            <v>0</v>
          </cell>
          <cell r="CS398">
            <v>1.1506937507033582E-2</v>
          </cell>
          <cell r="CT398">
            <v>0</v>
          </cell>
          <cell r="CU398">
            <v>4998.6437398613216</v>
          </cell>
          <cell r="CV398">
            <v>0</v>
          </cell>
          <cell r="CW398">
            <v>4.2342397840877351E-2</v>
          </cell>
          <cell r="CX398">
            <v>0</v>
          </cell>
          <cell r="CY398">
            <v>18393.648333333338</v>
          </cell>
          <cell r="CZ398">
            <v>0</v>
          </cell>
          <cell r="DA398">
            <v>2.031843602464951E-2</v>
          </cell>
          <cell r="DB398">
            <v>0</v>
          </cell>
          <cell r="DC398">
            <v>8.6033130166012406E-4</v>
          </cell>
          <cell r="DD398">
            <v>0</v>
          </cell>
          <cell r="DE398">
            <v>373.73016692073452</v>
          </cell>
          <cell r="DF398">
            <v>0</v>
          </cell>
          <cell r="DG398">
            <v>0.60590767106623711</v>
          </cell>
          <cell r="DH398">
            <v>0</v>
          </cell>
          <cell r="DI398">
            <v>11144.852624061377</v>
          </cell>
          <cell r="DJ398">
            <v>0</v>
          </cell>
          <cell r="DK398">
            <v>9.2751735223091852E-2</v>
          </cell>
          <cell r="DL398">
            <v>0</v>
          </cell>
          <cell r="DM398">
            <v>1706.0427999999986</v>
          </cell>
          <cell r="DN398">
            <v>0</v>
          </cell>
          <cell r="DO398">
            <v>0.82661866184707689</v>
          </cell>
          <cell r="DP398">
            <v>0</v>
          </cell>
          <cell r="DQ398">
            <v>45254.962817192856</v>
          </cell>
          <cell r="DR398">
            <v>0</v>
          </cell>
          <cell r="DS398">
            <v>54747.085815932078</v>
          </cell>
          <cell r="DT398">
            <v>0</v>
          </cell>
          <cell r="DU398">
            <v>417546.90296666691</v>
          </cell>
          <cell r="DV398">
            <v>0</v>
          </cell>
          <cell r="DW398">
            <v>0.96119795063173441</v>
          </cell>
          <cell r="DX398">
            <v>0</v>
          </cell>
          <cell r="DY398">
            <v>0.43262020195851175</v>
          </cell>
          <cell r="DZ398">
            <v>0</v>
          </cell>
          <cell r="EA398">
            <v>0.98785121967142764</v>
          </cell>
          <cell r="EB398">
            <v>0</v>
          </cell>
          <cell r="EC398">
            <v>0.85213298515445779</v>
          </cell>
          <cell r="ED398">
            <v>0</v>
          </cell>
          <cell r="EE398">
            <v>0.87518912292736151</v>
          </cell>
          <cell r="EF398">
            <v>0</v>
          </cell>
          <cell r="EG398">
            <v>7.7693210844588065E-2</v>
          </cell>
          <cell r="EH398">
            <v>0</v>
          </cell>
          <cell r="EI398">
            <v>33750.13393273767</v>
          </cell>
          <cell r="EJ398">
            <v>0</v>
          </cell>
          <cell r="EK398">
            <v>34165.199435562179</v>
          </cell>
          <cell r="EL398">
            <v>0</v>
          </cell>
          <cell r="EM398">
            <v>7.8648696582497374E-2</v>
          </cell>
          <cell r="EN398">
            <v>0</v>
          </cell>
          <cell r="EO398">
            <v>4.5821356152654571E-4</v>
          </cell>
          <cell r="EP398">
            <v>0</v>
          </cell>
          <cell r="EQ398">
            <v>15.654957713633674</v>
          </cell>
          <cell r="ER398">
            <v>0</v>
          </cell>
          <cell r="ES398">
            <v>0.98830407400104725</v>
          </cell>
          <cell r="ET398">
            <v>0</v>
          </cell>
          <cell r="EU398">
            <v>34149.544477848533</v>
          </cell>
          <cell r="EV398">
            <v>0</v>
          </cell>
          <cell r="EW398">
            <v>2.6484253307920855E-2</v>
          </cell>
          <cell r="EX398">
            <v>0.85</v>
          </cell>
          <cell r="EY398">
            <v>0.84698219763513705</v>
          </cell>
          <cell r="EZ398">
            <v>0</v>
          </cell>
          <cell r="FA398">
            <v>0.36037360173604288</v>
          </cell>
          <cell r="FB398">
            <v>0</v>
          </cell>
          <cell r="FC398">
            <v>0.42547954696361234</v>
          </cell>
          <cell r="FD398">
            <v>0</v>
          </cell>
          <cell r="FE398">
            <v>17677.205757963224</v>
          </cell>
          <cell r="FF398">
            <v>0</v>
          </cell>
          <cell r="FG398">
            <v>0.74577751989480423</v>
          </cell>
          <cell r="FH398">
            <v>0</v>
          </cell>
          <cell r="FI398">
            <v>0.78612324126108302</v>
          </cell>
          <cell r="FJ398">
            <v>0</v>
          </cell>
          <cell r="FK398">
            <v>0.90053164176015543</v>
          </cell>
          <cell r="FL398">
            <v>0</v>
          </cell>
          <cell r="FM398">
            <v>0.93795292330728053</v>
          </cell>
          <cell r="FN398">
            <v>0</v>
          </cell>
          <cell r="FO398">
            <v>0.67159625437868509</v>
          </cell>
          <cell r="FP398">
            <v>0</v>
          </cell>
          <cell r="FQ398">
            <v>0.73734659222062737</v>
          </cell>
          <cell r="FR398">
            <v>0</v>
          </cell>
          <cell r="FS398">
            <v>9.8212138333786392E-4</v>
          </cell>
          <cell r="FT398">
            <v>0</v>
          </cell>
          <cell r="FU398">
            <v>0.82760078323041475</v>
          </cell>
          <cell r="FV398">
            <v>0</v>
          </cell>
          <cell r="FW398">
            <v>0</v>
          </cell>
          <cell r="FX398">
            <v>0</v>
          </cell>
          <cell r="FY398">
            <v>40167.048074752522</v>
          </cell>
          <cell r="FZ398">
            <v>0</v>
          </cell>
          <cell r="GA398">
            <v>48534.328251800958</v>
          </cell>
          <cell r="GB398">
            <v>0</v>
          </cell>
          <cell r="GC398" t="e">
            <v>#DIV/0!</v>
          </cell>
          <cell r="GD398">
            <v>0</v>
          </cell>
          <cell r="GE398" t="e">
            <v>#DIV/0!</v>
          </cell>
          <cell r="GF398">
            <v>0</v>
          </cell>
          <cell r="GG398" t="e">
            <v>#DIV/0!</v>
          </cell>
          <cell r="GH398">
            <v>0</v>
          </cell>
          <cell r="GI398" t="e">
            <v>#DIV/0!</v>
          </cell>
          <cell r="GJ398">
            <v>0</v>
          </cell>
          <cell r="GK398" t="e">
            <v>#DIV/0!</v>
          </cell>
          <cell r="GL398">
            <v>0</v>
          </cell>
          <cell r="GM398" t="e">
            <v>#DIV/0!</v>
          </cell>
          <cell r="GN398">
            <v>0</v>
          </cell>
          <cell r="GO398" t="e">
            <v>#DIV/0!</v>
          </cell>
          <cell r="GP398">
            <v>0</v>
          </cell>
          <cell r="GQ398" t="e">
            <v>#DIV/0!</v>
          </cell>
          <cell r="GR398">
            <v>0</v>
          </cell>
          <cell r="GS398" t="e">
            <v>#DIV/0!</v>
          </cell>
          <cell r="GT398">
            <v>0</v>
          </cell>
          <cell r="GU398">
            <v>20870.811461350466</v>
          </cell>
          <cell r="GV398">
            <v>0</v>
          </cell>
          <cell r="GW398">
            <v>7521.2894974807523</v>
          </cell>
          <cell r="GX398">
            <v>0</v>
          </cell>
          <cell r="GY398">
            <v>1.731409812818949E-2</v>
          </cell>
          <cell r="GZ398">
            <v>0</v>
          </cell>
          <cell r="HA398">
            <v>4.8044856906226091E-2</v>
          </cell>
          <cell r="HB398">
            <v>0</v>
          </cell>
          <cell r="HC398">
            <v>3609.8092200536294</v>
          </cell>
          <cell r="HD398">
            <v>0</v>
          </cell>
          <cell r="HE398">
            <v>8.3098238780712035E-3</v>
          </cell>
          <cell r="IV398">
            <v>394</v>
          </cell>
        </row>
        <row r="399">
          <cell r="B399">
            <v>39210</v>
          </cell>
          <cell r="C399">
            <v>51</v>
          </cell>
          <cell r="D399">
            <v>39203</v>
          </cell>
          <cell r="E399">
            <v>0</v>
          </cell>
          <cell r="G399">
            <v>0</v>
          </cell>
          <cell r="H399">
            <v>0</v>
          </cell>
          <cell r="I399">
            <v>1</v>
          </cell>
          <cell r="J399">
            <v>1</v>
          </cell>
          <cell r="K399">
            <v>64.625</v>
          </cell>
          <cell r="L399">
            <v>0</v>
          </cell>
          <cell r="M399">
            <v>235.37500000000009</v>
          </cell>
          <cell r="N399">
            <v>0</v>
          </cell>
          <cell r="O399">
            <v>236</v>
          </cell>
          <cell r="Q399">
            <v>19.5</v>
          </cell>
          <cell r="S399">
            <v>0.73680555555555594</v>
          </cell>
          <cell r="T399">
            <v>0</v>
          </cell>
          <cell r="U399">
            <v>20.236805555555556</v>
          </cell>
          <cell r="W399">
            <v>11.663194444444446</v>
          </cell>
          <cell r="Y399">
            <v>3.4722222222222071E-2</v>
          </cell>
          <cell r="AA399">
            <v>20.215972222222224</v>
          </cell>
          <cell r="AB399">
            <v>0</v>
          </cell>
          <cell r="AC399">
            <v>20.250694444444445</v>
          </cell>
          <cell r="AE399">
            <v>4.4145833333333329</v>
          </cell>
          <cell r="AG399">
            <v>39.742361111111116</v>
          </cell>
          <cell r="AI399">
            <v>0.44097222222222232</v>
          </cell>
          <cell r="AJ399">
            <v>0</v>
          </cell>
          <cell r="AK399">
            <v>44.59791666666667</v>
          </cell>
          <cell r="AL399">
            <v>0</v>
          </cell>
          <cell r="AM399">
            <v>64.848611111111111</v>
          </cell>
          <cell r="AN399">
            <v>0</v>
          </cell>
          <cell r="AO399">
            <v>203.47499999999997</v>
          </cell>
          <cell r="AP399">
            <v>0</v>
          </cell>
          <cell r="AQ399">
            <v>132.03222222222203</v>
          </cell>
          <cell r="AR399">
            <v>0</v>
          </cell>
          <cell r="AS399">
            <v>0.97590612599159354</v>
          </cell>
          <cell r="AT399">
            <v>0</v>
          </cell>
          <cell r="AU399">
            <v>0.78309449180004775</v>
          </cell>
          <cell r="AV399">
            <v>0</v>
          </cell>
          <cell r="AW399">
            <v>0.99759326569209716</v>
          </cell>
          <cell r="AX399">
            <v>0</v>
          </cell>
          <cell r="AY399">
            <v>0.75659388348373846</v>
          </cell>
          <cell r="AZ399">
            <v>0</v>
          </cell>
          <cell r="BA399">
            <v>0.68146509945256728</v>
          </cell>
          <cell r="BB399">
            <v>0</v>
          </cell>
          <cell r="BC399">
            <v>0.64888670461836617</v>
          </cell>
          <cell r="BD399">
            <v>0</v>
          </cell>
          <cell r="BE399">
            <v>0.61370888866652162</v>
          </cell>
          <cell r="BF399">
            <v>0</v>
          </cell>
          <cell r="BG399">
            <v>0.61161423148684213</v>
          </cell>
          <cell r="BH399">
            <v>0</v>
          </cell>
          <cell r="BI399">
            <v>0.56094411990322701</v>
          </cell>
          <cell r="BJ399">
            <v>0</v>
          </cell>
          <cell r="BK399">
            <v>137.0885730755962</v>
          </cell>
          <cell r="BL399">
            <v>0</v>
          </cell>
          <cell r="BM399">
            <v>434402.61466666654</v>
          </cell>
          <cell r="BN399">
            <v>0</v>
          </cell>
          <cell r="BO399">
            <v>1840.6890451977397</v>
          </cell>
          <cell r="BP399">
            <v>0</v>
          </cell>
          <cell r="BQ399">
            <v>154969.07804000017</v>
          </cell>
          <cell r="BR399">
            <v>0</v>
          </cell>
          <cell r="BS399">
            <v>0.35674066593478904</v>
          </cell>
          <cell r="BT399">
            <v>0</v>
          </cell>
          <cell r="BU399">
            <v>0.35674066593478904</v>
          </cell>
          <cell r="BV399">
            <v>0</v>
          </cell>
          <cell r="BW399">
            <v>0.1156844016595425</v>
          </cell>
          <cell r="BX399">
            <v>0</v>
          </cell>
          <cell r="BY399">
            <v>50253.606557054118</v>
          </cell>
          <cell r="BZ399">
            <v>0</v>
          </cell>
          <cell r="CA399">
            <v>0.18634085888121099</v>
          </cell>
          <cell r="CB399">
            <v>0</v>
          </cell>
          <cell r="CC399">
            <v>80946.95631723039</v>
          </cell>
          <cell r="CD399">
            <v>0</v>
          </cell>
          <cell r="CE399">
            <v>2.9091516698056919E-2</v>
          </cell>
          <cell r="CF399">
            <v>0</v>
          </cell>
          <cell r="CG399">
            <v>0.74906282891880527</v>
          </cell>
          <cell r="CH399">
            <v>0</v>
          </cell>
          <cell r="CI399">
            <v>6673.1968893401727</v>
          </cell>
          <cell r="CJ399">
            <v>0</v>
          </cell>
          <cell r="CK399">
            <v>0.48917543656311357</v>
          </cell>
          <cell r="CL399">
            <v>0</v>
          </cell>
          <cell r="CM399">
            <v>84052.466533429571</v>
          </cell>
          <cell r="CN399">
            <v>0</v>
          </cell>
          <cell r="CO399">
            <v>0.39554271530305446</v>
          </cell>
          <cell r="CP399">
            <v>0</v>
          </cell>
          <cell r="CQ399">
            <v>171824.78973999975</v>
          </cell>
          <cell r="CR399">
            <v>0</v>
          </cell>
          <cell r="CS399">
            <v>1.1506937507033582E-2</v>
          </cell>
          <cell r="CT399">
            <v>0</v>
          </cell>
          <cell r="CU399">
            <v>4998.6437398613216</v>
          </cell>
          <cell r="CV399">
            <v>0</v>
          </cell>
          <cell r="CW399">
            <v>4.2342397840877351E-2</v>
          </cell>
          <cell r="CX399">
            <v>0</v>
          </cell>
          <cell r="CY399">
            <v>18393.648333333338</v>
          </cell>
          <cell r="CZ399">
            <v>0</v>
          </cell>
          <cell r="DA399">
            <v>2.031843602464951E-2</v>
          </cell>
          <cell r="DB399">
            <v>0</v>
          </cell>
          <cell r="DC399">
            <v>8.6033130166012406E-4</v>
          </cell>
          <cell r="DD399">
            <v>0</v>
          </cell>
          <cell r="DE399">
            <v>373.73016692073452</v>
          </cell>
          <cell r="DF399">
            <v>0</v>
          </cell>
          <cell r="DG399">
            <v>0.60590767106623711</v>
          </cell>
          <cell r="DH399">
            <v>0</v>
          </cell>
          <cell r="DI399">
            <v>11144.852624061377</v>
          </cell>
          <cell r="DJ399">
            <v>0</v>
          </cell>
          <cell r="DK399">
            <v>9.2751735223091852E-2</v>
          </cell>
          <cell r="DL399">
            <v>0</v>
          </cell>
          <cell r="DM399">
            <v>1706.0427999999986</v>
          </cell>
          <cell r="DN399">
            <v>0</v>
          </cell>
          <cell r="DO399">
            <v>0.82661866184707689</v>
          </cell>
          <cell r="DP399">
            <v>0</v>
          </cell>
          <cell r="DQ399">
            <v>45254.962817192856</v>
          </cell>
          <cell r="DR399">
            <v>0</v>
          </cell>
          <cell r="DS399">
            <v>54747.085815932078</v>
          </cell>
          <cell r="DT399">
            <v>0</v>
          </cell>
          <cell r="DU399">
            <v>417546.90296666691</v>
          </cell>
          <cell r="DV399">
            <v>0</v>
          </cell>
          <cell r="DW399">
            <v>0.96119795063173441</v>
          </cell>
          <cell r="DX399">
            <v>0</v>
          </cell>
          <cell r="DY399">
            <v>0.43262020195851175</v>
          </cell>
          <cell r="DZ399">
            <v>0</v>
          </cell>
          <cell r="EA399">
            <v>0.98785121967142764</v>
          </cell>
          <cell r="EB399">
            <v>0</v>
          </cell>
          <cell r="EC399">
            <v>0.85213298515445779</v>
          </cell>
          <cell r="ED399">
            <v>0</v>
          </cell>
          <cell r="EE399">
            <v>0.87518912292736151</v>
          </cell>
          <cell r="EF399">
            <v>0</v>
          </cell>
          <cell r="EG399">
            <v>7.7693210844588065E-2</v>
          </cell>
          <cell r="EH399">
            <v>0</v>
          </cell>
          <cell r="EI399">
            <v>33750.13393273767</v>
          </cell>
          <cell r="EJ399">
            <v>0</v>
          </cell>
          <cell r="EK399">
            <v>34165.199435562179</v>
          </cell>
          <cell r="EL399">
            <v>0</v>
          </cell>
          <cell r="EM399">
            <v>7.8648696582497374E-2</v>
          </cell>
          <cell r="EN399">
            <v>0</v>
          </cell>
          <cell r="EO399">
            <v>4.5821356152654571E-4</v>
          </cell>
          <cell r="EP399">
            <v>0</v>
          </cell>
          <cell r="EQ399">
            <v>15.654957713633674</v>
          </cell>
          <cell r="ER399">
            <v>0</v>
          </cell>
          <cell r="ES399">
            <v>0.98830407400104725</v>
          </cell>
          <cell r="ET399">
            <v>0</v>
          </cell>
          <cell r="EU399">
            <v>34149.544477848533</v>
          </cell>
          <cell r="EV399">
            <v>0</v>
          </cell>
          <cell r="EW399">
            <v>2.6484253307920855E-2</v>
          </cell>
          <cell r="EX399">
            <v>0.85</v>
          </cell>
          <cell r="EY399">
            <v>0.84698219763513705</v>
          </cell>
          <cell r="EZ399">
            <v>0</v>
          </cell>
          <cell r="FA399">
            <v>0.36037360173604288</v>
          </cell>
          <cell r="FB399">
            <v>0</v>
          </cell>
          <cell r="FC399">
            <v>0.42547954696361234</v>
          </cell>
          <cell r="FD399">
            <v>0</v>
          </cell>
          <cell r="FE399">
            <v>17677.205757963224</v>
          </cell>
          <cell r="FF399">
            <v>0</v>
          </cell>
          <cell r="FG399">
            <v>0.74577751989480423</v>
          </cell>
          <cell r="FH399">
            <v>0</v>
          </cell>
          <cell r="FI399">
            <v>0.78612324126108302</v>
          </cell>
          <cell r="FJ399">
            <v>0</v>
          </cell>
          <cell r="FK399">
            <v>0.90053164176015543</v>
          </cell>
          <cell r="FL399">
            <v>0</v>
          </cell>
          <cell r="FM399">
            <v>0.93795292330728053</v>
          </cell>
          <cell r="FN399">
            <v>0</v>
          </cell>
          <cell r="FO399">
            <v>0.67159625437868509</v>
          </cell>
          <cell r="FP399">
            <v>0</v>
          </cell>
          <cell r="FQ399">
            <v>0.73734659222062737</v>
          </cell>
          <cell r="FR399">
            <v>0</v>
          </cell>
          <cell r="FS399">
            <v>9.8212138333786392E-4</v>
          </cell>
          <cell r="FT399">
            <v>0</v>
          </cell>
          <cell r="FU399">
            <v>0.82760078323041475</v>
          </cell>
          <cell r="FV399">
            <v>0</v>
          </cell>
          <cell r="FW399">
            <v>0</v>
          </cell>
          <cell r="FX399">
            <v>0</v>
          </cell>
          <cell r="FY399">
            <v>40167.048074752522</v>
          </cell>
          <cell r="FZ399">
            <v>0</v>
          </cell>
          <cell r="GA399">
            <v>48534.328251800958</v>
          </cell>
          <cell r="GB399">
            <v>0</v>
          </cell>
          <cell r="GC399" t="e">
            <v>#DIV/0!</v>
          </cell>
          <cell r="GD399">
            <v>0</v>
          </cell>
          <cell r="GE399" t="e">
            <v>#DIV/0!</v>
          </cell>
          <cell r="GF399">
            <v>0</v>
          </cell>
          <cell r="GG399" t="e">
            <v>#DIV/0!</v>
          </cell>
          <cell r="GH399">
            <v>0</v>
          </cell>
          <cell r="GI399" t="e">
            <v>#DIV/0!</v>
          </cell>
          <cell r="GJ399">
            <v>0</v>
          </cell>
          <cell r="GK399" t="e">
            <v>#DIV/0!</v>
          </cell>
          <cell r="GL399">
            <v>0</v>
          </cell>
          <cell r="GM399" t="e">
            <v>#DIV/0!</v>
          </cell>
          <cell r="GN399">
            <v>0</v>
          </cell>
          <cell r="GO399" t="e">
            <v>#DIV/0!</v>
          </cell>
          <cell r="GP399">
            <v>0</v>
          </cell>
          <cell r="GQ399" t="e">
            <v>#DIV/0!</v>
          </cell>
          <cell r="GR399">
            <v>0</v>
          </cell>
          <cell r="GS399" t="e">
            <v>#DIV/0!</v>
          </cell>
          <cell r="GT399">
            <v>0</v>
          </cell>
          <cell r="GU399">
            <v>20870.811461350466</v>
          </cell>
          <cell r="GV399">
            <v>0</v>
          </cell>
          <cell r="GW399">
            <v>7521.2894974807523</v>
          </cell>
          <cell r="GX399">
            <v>0</v>
          </cell>
          <cell r="GY399">
            <v>1.731409812818949E-2</v>
          </cell>
          <cell r="GZ399">
            <v>0</v>
          </cell>
          <cell r="HA399">
            <v>4.8044856906226091E-2</v>
          </cell>
          <cell r="HB399">
            <v>0</v>
          </cell>
          <cell r="HC399">
            <v>3609.8092200536294</v>
          </cell>
          <cell r="HD399">
            <v>0</v>
          </cell>
          <cell r="HE399">
            <v>8.3098238780712035E-3</v>
          </cell>
          <cell r="IV399">
            <v>395</v>
          </cell>
        </row>
        <row r="400">
          <cell r="B400">
            <v>39211</v>
          </cell>
          <cell r="C400">
            <v>51</v>
          </cell>
          <cell r="D400">
            <v>39203</v>
          </cell>
          <cell r="E400">
            <v>0</v>
          </cell>
          <cell r="G400">
            <v>0</v>
          </cell>
          <cell r="H400">
            <v>0</v>
          </cell>
          <cell r="I400">
            <v>1</v>
          </cell>
          <cell r="J400">
            <v>1</v>
          </cell>
          <cell r="K400">
            <v>65.625</v>
          </cell>
          <cell r="L400">
            <v>0</v>
          </cell>
          <cell r="M400">
            <v>235.37500000000009</v>
          </cell>
          <cell r="N400">
            <v>0</v>
          </cell>
          <cell r="O400">
            <v>236</v>
          </cell>
          <cell r="Q400">
            <v>19.5</v>
          </cell>
          <cell r="S400">
            <v>0.73680555555555594</v>
          </cell>
          <cell r="T400">
            <v>0</v>
          </cell>
          <cell r="U400">
            <v>20.236805555555556</v>
          </cell>
          <cell r="W400">
            <v>11.663194444444446</v>
          </cell>
          <cell r="Y400">
            <v>3.4722222222222071E-2</v>
          </cell>
          <cell r="AA400">
            <v>20.215972222222224</v>
          </cell>
          <cell r="AB400">
            <v>0</v>
          </cell>
          <cell r="AC400">
            <v>20.250694444444445</v>
          </cell>
          <cell r="AE400">
            <v>4.4145833333333329</v>
          </cell>
          <cell r="AG400">
            <v>39.742361111111116</v>
          </cell>
          <cell r="AI400">
            <v>0.44097222222222232</v>
          </cell>
          <cell r="AJ400">
            <v>0</v>
          </cell>
          <cell r="AK400">
            <v>44.59791666666667</v>
          </cell>
          <cell r="AL400">
            <v>0</v>
          </cell>
          <cell r="AM400">
            <v>64.848611111111111</v>
          </cell>
          <cell r="AN400">
            <v>0</v>
          </cell>
          <cell r="AO400">
            <v>203.47499999999997</v>
          </cell>
          <cell r="AP400">
            <v>0</v>
          </cell>
          <cell r="AQ400">
            <v>132.03222222222203</v>
          </cell>
          <cell r="AR400">
            <v>0</v>
          </cell>
          <cell r="AS400">
            <v>0.97590612599159354</v>
          </cell>
          <cell r="AT400">
            <v>0</v>
          </cell>
          <cell r="AU400">
            <v>0.78309449180004775</v>
          </cell>
          <cell r="AV400">
            <v>0</v>
          </cell>
          <cell r="AW400">
            <v>0.99759326569209716</v>
          </cell>
          <cell r="AX400">
            <v>0</v>
          </cell>
          <cell r="AY400">
            <v>0.75659388348373846</v>
          </cell>
          <cell r="AZ400">
            <v>0</v>
          </cell>
          <cell r="BA400">
            <v>0.68146509945256728</v>
          </cell>
          <cell r="BB400">
            <v>0</v>
          </cell>
          <cell r="BC400">
            <v>0.64888670461836617</v>
          </cell>
          <cell r="BD400">
            <v>0</v>
          </cell>
          <cell r="BE400">
            <v>0.61370888866652162</v>
          </cell>
          <cell r="BF400">
            <v>0</v>
          </cell>
          <cell r="BG400">
            <v>0.61161423148684213</v>
          </cell>
          <cell r="BH400">
            <v>0</v>
          </cell>
          <cell r="BI400">
            <v>0.56094411990322701</v>
          </cell>
          <cell r="BJ400">
            <v>0</v>
          </cell>
          <cell r="BK400">
            <v>137.0885730755962</v>
          </cell>
          <cell r="BL400">
            <v>0</v>
          </cell>
          <cell r="BM400">
            <v>434402.61466666654</v>
          </cell>
          <cell r="BN400">
            <v>0</v>
          </cell>
          <cell r="BO400">
            <v>1840.6890451977397</v>
          </cell>
          <cell r="BP400">
            <v>0</v>
          </cell>
          <cell r="BQ400">
            <v>154969.07804000017</v>
          </cell>
          <cell r="BR400">
            <v>0</v>
          </cell>
          <cell r="BS400">
            <v>0.35674066593478904</v>
          </cell>
          <cell r="BT400">
            <v>0</v>
          </cell>
          <cell r="BU400">
            <v>0.35674066593478904</v>
          </cell>
          <cell r="BV400">
            <v>0</v>
          </cell>
          <cell r="BW400">
            <v>0.1156844016595425</v>
          </cell>
          <cell r="BX400">
            <v>0</v>
          </cell>
          <cell r="BY400">
            <v>50253.606557054118</v>
          </cell>
          <cell r="BZ400">
            <v>0</v>
          </cell>
          <cell r="CA400">
            <v>0.18634085888121099</v>
          </cell>
          <cell r="CB400">
            <v>0</v>
          </cell>
          <cell r="CC400">
            <v>80946.95631723039</v>
          </cell>
          <cell r="CD400">
            <v>0</v>
          </cell>
          <cell r="CE400">
            <v>2.9091516698056919E-2</v>
          </cell>
          <cell r="CF400">
            <v>0</v>
          </cell>
          <cell r="CG400">
            <v>0.74906282891880527</v>
          </cell>
          <cell r="CH400">
            <v>0</v>
          </cell>
          <cell r="CI400">
            <v>6673.1968893401727</v>
          </cell>
          <cell r="CJ400">
            <v>0</v>
          </cell>
          <cell r="CK400">
            <v>0.48917543656311357</v>
          </cell>
          <cell r="CL400">
            <v>0</v>
          </cell>
          <cell r="CM400">
            <v>84052.466533429571</v>
          </cell>
          <cell r="CN400">
            <v>0</v>
          </cell>
          <cell r="CO400">
            <v>0.39554271530305446</v>
          </cell>
          <cell r="CP400">
            <v>0</v>
          </cell>
          <cell r="CQ400">
            <v>171824.78973999975</v>
          </cell>
          <cell r="CR400">
            <v>0</v>
          </cell>
          <cell r="CS400">
            <v>1.1506937507033582E-2</v>
          </cell>
          <cell r="CT400">
            <v>0</v>
          </cell>
          <cell r="CU400">
            <v>4998.6437398613216</v>
          </cell>
          <cell r="CV400">
            <v>0</v>
          </cell>
          <cell r="CW400">
            <v>4.2342397840877351E-2</v>
          </cell>
          <cell r="CX400">
            <v>0</v>
          </cell>
          <cell r="CY400">
            <v>18393.648333333338</v>
          </cell>
          <cell r="CZ400">
            <v>0</v>
          </cell>
          <cell r="DA400">
            <v>2.031843602464951E-2</v>
          </cell>
          <cell r="DB400">
            <v>0</v>
          </cell>
          <cell r="DC400">
            <v>8.6033130166012406E-4</v>
          </cell>
          <cell r="DD400">
            <v>0</v>
          </cell>
          <cell r="DE400">
            <v>373.73016692073452</v>
          </cell>
          <cell r="DF400">
            <v>0</v>
          </cell>
          <cell r="DG400">
            <v>0.60590767106623711</v>
          </cell>
          <cell r="DH400">
            <v>0</v>
          </cell>
          <cell r="DI400">
            <v>11144.852624061377</v>
          </cell>
          <cell r="DJ400">
            <v>0</v>
          </cell>
          <cell r="DK400">
            <v>9.2751735223091852E-2</v>
          </cell>
          <cell r="DL400">
            <v>0</v>
          </cell>
          <cell r="DM400">
            <v>1706.0427999999986</v>
          </cell>
          <cell r="DN400">
            <v>0</v>
          </cell>
          <cell r="DO400">
            <v>0.82661866184707689</v>
          </cell>
          <cell r="DP400">
            <v>0</v>
          </cell>
          <cell r="DQ400">
            <v>45254.962817192856</v>
          </cell>
          <cell r="DR400">
            <v>0</v>
          </cell>
          <cell r="DS400">
            <v>54747.085815932078</v>
          </cell>
          <cell r="DT400">
            <v>0</v>
          </cell>
          <cell r="DU400">
            <v>417546.90296666691</v>
          </cell>
          <cell r="DV400">
            <v>0</v>
          </cell>
          <cell r="DW400">
            <v>0.96119795063173441</v>
          </cell>
          <cell r="DX400">
            <v>0</v>
          </cell>
          <cell r="DY400">
            <v>0.43262020195851175</v>
          </cell>
          <cell r="DZ400">
            <v>0</v>
          </cell>
          <cell r="EA400">
            <v>0.98785121967142764</v>
          </cell>
          <cell r="EB400">
            <v>0</v>
          </cell>
          <cell r="EC400">
            <v>0.85213298515445779</v>
          </cell>
          <cell r="ED400">
            <v>0</v>
          </cell>
          <cell r="EE400">
            <v>0.87518912292736151</v>
          </cell>
          <cell r="EF400">
            <v>0</v>
          </cell>
          <cell r="EG400">
            <v>7.7693210844588065E-2</v>
          </cell>
          <cell r="EH400">
            <v>0</v>
          </cell>
          <cell r="EI400">
            <v>33750.13393273767</v>
          </cell>
          <cell r="EJ400">
            <v>0</v>
          </cell>
          <cell r="EK400">
            <v>34165.199435562179</v>
          </cell>
          <cell r="EL400">
            <v>0</v>
          </cell>
          <cell r="EM400">
            <v>7.8648696582497374E-2</v>
          </cell>
          <cell r="EN400">
            <v>0</v>
          </cell>
          <cell r="EO400">
            <v>4.5821356152654571E-4</v>
          </cell>
          <cell r="EP400">
            <v>0</v>
          </cell>
          <cell r="EQ400">
            <v>15.654957713633674</v>
          </cell>
          <cell r="ER400">
            <v>0</v>
          </cell>
          <cell r="ES400">
            <v>0.98830407400104725</v>
          </cell>
          <cell r="ET400">
            <v>0</v>
          </cell>
          <cell r="EU400">
            <v>34149.544477848533</v>
          </cell>
          <cell r="EV400">
            <v>0</v>
          </cell>
          <cell r="EW400">
            <v>2.6484253307920855E-2</v>
          </cell>
          <cell r="EX400">
            <v>0.85</v>
          </cell>
          <cell r="EY400">
            <v>0.84698219763513705</v>
          </cell>
          <cell r="EZ400">
            <v>0</v>
          </cell>
          <cell r="FA400">
            <v>0.36037360173604288</v>
          </cell>
          <cell r="FB400">
            <v>0</v>
          </cell>
          <cell r="FC400">
            <v>0.42547954696361234</v>
          </cell>
          <cell r="FD400">
            <v>0</v>
          </cell>
          <cell r="FE400">
            <v>17677.205757963224</v>
          </cell>
          <cell r="FF400">
            <v>0</v>
          </cell>
          <cell r="FG400">
            <v>0.74577751989480423</v>
          </cell>
          <cell r="FH400">
            <v>0</v>
          </cell>
          <cell r="FI400">
            <v>0.78612324126108302</v>
          </cell>
          <cell r="FJ400">
            <v>0</v>
          </cell>
          <cell r="FK400">
            <v>0.90053164176015543</v>
          </cell>
          <cell r="FL400">
            <v>0</v>
          </cell>
          <cell r="FM400">
            <v>0.93795292330728053</v>
          </cell>
          <cell r="FN400">
            <v>0</v>
          </cell>
          <cell r="FO400">
            <v>0.67159625437868509</v>
          </cell>
          <cell r="FP400">
            <v>0</v>
          </cell>
          <cell r="FQ400">
            <v>0.73734659222062737</v>
          </cell>
          <cell r="FR400">
            <v>0</v>
          </cell>
          <cell r="FS400">
            <v>9.8212138333786392E-4</v>
          </cell>
          <cell r="FT400">
            <v>0</v>
          </cell>
          <cell r="FU400">
            <v>0.82760078323041475</v>
          </cell>
          <cell r="FV400">
            <v>0</v>
          </cell>
          <cell r="FW400">
            <v>0</v>
          </cell>
          <cell r="FX400">
            <v>0</v>
          </cell>
          <cell r="FY400">
            <v>40167.048074752522</v>
          </cell>
          <cell r="FZ400">
            <v>0</v>
          </cell>
          <cell r="GA400">
            <v>48534.328251800958</v>
          </cell>
          <cell r="GB400">
            <v>0</v>
          </cell>
          <cell r="GC400" t="e">
            <v>#DIV/0!</v>
          </cell>
          <cell r="GD400">
            <v>0</v>
          </cell>
          <cell r="GE400" t="e">
            <v>#DIV/0!</v>
          </cell>
          <cell r="GF400">
            <v>0</v>
          </cell>
          <cell r="GG400" t="e">
            <v>#DIV/0!</v>
          </cell>
          <cell r="GH400">
            <v>0</v>
          </cell>
          <cell r="GI400" t="e">
            <v>#DIV/0!</v>
          </cell>
          <cell r="GJ400">
            <v>0</v>
          </cell>
          <cell r="GK400" t="e">
            <v>#DIV/0!</v>
          </cell>
          <cell r="GL400">
            <v>0</v>
          </cell>
          <cell r="GM400" t="e">
            <v>#DIV/0!</v>
          </cell>
          <cell r="GN400">
            <v>0</v>
          </cell>
          <cell r="GO400" t="e">
            <v>#DIV/0!</v>
          </cell>
          <cell r="GP400">
            <v>0</v>
          </cell>
          <cell r="GQ400" t="e">
            <v>#DIV/0!</v>
          </cell>
          <cell r="GR400">
            <v>0</v>
          </cell>
          <cell r="GS400" t="e">
            <v>#DIV/0!</v>
          </cell>
          <cell r="GT400">
            <v>0</v>
          </cell>
          <cell r="GU400">
            <v>20870.811461350466</v>
          </cell>
          <cell r="GV400">
            <v>0</v>
          </cell>
          <cell r="GW400">
            <v>7521.2894974807523</v>
          </cell>
          <cell r="GX400">
            <v>0</v>
          </cell>
          <cell r="GY400">
            <v>1.731409812818949E-2</v>
          </cell>
          <cell r="GZ400">
            <v>0</v>
          </cell>
          <cell r="HA400">
            <v>4.8044856906226091E-2</v>
          </cell>
          <cell r="HB400">
            <v>0</v>
          </cell>
          <cell r="HC400">
            <v>3609.8092200536294</v>
          </cell>
          <cell r="HD400">
            <v>0</v>
          </cell>
          <cell r="HE400">
            <v>8.3098238780712035E-3</v>
          </cell>
          <cell r="IV400">
            <v>396</v>
          </cell>
        </row>
        <row r="401">
          <cell r="B401">
            <v>39212</v>
          </cell>
          <cell r="C401">
            <v>51</v>
          </cell>
          <cell r="D401">
            <v>39203</v>
          </cell>
          <cell r="E401">
            <v>0</v>
          </cell>
          <cell r="G401">
            <v>0</v>
          </cell>
          <cell r="H401">
            <v>0</v>
          </cell>
          <cell r="I401">
            <v>1</v>
          </cell>
          <cell r="J401">
            <v>1</v>
          </cell>
          <cell r="K401">
            <v>66.625</v>
          </cell>
          <cell r="L401">
            <v>0</v>
          </cell>
          <cell r="M401">
            <v>235.37500000000009</v>
          </cell>
          <cell r="N401">
            <v>0</v>
          </cell>
          <cell r="O401">
            <v>236</v>
          </cell>
          <cell r="Q401">
            <v>19.5</v>
          </cell>
          <cell r="S401">
            <v>0.73680555555555594</v>
          </cell>
          <cell r="T401">
            <v>0</v>
          </cell>
          <cell r="U401">
            <v>20.236805555555556</v>
          </cell>
          <cell r="W401">
            <v>11.663194444444446</v>
          </cell>
          <cell r="Y401">
            <v>3.4722222222222071E-2</v>
          </cell>
          <cell r="AA401">
            <v>20.215972222222224</v>
          </cell>
          <cell r="AB401">
            <v>0</v>
          </cell>
          <cell r="AC401">
            <v>20.250694444444445</v>
          </cell>
          <cell r="AE401">
            <v>4.4145833333333329</v>
          </cell>
          <cell r="AG401">
            <v>39.742361111111116</v>
          </cell>
          <cell r="AI401">
            <v>0.44097222222222232</v>
          </cell>
          <cell r="AJ401">
            <v>0</v>
          </cell>
          <cell r="AK401">
            <v>44.59791666666667</v>
          </cell>
          <cell r="AL401">
            <v>0</v>
          </cell>
          <cell r="AM401">
            <v>64.848611111111111</v>
          </cell>
          <cell r="AN401">
            <v>0</v>
          </cell>
          <cell r="AO401">
            <v>203.47499999999997</v>
          </cell>
          <cell r="AP401">
            <v>0</v>
          </cell>
          <cell r="AQ401">
            <v>132.03222222222203</v>
          </cell>
          <cell r="AR401">
            <v>0</v>
          </cell>
          <cell r="AS401">
            <v>0.97590612599159354</v>
          </cell>
          <cell r="AT401">
            <v>0</v>
          </cell>
          <cell r="AU401">
            <v>0.78309449180004775</v>
          </cell>
          <cell r="AV401">
            <v>0</v>
          </cell>
          <cell r="AW401">
            <v>0.99759326569209716</v>
          </cell>
          <cell r="AX401">
            <v>0</v>
          </cell>
          <cell r="AY401">
            <v>0.75659388348373846</v>
          </cell>
          <cell r="AZ401">
            <v>0</v>
          </cell>
          <cell r="BA401">
            <v>0.68146509945256728</v>
          </cell>
          <cell r="BB401">
            <v>0</v>
          </cell>
          <cell r="BC401">
            <v>0.64888670461836617</v>
          </cell>
          <cell r="BD401">
            <v>0</v>
          </cell>
          <cell r="BE401">
            <v>0.61370888866652162</v>
          </cell>
          <cell r="BF401">
            <v>0</v>
          </cell>
          <cell r="BG401">
            <v>0.61161423148684213</v>
          </cell>
          <cell r="BH401">
            <v>0</v>
          </cell>
          <cell r="BI401">
            <v>0.56094411990322701</v>
          </cell>
          <cell r="BJ401">
            <v>0</v>
          </cell>
          <cell r="BK401">
            <v>137.0885730755962</v>
          </cell>
          <cell r="BL401">
            <v>0</v>
          </cell>
          <cell r="BM401">
            <v>434402.61466666654</v>
          </cell>
          <cell r="BN401">
            <v>0</v>
          </cell>
          <cell r="BO401">
            <v>1840.6890451977397</v>
          </cell>
          <cell r="BP401">
            <v>0</v>
          </cell>
          <cell r="BQ401">
            <v>154969.07804000017</v>
          </cell>
          <cell r="BR401">
            <v>0</v>
          </cell>
          <cell r="BS401">
            <v>0.35674066593478904</v>
          </cell>
          <cell r="BT401">
            <v>0</v>
          </cell>
          <cell r="BU401">
            <v>0.35674066593478904</v>
          </cell>
          <cell r="BV401">
            <v>0</v>
          </cell>
          <cell r="BW401">
            <v>0.1156844016595425</v>
          </cell>
          <cell r="BX401">
            <v>0</v>
          </cell>
          <cell r="BY401">
            <v>50253.606557054118</v>
          </cell>
          <cell r="BZ401">
            <v>0</v>
          </cell>
          <cell r="CA401">
            <v>0.18634085888121099</v>
          </cell>
          <cell r="CB401">
            <v>0</v>
          </cell>
          <cell r="CC401">
            <v>80946.95631723039</v>
          </cell>
          <cell r="CD401">
            <v>0</v>
          </cell>
          <cell r="CE401">
            <v>2.9091516698056919E-2</v>
          </cell>
          <cell r="CF401">
            <v>0</v>
          </cell>
          <cell r="CG401">
            <v>0.74906282891880527</v>
          </cell>
          <cell r="CH401">
            <v>0</v>
          </cell>
          <cell r="CI401">
            <v>6673.1968893401727</v>
          </cell>
          <cell r="CJ401">
            <v>0</v>
          </cell>
          <cell r="CK401">
            <v>0.48917543656311357</v>
          </cell>
          <cell r="CL401">
            <v>0</v>
          </cell>
          <cell r="CM401">
            <v>84052.466533429571</v>
          </cell>
          <cell r="CN401">
            <v>0</v>
          </cell>
          <cell r="CO401">
            <v>0.39554271530305446</v>
          </cell>
          <cell r="CP401">
            <v>0</v>
          </cell>
          <cell r="CQ401">
            <v>171824.78973999975</v>
          </cell>
          <cell r="CR401">
            <v>0</v>
          </cell>
          <cell r="CS401">
            <v>1.1506937507033582E-2</v>
          </cell>
          <cell r="CT401">
            <v>0</v>
          </cell>
          <cell r="CU401">
            <v>4998.6437398613216</v>
          </cell>
          <cell r="CV401">
            <v>0</v>
          </cell>
          <cell r="CW401">
            <v>4.2342397840877351E-2</v>
          </cell>
          <cell r="CX401">
            <v>0</v>
          </cell>
          <cell r="CY401">
            <v>18393.648333333338</v>
          </cell>
          <cell r="CZ401">
            <v>0</v>
          </cell>
          <cell r="DA401">
            <v>2.031843602464951E-2</v>
          </cell>
          <cell r="DB401">
            <v>0</v>
          </cell>
          <cell r="DC401">
            <v>8.6033130166012406E-4</v>
          </cell>
          <cell r="DD401">
            <v>0</v>
          </cell>
          <cell r="DE401">
            <v>373.73016692073452</v>
          </cell>
          <cell r="DF401">
            <v>0</v>
          </cell>
          <cell r="DG401">
            <v>0.60590767106623711</v>
          </cell>
          <cell r="DH401">
            <v>0</v>
          </cell>
          <cell r="DI401">
            <v>11144.852624061377</v>
          </cell>
          <cell r="DJ401">
            <v>0</v>
          </cell>
          <cell r="DK401">
            <v>9.2751735223091852E-2</v>
          </cell>
          <cell r="DL401">
            <v>0</v>
          </cell>
          <cell r="DM401">
            <v>1706.0427999999986</v>
          </cell>
          <cell r="DN401">
            <v>0</v>
          </cell>
          <cell r="DO401">
            <v>0.82661866184707689</v>
          </cell>
          <cell r="DP401">
            <v>0</v>
          </cell>
          <cell r="DQ401">
            <v>45254.962817192856</v>
          </cell>
          <cell r="DR401">
            <v>0</v>
          </cell>
          <cell r="DS401">
            <v>54747.085815932078</v>
          </cell>
          <cell r="DT401">
            <v>0</v>
          </cell>
          <cell r="DU401">
            <v>417546.90296666691</v>
          </cell>
          <cell r="DV401">
            <v>0</v>
          </cell>
          <cell r="DW401">
            <v>0.96119795063173441</v>
          </cell>
          <cell r="DX401">
            <v>0</v>
          </cell>
          <cell r="DY401">
            <v>0.43262020195851175</v>
          </cell>
          <cell r="DZ401">
            <v>0</v>
          </cell>
          <cell r="EA401">
            <v>0.98785121967142764</v>
          </cell>
          <cell r="EB401">
            <v>0</v>
          </cell>
          <cell r="EC401">
            <v>0.85213298515445779</v>
          </cell>
          <cell r="ED401">
            <v>0</v>
          </cell>
          <cell r="EE401">
            <v>0.87518912292736151</v>
          </cell>
          <cell r="EF401">
            <v>0</v>
          </cell>
          <cell r="EG401">
            <v>7.7693210844588065E-2</v>
          </cell>
          <cell r="EH401">
            <v>0</v>
          </cell>
          <cell r="EI401">
            <v>33750.13393273767</v>
          </cell>
          <cell r="EJ401">
            <v>0</v>
          </cell>
          <cell r="EK401">
            <v>34165.199435562179</v>
          </cell>
          <cell r="EL401">
            <v>0</v>
          </cell>
          <cell r="EM401">
            <v>7.8648696582497374E-2</v>
          </cell>
          <cell r="EN401">
            <v>0</v>
          </cell>
          <cell r="EO401">
            <v>4.5821356152654571E-4</v>
          </cell>
          <cell r="EP401">
            <v>0</v>
          </cell>
          <cell r="EQ401">
            <v>15.654957713633674</v>
          </cell>
          <cell r="ER401">
            <v>0</v>
          </cell>
          <cell r="ES401">
            <v>0.98830407400104725</v>
          </cell>
          <cell r="ET401">
            <v>0</v>
          </cell>
          <cell r="EU401">
            <v>34149.544477848533</v>
          </cell>
          <cell r="EV401">
            <v>0</v>
          </cell>
          <cell r="EW401">
            <v>2.6484253307920855E-2</v>
          </cell>
          <cell r="EX401">
            <v>0.85</v>
          </cell>
          <cell r="EY401">
            <v>0.84698219763513705</v>
          </cell>
          <cell r="EZ401">
            <v>0</v>
          </cell>
          <cell r="FA401">
            <v>0.36037360173604288</v>
          </cell>
          <cell r="FB401">
            <v>0</v>
          </cell>
          <cell r="FC401">
            <v>0.42547954696361234</v>
          </cell>
          <cell r="FD401">
            <v>0</v>
          </cell>
          <cell r="FE401">
            <v>17677.205757963224</v>
          </cell>
          <cell r="FF401">
            <v>0</v>
          </cell>
          <cell r="FG401">
            <v>0.74577751989480423</v>
          </cell>
          <cell r="FH401">
            <v>0</v>
          </cell>
          <cell r="FI401">
            <v>0.78612324126108302</v>
          </cell>
          <cell r="FJ401">
            <v>0</v>
          </cell>
          <cell r="FK401">
            <v>0.90053164176015543</v>
          </cell>
          <cell r="FL401">
            <v>0</v>
          </cell>
          <cell r="FM401">
            <v>0.93795292330728053</v>
          </cell>
          <cell r="FN401">
            <v>0</v>
          </cell>
          <cell r="FO401">
            <v>0.67159625437868509</v>
          </cell>
          <cell r="FP401">
            <v>0</v>
          </cell>
          <cell r="FQ401">
            <v>0.73734659222062737</v>
          </cell>
          <cell r="FR401">
            <v>0</v>
          </cell>
          <cell r="FS401">
            <v>9.8212138333786392E-4</v>
          </cell>
          <cell r="FT401">
            <v>0</v>
          </cell>
          <cell r="FU401">
            <v>0.82760078323041475</v>
          </cell>
          <cell r="FV401">
            <v>0</v>
          </cell>
          <cell r="FW401">
            <v>0</v>
          </cell>
          <cell r="FX401">
            <v>0</v>
          </cell>
          <cell r="FY401">
            <v>40167.048074752522</v>
          </cell>
          <cell r="FZ401">
            <v>0</v>
          </cell>
          <cell r="GA401">
            <v>48534.328251800958</v>
          </cell>
          <cell r="GB401">
            <v>0</v>
          </cell>
          <cell r="GC401" t="e">
            <v>#DIV/0!</v>
          </cell>
          <cell r="GD401">
            <v>0</v>
          </cell>
          <cell r="GE401" t="e">
            <v>#DIV/0!</v>
          </cell>
          <cell r="GF401">
            <v>0</v>
          </cell>
          <cell r="GG401" t="e">
            <v>#DIV/0!</v>
          </cell>
          <cell r="GH401">
            <v>0</v>
          </cell>
          <cell r="GI401" t="e">
            <v>#DIV/0!</v>
          </cell>
          <cell r="GJ401">
            <v>0</v>
          </cell>
          <cell r="GK401" t="e">
            <v>#DIV/0!</v>
          </cell>
          <cell r="GL401">
            <v>0</v>
          </cell>
          <cell r="GM401" t="e">
            <v>#DIV/0!</v>
          </cell>
          <cell r="GN401">
            <v>0</v>
          </cell>
          <cell r="GO401" t="e">
            <v>#DIV/0!</v>
          </cell>
          <cell r="GP401">
            <v>0</v>
          </cell>
          <cell r="GQ401" t="e">
            <v>#DIV/0!</v>
          </cell>
          <cell r="GR401">
            <v>0</v>
          </cell>
          <cell r="GS401" t="e">
            <v>#DIV/0!</v>
          </cell>
          <cell r="GT401">
            <v>0</v>
          </cell>
          <cell r="GU401">
            <v>20870.811461350466</v>
          </cell>
          <cell r="GV401">
            <v>0</v>
          </cell>
          <cell r="GW401">
            <v>7521.2894974807523</v>
          </cell>
          <cell r="GX401">
            <v>0</v>
          </cell>
          <cell r="GY401">
            <v>1.731409812818949E-2</v>
          </cell>
          <cell r="GZ401">
            <v>0</v>
          </cell>
          <cell r="HA401">
            <v>4.8044856906226091E-2</v>
          </cell>
          <cell r="HB401">
            <v>0</v>
          </cell>
          <cell r="HC401">
            <v>3609.8092200536294</v>
          </cell>
          <cell r="HD401">
            <v>0</v>
          </cell>
          <cell r="HE401">
            <v>8.3098238780712035E-3</v>
          </cell>
          <cell r="IV401">
            <v>397</v>
          </cell>
        </row>
        <row r="402">
          <cell r="B402">
            <v>39213</v>
          </cell>
          <cell r="C402">
            <v>51</v>
          </cell>
          <cell r="D402">
            <v>39203</v>
          </cell>
          <cell r="E402">
            <v>0</v>
          </cell>
          <cell r="G402">
            <v>0</v>
          </cell>
          <cell r="H402">
            <v>0</v>
          </cell>
          <cell r="I402">
            <v>1</v>
          </cell>
          <cell r="J402">
            <v>1</v>
          </cell>
          <cell r="K402">
            <v>67.625</v>
          </cell>
          <cell r="L402">
            <v>0</v>
          </cell>
          <cell r="M402">
            <v>235.37500000000009</v>
          </cell>
          <cell r="N402">
            <v>0</v>
          </cell>
          <cell r="O402">
            <v>236</v>
          </cell>
          <cell r="Q402">
            <v>19.5</v>
          </cell>
          <cell r="S402">
            <v>0.73680555555555594</v>
          </cell>
          <cell r="T402">
            <v>0</v>
          </cell>
          <cell r="U402">
            <v>20.236805555555556</v>
          </cell>
          <cell r="W402">
            <v>11.663194444444446</v>
          </cell>
          <cell r="Y402">
            <v>3.4722222222222071E-2</v>
          </cell>
          <cell r="AA402">
            <v>20.215972222222224</v>
          </cell>
          <cell r="AB402">
            <v>0</v>
          </cell>
          <cell r="AC402">
            <v>20.250694444444445</v>
          </cell>
          <cell r="AE402">
            <v>4.4145833333333329</v>
          </cell>
          <cell r="AG402">
            <v>39.742361111111116</v>
          </cell>
          <cell r="AI402">
            <v>0.44097222222222232</v>
          </cell>
          <cell r="AJ402">
            <v>0</v>
          </cell>
          <cell r="AK402">
            <v>44.59791666666667</v>
          </cell>
          <cell r="AL402">
            <v>0</v>
          </cell>
          <cell r="AM402">
            <v>64.848611111111111</v>
          </cell>
          <cell r="AN402">
            <v>0</v>
          </cell>
          <cell r="AO402">
            <v>203.47499999999997</v>
          </cell>
          <cell r="AP402">
            <v>0</v>
          </cell>
          <cell r="AQ402">
            <v>132.03222222222203</v>
          </cell>
          <cell r="AR402">
            <v>0</v>
          </cell>
          <cell r="AS402">
            <v>0.97590612599159354</v>
          </cell>
          <cell r="AT402">
            <v>0</v>
          </cell>
          <cell r="AU402">
            <v>0.78309449180004775</v>
          </cell>
          <cell r="AV402">
            <v>0</v>
          </cell>
          <cell r="AW402">
            <v>0.99759326569209716</v>
          </cell>
          <cell r="AX402">
            <v>0</v>
          </cell>
          <cell r="AY402">
            <v>0.75659388348373846</v>
          </cell>
          <cell r="AZ402">
            <v>0</v>
          </cell>
          <cell r="BA402">
            <v>0.68146509945256728</v>
          </cell>
          <cell r="BB402">
            <v>0</v>
          </cell>
          <cell r="BC402">
            <v>0.64888670461836617</v>
          </cell>
          <cell r="BD402">
            <v>0</v>
          </cell>
          <cell r="BE402">
            <v>0.61370888866652162</v>
          </cell>
          <cell r="BF402">
            <v>0</v>
          </cell>
          <cell r="BG402">
            <v>0.61161423148684213</v>
          </cell>
          <cell r="BH402">
            <v>0</v>
          </cell>
          <cell r="BI402">
            <v>0.56094411990322701</v>
          </cell>
          <cell r="BJ402">
            <v>0</v>
          </cell>
          <cell r="BK402">
            <v>137.0885730755962</v>
          </cell>
          <cell r="BL402">
            <v>0</v>
          </cell>
          <cell r="BM402">
            <v>434402.61466666654</v>
          </cell>
          <cell r="BN402">
            <v>0</v>
          </cell>
          <cell r="BO402">
            <v>1840.6890451977397</v>
          </cell>
          <cell r="BP402">
            <v>0</v>
          </cell>
          <cell r="BQ402">
            <v>154969.07804000017</v>
          </cell>
          <cell r="BR402">
            <v>0</v>
          </cell>
          <cell r="BS402">
            <v>0.35674066593478904</v>
          </cell>
          <cell r="BT402">
            <v>0</v>
          </cell>
          <cell r="BU402">
            <v>0.35674066593478904</v>
          </cell>
          <cell r="BV402">
            <v>0</v>
          </cell>
          <cell r="BW402">
            <v>0.1156844016595425</v>
          </cell>
          <cell r="BX402">
            <v>0</v>
          </cell>
          <cell r="BY402">
            <v>50253.606557054118</v>
          </cell>
          <cell r="BZ402">
            <v>0</v>
          </cell>
          <cell r="CA402">
            <v>0.18634085888121099</v>
          </cell>
          <cell r="CB402">
            <v>0</v>
          </cell>
          <cell r="CC402">
            <v>80946.95631723039</v>
          </cell>
          <cell r="CD402">
            <v>0</v>
          </cell>
          <cell r="CE402">
            <v>2.9091516698056919E-2</v>
          </cell>
          <cell r="CF402">
            <v>0</v>
          </cell>
          <cell r="CG402">
            <v>0.74906282891880527</v>
          </cell>
          <cell r="CH402">
            <v>0</v>
          </cell>
          <cell r="CI402">
            <v>6673.1968893401727</v>
          </cell>
          <cell r="CJ402">
            <v>0</v>
          </cell>
          <cell r="CK402">
            <v>0.48917543656311357</v>
          </cell>
          <cell r="CL402">
            <v>0</v>
          </cell>
          <cell r="CM402">
            <v>84052.466533429571</v>
          </cell>
          <cell r="CN402">
            <v>0</v>
          </cell>
          <cell r="CO402">
            <v>0.39554271530305446</v>
          </cell>
          <cell r="CP402">
            <v>0</v>
          </cell>
          <cell r="CQ402">
            <v>171824.78973999975</v>
          </cell>
          <cell r="CR402">
            <v>0</v>
          </cell>
          <cell r="CS402">
            <v>1.1506937507033582E-2</v>
          </cell>
          <cell r="CT402">
            <v>0</v>
          </cell>
          <cell r="CU402">
            <v>4998.6437398613216</v>
          </cell>
          <cell r="CV402">
            <v>0</v>
          </cell>
          <cell r="CW402">
            <v>4.2342397840877351E-2</v>
          </cell>
          <cell r="CX402">
            <v>0</v>
          </cell>
          <cell r="CY402">
            <v>18393.648333333338</v>
          </cell>
          <cell r="CZ402">
            <v>0</v>
          </cell>
          <cell r="DA402">
            <v>2.031843602464951E-2</v>
          </cell>
          <cell r="DB402">
            <v>0</v>
          </cell>
          <cell r="DC402">
            <v>8.6033130166012406E-4</v>
          </cell>
          <cell r="DD402">
            <v>0</v>
          </cell>
          <cell r="DE402">
            <v>373.73016692073452</v>
          </cell>
          <cell r="DF402">
            <v>0</v>
          </cell>
          <cell r="DG402">
            <v>0.60590767106623711</v>
          </cell>
          <cell r="DH402">
            <v>0</v>
          </cell>
          <cell r="DI402">
            <v>11144.852624061377</v>
          </cell>
          <cell r="DJ402">
            <v>0</v>
          </cell>
          <cell r="DK402">
            <v>9.2751735223091852E-2</v>
          </cell>
          <cell r="DL402">
            <v>0</v>
          </cell>
          <cell r="DM402">
            <v>1706.0427999999986</v>
          </cell>
          <cell r="DN402">
            <v>0</v>
          </cell>
          <cell r="DO402">
            <v>0.82661866184707689</v>
          </cell>
          <cell r="DP402">
            <v>0</v>
          </cell>
          <cell r="DQ402">
            <v>45254.962817192856</v>
          </cell>
          <cell r="DR402">
            <v>0</v>
          </cell>
          <cell r="DS402">
            <v>54747.085815932078</v>
          </cell>
          <cell r="DT402">
            <v>0</v>
          </cell>
          <cell r="DU402">
            <v>417546.90296666691</v>
          </cell>
          <cell r="DV402">
            <v>0</v>
          </cell>
          <cell r="DW402">
            <v>0.96119795063173441</v>
          </cell>
          <cell r="DX402">
            <v>0</v>
          </cell>
          <cell r="DY402">
            <v>0.43262020195851175</v>
          </cell>
          <cell r="DZ402">
            <v>0</v>
          </cell>
          <cell r="EA402">
            <v>0.98785121967142764</v>
          </cell>
          <cell r="EB402">
            <v>0</v>
          </cell>
          <cell r="EC402">
            <v>0.85213298515445779</v>
          </cell>
          <cell r="ED402">
            <v>0</v>
          </cell>
          <cell r="EE402">
            <v>0.87518912292736151</v>
          </cell>
          <cell r="EF402">
            <v>0</v>
          </cell>
          <cell r="EG402">
            <v>7.7693210844588065E-2</v>
          </cell>
          <cell r="EH402">
            <v>0</v>
          </cell>
          <cell r="EI402">
            <v>33750.13393273767</v>
          </cell>
          <cell r="EJ402">
            <v>0</v>
          </cell>
          <cell r="EK402">
            <v>34165.199435562179</v>
          </cell>
          <cell r="EL402">
            <v>0</v>
          </cell>
          <cell r="EM402">
            <v>7.8648696582497374E-2</v>
          </cell>
          <cell r="EN402">
            <v>0</v>
          </cell>
          <cell r="EO402">
            <v>4.5821356152654571E-4</v>
          </cell>
          <cell r="EP402">
            <v>0</v>
          </cell>
          <cell r="EQ402">
            <v>15.654957713633674</v>
          </cell>
          <cell r="ER402">
            <v>0</v>
          </cell>
          <cell r="ES402">
            <v>0.98830407400104725</v>
          </cell>
          <cell r="ET402">
            <v>0</v>
          </cell>
          <cell r="EU402">
            <v>34149.544477848533</v>
          </cell>
          <cell r="EV402">
            <v>0</v>
          </cell>
          <cell r="EW402">
            <v>2.6484253307920855E-2</v>
          </cell>
          <cell r="EX402">
            <v>0.85</v>
          </cell>
          <cell r="EY402">
            <v>0.84698219763513705</v>
          </cell>
          <cell r="EZ402">
            <v>0</v>
          </cell>
          <cell r="FA402">
            <v>0.36037360173604288</v>
          </cell>
          <cell r="FB402">
            <v>0</v>
          </cell>
          <cell r="FC402">
            <v>0.42547954696361234</v>
          </cell>
          <cell r="FD402">
            <v>0</v>
          </cell>
          <cell r="FE402">
            <v>17677.205757963224</v>
          </cell>
          <cell r="FF402">
            <v>0</v>
          </cell>
          <cell r="FG402">
            <v>0.74577751989480423</v>
          </cell>
          <cell r="FH402">
            <v>0</v>
          </cell>
          <cell r="FI402">
            <v>0.78612324126108302</v>
          </cell>
          <cell r="FJ402">
            <v>0</v>
          </cell>
          <cell r="FK402">
            <v>0.90053164176015543</v>
          </cell>
          <cell r="FL402">
            <v>0</v>
          </cell>
          <cell r="FM402">
            <v>0.93795292330728053</v>
          </cell>
          <cell r="FN402">
            <v>0</v>
          </cell>
          <cell r="FO402">
            <v>0.67159625437868509</v>
          </cell>
          <cell r="FP402">
            <v>0</v>
          </cell>
          <cell r="FQ402">
            <v>0.73734659222062737</v>
          </cell>
          <cell r="FR402">
            <v>0</v>
          </cell>
          <cell r="FS402">
            <v>9.8212138333786392E-4</v>
          </cell>
          <cell r="FT402">
            <v>0</v>
          </cell>
          <cell r="FU402">
            <v>0.82760078323041475</v>
          </cell>
          <cell r="FV402">
            <v>0</v>
          </cell>
          <cell r="FW402">
            <v>0</v>
          </cell>
          <cell r="FX402">
            <v>0</v>
          </cell>
          <cell r="FY402">
            <v>40167.048074752522</v>
          </cell>
          <cell r="FZ402">
            <v>0</v>
          </cell>
          <cell r="GA402">
            <v>48534.328251800958</v>
          </cell>
          <cell r="GB402">
            <v>0</v>
          </cell>
          <cell r="GC402" t="e">
            <v>#DIV/0!</v>
          </cell>
          <cell r="GD402">
            <v>0</v>
          </cell>
          <cell r="GE402" t="e">
            <v>#DIV/0!</v>
          </cell>
          <cell r="GF402">
            <v>0</v>
          </cell>
          <cell r="GG402" t="e">
            <v>#DIV/0!</v>
          </cell>
          <cell r="GH402">
            <v>0</v>
          </cell>
          <cell r="GI402" t="e">
            <v>#DIV/0!</v>
          </cell>
          <cell r="GJ402">
            <v>0</v>
          </cell>
          <cell r="GK402" t="e">
            <v>#DIV/0!</v>
          </cell>
          <cell r="GL402">
            <v>0</v>
          </cell>
          <cell r="GM402" t="e">
            <v>#DIV/0!</v>
          </cell>
          <cell r="GN402">
            <v>0</v>
          </cell>
          <cell r="GO402" t="e">
            <v>#DIV/0!</v>
          </cell>
          <cell r="GP402">
            <v>0</v>
          </cell>
          <cell r="GQ402" t="e">
            <v>#DIV/0!</v>
          </cell>
          <cell r="GR402">
            <v>0</v>
          </cell>
          <cell r="GS402" t="e">
            <v>#DIV/0!</v>
          </cell>
          <cell r="GT402">
            <v>0</v>
          </cell>
          <cell r="GU402">
            <v>20870.811461350466</v>
          </cell>
          <cell r="GV402">
            <v>0</v>
          </cell>
          <cell r="GW402">
            <v>7521.2894974807523</v>
          </cell>
          <cell r="GX402">
            <v>0</v>
          </cell>
          <cell r="GY402">
            <v>1.731409812818949E-2</v>
          </cell>
          <cell r="GZ402">
            <v>0</v>
          </cell>
          <cell r="HA402">
            <v>4.8044856906226091E-2</v>
          </cell>
          <cell r="HB402">
            <v>0</v>
          </cell>
          <cell r="HC402">
            <v>3609.8092200536294</v>
          </cell>
          <cell r="HD402">
            <v>0</v>
          </cell>
          <cell r="HE402">
            <v>8.3098238780712035E-3</v>
          </cell>
          <cell r="IV402">
            <v>398</v>
          </cell>
        </row>
        <row r="403">
          <cell r="B403">
            <v>39214</v>
          </cell>
          <cell r="C403">
            <v>51</v>
          </cell>
          <cell r="D403">
            <v>39203</v>
          </cell>
          <cell r="E403">
            <v>0</v>
          </cell>
          <cell r="G403">
            <v>0</v>
          </cell>
          <cell r="H403">
            <v>0</v>
          </cell>
          <cell r="I403">
            <v>1</v>
          </cell>
          <cell r="J403">
            <v>1</v>
          </cell>
          <cell r="K403">
            <v>68.625</v>
          </cell>
          <cell r="L403">
            <v>0</v>
          </cell>
          <cell r="M403">
            <v>235.37500000000009</v>
          </cell>
          <cell r="N403">
            <v>0</v>
          </cell>
          <cell r="O403">
            <v>236</v>
          </cell>
          <cell r="Q403">
            <v>19.5</v>
          </cell>
          <cell r="S403">
            <v>0.73680555555555594</v>
          </cell>
          <cell r="T403">
            <v>0</v>
          </cell>
          <cell r="U403">
            <v>20.236805555555556</v>
          </cell>
          <cell r="W403">
            <v>11.663194444444446</v>
          </cell>
          <cell r="Y403">
            <v>3.4722222222222071E-2</v>
          </cell>
          <cell r="AA403">
            <v>20.215972222222224</v>
          </cell>
          <cell r="AB403">
            <v>0</v>
          </cell>
          <cell r="AC403">
            <v>20.250694444444445</v>
          </cell>
          <cell r="AE403">
            <v>4.4145833333333329</v>
          </cell>
          <cell r="AG403">
            <v>39.742361111111116</v>
          </cell>
          <cell r="AI403">
            <v>0.44097222222222232</v>
          </cell>
          <cell r="AJ403">
            <v>0</v>
          </cell>
          <cell r="AK403">
            <v>44.59791666666667</v>
          </cell>
          <cell r="AL403">
            <v>0</v>
          </cell>
          <cell r="AM403">
            <v>64.848611111111111</v>
          </cell>
          <cell r="AN403">
            <v>0</v>
          </cell>
          <cell r="AO403">
            <v>203.47499999999997</v>
          </cell>
          <cell r="AP403">
            <v>0</v>
          </cell>
          <cell r="AQ403">
            <v>132.03222222222203</v>
          </cell>
          <cell r="AR403">
            <v>0</v>
          </cell>
          <cell r="AS403">
            <v>0.97590612599159354</v>
          </cell>
          <cell r="AT403">
            <v>0</v>
          </cell>
          <cell r="AU403">
            <v>0.78309449180004775</v>
          </cell>
          <cell r="AV403">
            <v>0</v>
          </cell>
          <cell r="AW403">
            <v>0.99759326569209716</v>
          </cell>
          <cell r="AX403">
            <v>0</v>
          </cell>
          <cell r="AY403">
            <v>0.75659388348373846</v>
          </cell>
          <cell r="AZ403">
            <v>0</v>
          </cell>
          <cell r="BA403">
            <v>0.68146509945256728</v>
          </cell>
          <cell r="BB403">
            <v>0</v>
          </cell>
          <cell r="BC403">
            <v>0.64888670461836617</v>
          </cell>
          <cell r="BD403">
            <v>0</v>
          </cell>
          <cell r="BE403">
            <v>0.61370888866652162</v>
          </cell>
          <cell r="BF403">
            <v>0</v>
          </cell>
          <cell r="BG403">
            <v>0.61161423148684213</v>
          </cell>
          <cell r="BH403">
            <v>0</v>
          </cell>
          <cell r="BI403">
            <v>0.56094411990322701</v>
          </cell>
          <cell r="BJ403">
            <v>0</v>
          </cell>
          <cell r="BK403">
            <v>137.0885730755962</v>
          </cell>
          <cell r="BL403">
            <v>0</v>
          </cell>
          <cell r="BM403">
            <v>434402.61466666654</v>
          </cell>
          <cell r="BN403">
            <v>0</v>
          </cell>
          <cell r="BO403">
            <v>1840.6890451977397</v>
          </cell>
          <cell r="BP403">
            <v>0</v>
          </cell>
          <cell r="BQ403">
            <v>154969.07804000017</v>
          </cell>
          <cell r="BR403">
            <v>0</v>
          </cell>
          <cell r="BS403">
            <v>0.35674066593478904</v>
          </cell>
          <cell r="BT403">
            <v>0</v>
          </cell>
          <cell r="BU403">
            <v>0.35674066593478904</v>
          </cell>
          <cell r="BV403">
            <v>0</v>
          </cell>
          <cell r="BW403">
            <v>0.1156844016595425</v>
          </cell>
          <cell r="BX403">
            <v>0</v>
          </cell>
          <cell r="BY403">
            <v>50253.606557054118</v>
          </cell>
          <cell r="BZ403">
            <v>0</v>
          </cell>
          <cell r="CA403">
            <v>0.18634085888121099</v>
          </cell>
          <cell r="CB403">
            <v>0</v>
          </cell>
          <cell r="CC403">
            <v>80946.95631723039</v>
          </cell>
          <cell r="CD403">
            <v>0</v>
          </cell>
          <cell r="CE403">
            <v>2.9091516698056919E-2</v>
          </cell>
          <cell r="CF403">
            <v>0</v>
          </cell>
          <cell r="CG403">
            <v>0.74906282891880527</v>
          </cell>
          <cell r="CH403">
            <v>0</v>
          </cell>
          <cell r="CI403">
            <v>6673.1968893401727</v>
          </cell>
          <cell r="CJ403">
            <v>0</v>
          </cell>
          <cell r="CK403">
            <v>0.48917543656311357</v>
          </cell>
          <cell r="CL403">
            <v>0</v>
          </cell>
          <cell r="CM403">
            <v>84052.466533429571</v>
          </cell>
          <cell r="CN403">
            <v>0</v>
          </cell>
          <cell r="CO403">
            <v>0.39554271530305446</v>
          </cell>
          <cell r="CP403">
            <v>0</v>
          </cell>
          <cell r="CQ403">
            <v>171824.78973999975</v>
          </cell>
          <cell r="CR403">
            <v>0</v>
          </cell>
          <cell r="CS403">
            <v>1.1506937507033582E-2</v>
          </cell>
          <cell r="CT403">
            <v>0</v>
          </cell>
          <cell r="CU403">
            <v>4998.6437398613216</v>
          </cell>
          <cell r="CV403">
            <v>0</v>
          </cell>
          <cell r="CW403">
            <v>4.2342397840877351E-2</v>
          </cell>
          <cell r="CX403">
            <v>0</v>
          </cell>
          <cell r="CY403">
            <v>18393.648333333338</v>
          </cell>
          <cell r="CZ403">
            <v>0</v>
          </cell>
          <cell r="DA403">
            <v>2.031843602464951E-2</v>
          </cell>
          <cell r="DB403">
            <v>0</v>
          </cell>
          <cell r="DC403">
            <v>8.6033130166012406E-4</v>
          </cell>
          <cell r="DD403">
            <v>0</v>
          </cell>
          <cell r="DE403">
            <v>373.73016692073452</v>
          </cell>
          <cell r="DF403">
            <v>0</v>
          </cell>
          <cell r="DG403">
            <v>0.60590767106623711</v>
          </cell>
          <cell r="DH403">
            <v>0</v>
          </cell>
          <cell r="DI403">
            <v>11144.852624061377</v>
          </cell>
          <cell r="DJ403">
            <v>0</v>
          </cell>
          <cell r="DK403">
            <v>9.2751735223091852E-2</v>
          </cell>
          <cell r="DL403">
            <v>0</v>
          </cell>
          <cell r="DM403">
            <v>1706.0427999999986</v>
          </cell>
          <cell r="DN403">
            <v>0</v>
          </cell>
          <cell r="DO403">
            <v>0.82661866184707689</v>
          </cell>
          <cell r="DP403">
            <v>0</v>
          </cell>
          <cell r="DQ403">
            <v>45254.962817192856</v>
          </cell>
          <cell r="DR403">
            <v>0</v>
          </cell>
          <cell r="DS403">
            <v>54747.085815932078</v>
          </cell>
          <cell r="DT403">
            <v>0</v>
          </cell>
          <cell r="DU403">
            <v>417546.90296666691</v>
          </cell>
          <cell r="DV403">
            <v>0</v>
          </cell>
          <cell r="DW403">
            <v>0.96119795063173441</v>
          </cell>
          <cell r="DX403">
            <v>0</v>
          </cell>
          <cell r="DY403">
            <v>0.43262020195851175</v>
          </cell>
          <cell r="DZ403">
            <v>0</v>
          </cell>
          <cell r="EA403">
            <v>0.98785121967142764</v>
          </cell>
          <cell r="EB403">
            <v>0</v>
          </cell>
          <cell r="EC403">
            <v>0.85213298515445779</v>
          </cell>
          <cell r="ED403">
            <v>0</v>
          </cell>
          <cell r="EE403">
            <v>0.87518912292736151</v>
          </cell>
          <cell r="EF403">
            <v>0</v>
          </cell>
          <cell r="EG403">
            <v>7.7693210844588065E-2</v>
          </cell>
          <cell r="EH403">
            <v>0</v>
          </cell>
          <cell r="EI403">
            <v>33750.13393273767</v>
          </cell>
          <cell r="EJ403">
            <v>0</v>
          </cell>
          <cell r="EK403">
            <v>34165.199435562179</v>
          </cell>
          <cell r="EL403">
            <v>0</v>
          </cell>
          <cell r="EM403">
            <v>7.8648696582497374E-2</v>
          </cell>
          <cell r="EN403">
            <v>0</v>
          </cell>
          <cell r="EO403">
            <v>4.5821356152654571E-4</v>
          </cell>
          <cell r="EP403">
            <v>0</v>
          </cell>
          <cell r="EQ403">
            <v>15.654957713633674</v>
          </cell>
          <cell r="ER403">
            <v>0</v>
          </cell>
          <cell r="ES403">
            <v>0.98830407400104725</v>
          </cell>
          <cell r="ET403">
            <v>0</v>
          </cell>
          <cell r="EU403">
            <v>34149.544477848533</v>
          </cell>
          <cell r="EV403">
            <v>0</v>
          </cell>
          <cell r="EW403">
            <v>2.6484253307920855E-2</v>
          </cell>
          <cell r="EX403">
            <v>0.85</v>
          </cell>
          <cell r="EY403">
            <v>0.84698219763513705</v>
          </cell>
          <cell r="EZ403">
            <v>0</v>
          </cell>
          <cell r="FA403">
            <v>0.36037360173604288</v>
          </cell>
          <cell r="FB403">
            <v>0</v>
          </cell>
          <cell r="FC403">
            <v>0.42547954696361234</v>
          </cell>
          <cell r="FD403">
            <v>0</v>
          </cell>
          <cell r="FE403">
            <v>17677.205757963224</v>
          </cell>
          <cell r="FF403">
            <v>0</v>
          </cell>
          <cell r="FG403">
            <v>0.74577751989480423</v>
          </cell>
          <cell r="FH403">
            <v>0</v>
          </cell>
          <cell r="FI403">
            <v>0.78612324126108302</v>
          </cell>
          <cell r="FJ403">
            <v>0</v>
          </cell>
          <cell r="FK403">
            <v>0.90053164176015543</v>
          </cell>
          <cell r="FL403">
            <v>0</v>
          </cell>
          <cell r="FM403">
            <v>0.93795292330728053</v>
          </cell>
          <cell r="FN403">
            <v>0</v>
          </cell>
          <cell r="FO403">
            <v>0.67159625437868509</v>
          </cell>
          <cell r="FP403">
            <v>0</v>
          </cell>
          <cell r="FQ403">
            <v>0.73734659222062737</v>
          </cell>
          <cell r="FR403">
            <v>0</v>
          </cell>
          <cell r="FS403">
            <v>9.8212138333786392E-4</v>
          </cell>
          <cell r="FT403">
            <v>0</v>
          </cell>
          <cell r="FU403">
            <v>0.82760078323041475</v>
          </cell>
          <cell r="FV403">
            <v>0</v>
          </cell>
          <cell r="FW403">
            <v>0</v>
          </cell>
          <cell r="FX403">
            <v>0</v>
          </cell>
          <cell r="FY403">
            <v>40167.048074752522</v>
          </cell>
          <cell r="FZ403">
            <v>0</v>
          </cell>
          <cell r="GA403">
            <v>48534.328251800958</v>
          </cell>
          <cell r="GB403">
            <v>0</v>
          </cell>
          <cell r="GC403" t="e">
            <v>#DIV/0!</v>
          </cell>
          <cell r="GD403">
            <v>0</v>
          </cell>
          <cell r="GE403" t="e">
            <v>#DIV/0!</v>
          </cell>
          <cell r="GF403">
            <v>0</v>
          </cell>
          <cell r="GG403" t="e">
            <v>#DIV/0!</v>
          </cell>
          <cell r="GH403">
            <v>0</v>
          </cell>
          <cell r="GI403" t="e">
            <v>#DIV/0!</v>
          </cell>
          <cell r="GJ403">
            <v>0</v>
          </cell>
          <cell r="GK403" t="e">
            <v>#DIV/0!</v>
          </cell>
          <cell r="GL403">
            <v>0</v>
          </cell>
          <cell r="GM403" t="e">
            <v>#DIV/0!</v>
          </cell>
          <cell r="GN403">
            <v>0</v>
          </cell>
          <cell r="GO403" t="e">
            <v>#DIV/0!</v>
          </cell>
          <cell r="GP403">
            <v>0</v>
          </cell>
          <cell r="GQ403" t="e">
            <v>#DIV/0!</v>
          </cell>
          <cell r="GR403">
            <v>0</v>
          </cell>
          <cell r="GS403" t="e">
            <v>#DIV/0!</v>
          </cell>
          <cell r="GT403">
            <v>0</v>
          </cell>
          <cell r="GU403">
            <v>20870.811461350466</v>
          </cell>
          <cell r="GV403">
            <v>0</v>
          </cell>
          <cell r="GW403">
            <v>7521.2894974807523</v>
          </cell>
          <cell r="GX403">
            <v>0</v>
          </cell>
          <cell r="GY403">
            <v>1.731409812818949E-2</v>
          </cell>
          <cell r="GZ403">
            <v>0</v>
          </cell>
          <cell r="HA403">
            <v>4.8044856906226091E-2</v>
          </cell>
          <cell r="HB403">
            <v>0</v>
          </cell>
          <cell r="HC403">
            <v>3609.8092200536294</v>
          </cell>
          <cell r="HD403">
            <v>0</v>
          </cell>
          <cell r="HE403">
            <v>8.3098238780712035E-3</v>
          </cell>
          <cell r="IV403">
            <v>399</v>
          </cell>
        </row>
        <row r="404">
          <cell r="B404">
            <v>39215</v>
          </cell>
          <cell r="C404">
            <v>51</v>
          </cell>
          <cell r="D404">
            <v>39203</v>
          </cell>
          <cell r="E404">
            <v>0</v>
          </cell>
          <cell r="G404">
            <v>0</v>
          </cell>
          <cell r="H404">
            <v>0</v>
          </cell>
          <cell r="I404">
            <v>1</v>
          </cell>
          <cell r="J404">
            <v>1</v>
          </cell>
          <cell r="K404">
            <v>69.625</v>
          </cell>
          <cell r="L404">
            <v>0</v>
          </cell>
          <cell r="M404">
            <v>235.37500000000009</v>
          </cell>
          <cell r="N404">
            <v>0</v>
          </cell>
          <cell r="O404">
            <v>236</v>
          </cell>
          <cell r="Q404">
            <v>19.5</v>
          </cell>
          <cell r="S404">
            <v>0.73680555555555594</v>
          </cell>
          <cell r="T404">
            <v>0</v>
          </cell>
          <cell r="U404">
            <v>20.236805555555556</v>
          </cell>
          <cell r="W404">
            <v>11.663194444444446</v>
          </cell>
          <cell r="Y404">
            <v>3.4722222222222071E-2</v>
          </cell>
          <cell r="AA404">
            <v>20.215972222222224</v>
          </cell>
          <cell r="AB404">
            <v>0</v>
          </cell>
          <cell r="AC404">
            <v>20.250694444444445</v>
          </cell>
          <cell r="AE404">
            <v>4.4145833333333329</v>
          </cell>
          <cell r="AG404">
            <v>39.742361111111116</v>
          </cell>
          <cell r="AI404">
            <v>0.44097222222222232</v>
          </cell>
          <cell r="AJ404">
            <v>0</v>
          </cell>
          <cell r="AK404">
            <v>44.59791666666667</v>
          </cell>
          <cell r="AL404">
            <v>0</v>
          </cell>
          <cell r="AM404">
            <v>64.848611111111111</v>
          </cell>
          <cell r="AN404">
            <v>0</v>
          </cell>
          <cell r="AO404">
            <v>203.47499999999997</v>
          </cell>
          <cell r="AP404">
            <v>0</v>
          </cell>
          <cell r="AQ404">
            <v>132.03222222222203</v>
          </cell>
          <cell r="AR404">
            <v>0</v>
          </cell>
          <cell r="AS404">
            <v>0.97590612599159354</v>
          </cell>
          <cell r="AT404">
            <v>0</v>
          </cell>
          <cell r="AU404">
            <v>0.78309449180004775</v>
          </cell>
          <cell r="AV404">
            <v>0</v>
          </cell>
          <cell r="AW404">
            <v>0.99759326569209716</v>
          </cell>
          <cell r="AX404">
            <v>0</v>
          </cell>
          <cell r="AY404">
            <v>0.75659388348373846</v>
          </cell>
          <cell r="AZ404">
            <v>0</v>
          </cell>
          <cell r="BA404">
            <v>0.68146509945256728</v>
          </cell>
          <cell r="BB404">
            <v>0</v>
          </cell>
          <cell r="BC404">
            <v>0.64888670461836617</v>
          </cell>
          <cell r="BD404">
            <v>0</v>
          </cell>
          <cell r="BE404">
            <v>0.61370888866652162</v>
          </cell>
          <cell r="BF404">
            <v>0</v>
          </cell>
          <cell r="BG404">
            <v>0.61161423148684213</v>
          </cell>
          <cell r="BH404">
            <v>0</v>
          </cell>
          <cell r="BI404">
            <v>0.56094411990322701</v>
          </cell>
          <cell r="BJ404">
            <v>0</v>
          </cell>
          <cell r="BK404">
            <v>137.0885730755962</v>
          </cell>
          <cell r="BL404">
            <v>0</v>
          </cell>
          <cell r="BM404">
            <v>434402.61466666654</v>
          </cell>
          <cell r="BN404">
            <v>0</v>
          </cell>
          <cell r="BO404">
            <v>1840.6890451977397</v>
          </cell>
          <cell r="BP404">
            <v>0</v>
          </cell>
          <cell r="BQ404">
            <v>154969.07804000017</v>
          </cell>
          <cell r="BR404">
            <v>0</v>
          </cell>
          <cell r="BS404">
            <v>0.35674066593478904</v>
          </cell>
          <cell r="BT404">
            <v>0</v>
          </cell>
          <cell r="BU404">
            <v>0.35674066593478904</v>
          </cell>
          <cell r="BV404">
            <v>0</v>
          </cell>
          <cell r="BW404">
            <v>0.1156844016595425</v>
          </cell>
          <cell r="BX404">
            <v>0</v>
          </cell>
          <cell r="BY404">
            <v>50253.606557054118</v>
          </cell>
          <cell r="BZ404">
            <v>0</v>
          </cell>
          <cell r="CA404">
            <v>0.18634085888121099</v>
          </cell>
          <cell r="CB404">
            <v>0</v>
          </cell>
          <cell r="CC404">
            <v>80946.95631723039</v>
          </cell>
          <cell r="CD404">
            <v>0</v>
          </cell>
          <cell r="CE404">
            <v>2.9091516698056919E-2</v>
          </cell>
          <cell r="CF404">
            <v>0</v>
          </cell>
          <cell r="CG404">
            <v>0.74906282891880527</v>
          </cell>
          <cell r="CH404">
            <v>0</v>
          </cell>
          <cell r="CI404">
            <v>6673.1968893401727</v>
          </cell>
          <cell r="CJ404">
            <v>0</v>
          </cell>
          <cell r="CK404">
            <v>0.48917543656311357</v>
          </cell>
          <cell r="CL404">
            <v>0</v>
          </cell>
          <cell r="CM404">
            <v>84052.466533429571</v>
          </cell>
          <cell r="CN404">
            <v>0</v>
          </cell>
          <cell r="CO404">
            <v>0.39554271530305446</v>
          </cell>
          <cell r="CP404">
            <v>0</v>
          </cell>
          <cell r="CQ404">
            <v>171824.78973999975</v>
          </cell>
          <cell r="CR404">
            <v>0</v>
          </cell>
          <cell r="CS404">
            <v>1.1506937507033582E-2</v>
          </cell>
          <cell r="CT404">
            <v>0</v>
          </cell>
          <cell r="CU404">
            <v>4998.6437398613216</v>
          </cell>
          <cell r="CV404">
            <v>0</v>
          </cell>
          <cell r="CW404">
            <v>4.2342397840877351E-2</v>
          </cell>
          <cell r="CX404">
            <v>0</v>
          </cell>
          <cell r="CY404">
            <v>18393.648333333338</v>
          </cell>
          <cell r="CZ404">
            <v>0</v>
          </cell>
          <cell r="DA404">
            <v>2.031843602464951E-2</v>
          </cell>
          <cell r="DB404">
            <v>0</v>
          </cell>
          <cell r="DC404">
            <v>8.6033130166012406E-4</v>
          </cell>
          <cell r="DD404">
            <v>0</v>
          </cell>
          <cell r="DE404">
            <v>373.73016692073452</v>
          </cell>
          <cell r="DF404">
            <v>0</v>
          </cell>
          <cell r="DG404">
            <v>0.60590767106623711</v>
          </cell>
          <cell r="DH404">
            <v>0</v>
          </cell>
          <cell r="DI404">
            <v>11144.852624061377</v>
          </cell>
          <cell r="DJ404">
            <v>0</v>
          </cell>
          <cell r="DK404">
            <v>9.2751735223091852E-2</v>
          </cell>
          <cell r="DL404">
            <v>0</v>
          </cell>
          <cell r="DM404">
            <v>1706.0427999999986</v>
          </cell>
          <cell r="DN404">
            <v>0</v>
          </cell>
          <cell r="DO404">
            <v>0.82661866184707689</v>
          </cell>
          <cell r="DP404">
            <v>0</v>
          </cell>
          <cell r="DQ404">
            <v>45254.962817192856</v>
          </cell>
          <cell r="DR404">
            <v>0</v>
          </cell>
          <cell r="DS404">
            <v>54747.085815932078</v>
          </cell>
          <cell r="DT404">
            <v>0</v>
          </cell>
          <cell r="DU404">
            <v>417546.90296666691</v>
          </cell>
          <cell r="DV404">
            <v>0</v>
          </cell>
          <cell r="DW404">
            <v>0.96119795063173441</v>
          </cell>
          <cell r="DX404">
            <v>0</v>
          </cell>
          <cell r="DY404">
            <v>0.43262020195851175</v>
          </cell>
          <cell r="DZ404">
            <v>0</v>
          </cell>
          <cell r="EA404">
            <v>0.98785121967142764</v>
          </cell>
          <cell r="EB404">
            <v>0</v>
          </cell>
          <cell r="EC404">
            <v>0.85213298515445779</v>
          </cell>
          <cell r="ED404">
            <v>0</v>
          </cell>
          <cell r="EE404">
            <v>0.87518912292736151</v>
          </cell>
          <cell r="EF404">
            <v>0</v>
          </cell>
          <cell r="EG404">
            <v>7.7693210844588065E-2</v>
          </cell>
          <cell r="EH404">
            <v>0</v>
          </cell>
          <cell r="EI404">
            <v>33750.13393273767</v>
          </cell>
          <cell r="EJ404">
            <v>0</v>
          </cell>
          <cell r="EK404">
            <v>34165.199435562179</v>
          </cell>
          <cell r="EL404">
            <v>0</v>
          </cell>
          <cell r="EM404">
            <v>7.8648696582497374E-2</v>
          </cell>
          <cell r="EN404">
            <v>0</v>
          </cell>
          <cell r="EO404">
            <v>4.5821356152654571E-4</v>
          </cell>
          <cell r="EP404">
            <v>0</v>
          </cell>
          <cell r="EQ404">
            <v>15.654957713633674</v>
          </cell>
          <cell r="ER404">
            <v>0</v>
          </cell>
          <cell r="ES404">
            <v>0.98830407400104725</v>
          </cell>
          <cell r="ET404">
            <v>0</v>
          </cell>
          <cell r="EU404">
            <v>34149.544477848533</v>
          </cell>
          <cell r="EV404">
            <v>0</v>
          </cell>
          <cell r="EW404">
            <v>2.6484253307920855E-2</v>
          </cell>
          <cell r="EX404">
            <v>0.85</v>
          </cell>
          <cell r="EY404">
            <v>0.84698219763513705</v>
          </cell>
          <cell r="EZ404">
            <v>0</v>
          </cell>
          <cell r="FA404">
            <v>0.36037360173604288</v>
          </cell>
          <cell r="FB404">
            <v>0</v>
          </cell>
          <cell r="FC404">
            <v>0.42547954696361234</v>
          </cell>
          <cell r="FD404">
            <v>0</v>
          </cell>
          <cell r="FE404">
            <v>17677.205757963224</v>
          </cell>
          <cell r="FF404">
            <v>0</v>
          </cell>
          <cell r="FG404">
            <v>0.74577751989480423</v>
          </cell>
          <cell r="FH404">
            <v>0</v>
          </cell>
          <cell r="FI404">
            <v>0.78612324126108302</v>
          </cell>
          <cell r="FJ404">
            <v>0</v>
          </cell>
          <cell r="FK404">
            <v>0.90053164176015543</v>
          </cell>
          <cell r="FL404">
            <v>0</v>
          </cell>
          <cell r="FM404">
            <v>0.93795292330728053</v>
          </cell>
          <cell r="FN404">
            <v>0</v>
          </cell>
          <cell r="FO404">
            <v>0.67159625437868509</v>
          </cell>
          <cell r="FP404">
            <v>0</v>
          </cell>
          <cell r="FQ404">
            <v>0.73734659222062737</v>
          </cell>
          <cell r="FR404">
            <v>0</v>
          </cell>
          <cell r="FS404">
            <v>9.8212138333786392E-4</v>
          </cell>
          <cell r="FT404">
            <v>0</v>
          </cell>
          <cell r="FU404">
            <v>0.82760078323041475</v>
          </cell>
          <cell r="FV404">
            <v>0</v>
          </cell>
          <cell r="FW404">
            <v>0</v>
          </cell>
          <cell r="FX404">
            <v>0</v>
          </cell>
          <cell r="FY404">
            <v>40167.048074752522</v>
          </cell>
          <cell r="FZ404">
            <v>0</v>
          </cell>
          <cell r="GA404">
            <v>48534.328251800958</v>
          </cell>
          <cell r="GB404">
            <v>0</v>
          </cell>
          <cell r="GC404" t="e">
            <v>#DIV/0!</v>
          </cell>
          <cell r="GD404">
            <v>0</v>
          </cell>
          <cell r="GE404" t="e">
            <v>#DIV/0!</v>
          </cell>
          <cell r="GF404">
            <v>0</v>
          </cell>
          <cell r="GG404" t="e">
            <v>#DIV/0!</v>
          </cell>
          <cell r="GH404">
            <v>0</v>
          </cell>
          <cell r="GI404" t="e">
            <v>#DIV/0!</v>
          </cell>
          <cell r="GJ404">
            <v>0</v>
          </cell>
          <cell r="GK404" t="e">
            <v>#DIV/0!</v>
          </cell>
          <cell r="GL404">
            <v>0</v>
          </cell>
          <cell r="GM404" t="e">
            <v>#DIV/0!</v>
          </cell>
          <cell r="GN404">
            <v>0</v>
          </cell>
          <cell r="GO404" t="e">
            <v>#DIV/0!</v>
          </cell>
          <cell r="GP404">
            <v>0</v>
          </cell>
          <cell r="GQ404" t="e">
            <v>#DIV/0!</v>
          </cell>
          <cell r="GR404">
            <v>0</v>
          </cell>
          <cell r="GS404" t="e">
            <v>#DIV/0!</v>
          </cell>
          <cell r="GT404">
            <v>0</v>
          </cell>
          <cell r="GU404">
            <v>20870.811461350466</v>
          </cell>
          <cell r="GV404">
            <v>0</v>
          </cell>
          <cell r="GW404">
            <v>7521.2894974807523</v>
          </cell>
          <cell r="GX404">
            <v>0</v>
          </cell>
          <cell r="GY404">
            <v>1.731409812818949E-2</v>
          </cell>
          <cell r="GZ404">
            <v>0</v>
          </cell>
          <cell r="HA404">
            <v>4.8044856906226091E-2</v>
          </cell>
          <cell r="HB404">
            <v>0</v>
          </cell>
          <cell r="HC404">
            <v>3609.8092200536294</v>
          </cell>
          <cell r="HD404">
            <v>0</v>
          </cell>
          <cell r="HE404">
            <v>8.3098238780712035E-3</v>
          </cell>
          <cell r="IV404">
            <v>400</v>
          </cell>
        </row>
        <row r="405">
          <cell r="B405" t="str">
            <v>from  7/5/2007  to  13/5/2007</v>
          </cell>
          <cell r="C405">
            <v>51</v>
          </cell>
          <cell r="F405">
            <v>7</v>
          </cell>
          <cell r="G405">
            <v>0</v>
          </cell>
          <cell r="H405">
            <v>0</v>
          </cell>
          <cell r="I405">
            <v>1</v>
          </cell>
          <cell r="J405">
            <v>7</v>
          </cell>
          <cell r="K405">
            <v>69.625</v>
          </cell>
          <cell r="L405">
            <v>0</v>
          </cell>
          <cell r="M405">
            <v>235.37500000000009</v>
          </cell>
          <cell r="N405">
            <v>0</v>
          </cell>
          <cell r="O405">
            <v>236</v>
          </cell>
          <cell r="P405">
            <v>0</v>
          </cell>
          <cell r="Q405">
            <v>19.5</v>
          </cell>
          <cell r="R405">
            <v>0</v>
          </cell>
          <cell r="S405">
            <v>0.73680555555555594</v>
          </cell>
          <cell r="T405">
            <v>0</v>
          </cell>
          <cell r="U405">
            <v>20.236805555555556</v>
          </cell>
          <cell r="V405">
            <v>0</v>
          </cell>
          <cell r="W405">
            <v>11.663194444444446</v>
          </cell>
          <cell r="X405">
            <v>0</v>
          </cell>
          <cell r="Y405">
            <v>3.4722222222222071E-2</v>
          </cell>
          <cell r="Z405">
            <v>0</v>
          </cell>
          <cell r="AA405">
            <v>20.215972222222224</v>
          </cell>
          <cell r="AB405">
            <v>0</v>
          </cell>
          <cell r="AC405">
            <v>20.250694444444445</v>
          </cell>
          <cell r="AD405">
            <v>0</v>
          </cell>
          <cell r="AE405">
            <v>4.4145833333333329</v>
          </cell>
          <cell r="AF405">
            <v>0</v>
          </cell>
          <cell r="AG405">
            <v>39.742361111111116</v>
          </cell>
          <cell r="AH405">
            <v>0</v>
          </cell>
          <cell r="AI405">
            <v>0.44097222222222232</v>
          </cell>
          <cell r="AJ405">
            <v>0</v>
          </cell>
          <cell r="AK405">
            <v>44.59791666666667</v>
          </cell>
          <cell r="AL405">
            <v>0</v>
          </cell>
          <cell r="AM405">
            <v>64.848611111111111</v>
          </cell>
          <cell r="AN405">
            <v>0</v>
          </cell>
          <cell r="AO405">
            <v>203.47499999999997</v>
          </cell>
          <cell r="AP405">
            <v>0</v>
          </cell>
          <cell r="AQ405">
            <v>132.03222222222203</v>
          </cell>
          <cell r="AR405">
            <v>0</v>
          </cell>
          <cell r="AS405">
            <v>0.97590612599159354</v>
          </cell>
          <cell r="AT405">
            <v>0</v>
          </cell>
          <cell r="AU405">
            <v>0.78309449180004775</v>
          </cell>
          <cell r="AV405">
            <v>0</v>
          </cell>
          <cell r="AW405">
            <v>0.99759326569209716</v>
          </cell>
          <cell r="AX405">
            <v>0</v>
          </cell>
          <cell r="AY405">
            <v>0.75659388348373846</v>
          </cell>
          <cell r="AZ405">
            <v>0</v>
          </cell>
          <cell r="BA405">
            <v>0.68146509945256728</v>
          </cell>
          <cell r="BB405">
            <v>0</v>
          </cell>
          <cell r="BC405">
            <v>0.64888670461836617</v>
          </cell>
          <cell r="BD405">
            <v>0</v>
          </cell>
          <cell r="BE405">
            <v>0.61370888866652162</v>
          </cell>
          <cell r="BF405">
            <v>0</v>
          </cell>
          <cell r="BG405">
            <v>0.61161423148684213</v>
          </cell>
          <cell r="BH405">
            <v>0</v>
          </cell>
          <cell r="BI405">
            <v>0.56094411990322701</v>
          </cell>
          <cell r="BJ405">
            <v>0</v>
          </cell>
          <cell r="BK405">
            <v>137.0885730755962</v>
          </cell>
          <cell r="BL405">
            <v>0</v>
          </cell>
          <cell r="BM405">
            <v>434402.61466666654</v>
          </cell>
          <cell r="BN405">
            <v>0</v>
          </cell>
          <cell r="BO405">
            <v>1840.6890451977397</v>
          </cell>
          <cell r="BP405">
            <v>0</v>
          </cell>
          <cell r="BQ405">
            <v>154969.07804000017</v>
          </cell>
          <cell r="BR405">
            <v>0</v>
          </cell>
          <cell r="BS405">
            <v>0.35674066593478904</v>
          </cell>
          <cell r="BT405">
            <v>0</v>
          </cell>
          <cell r="BU405">
            <v>0.35674066593478904</v>
          </cell>
          <cell r="BV405">
            <v>0</v>
          </cell>
          <cell r="BW405">
            <v>0.1156844016595425</v>
          </cell>
          <cell r="BX405">
            <v>0</v>
          </cell>
          <cell r="BY405">
            <v>50253.606557054118</v>
          </cell>
          <cell r="BZ405">
            <v>0</v>
          </cell>
          <cell r="CA405">
            <v>0.18634085888121099</v>
          </cell>
          <cell r="CB405">
            <v>0</v>
          </cell>
          <cell r="CC405">
            <v>80946.95631723039</v>
          </cell>
          <cell r="CD405">
            <v>0</v>
          </cell>
          <cell r="CE405">
            <v>2.9091516698056919E-2</v>
          </cell>
          <cell r="CF405">
            <v>0</v>
          </cell>
          <cell r="CG405">
            <v>0.74906282891880527</v>
          </cell>
          <cell r="CH405">
            <v>0</v>
          </cell>
          <cell r="CI405">
            <v>6673.1968893401727</v>
          </cell>
          <cell r="CJ405">
            <v>0</v>
          </cell>
          <cell r="CK405">
            <v>0.48917543656311357</v>
          </cell>
          <cell r="CL405">
            <v>0</v>
          </cell>
          <cell r="CM405">
            <v>84052.466533429571</v>
          </cell>
          <cell r="CN405">
            <v>0</v>
          </cell>
          <cell r="CO405">
            <v>0.39554271530305446</v>
          </cell>
          <cell r="CP405">
            <v>0</v>
          </cell>
          <cell r="CQ405">
            <v>171824.78973999975</v>
          </cell>
          <cell r="CR405">
            <v>0</v>
          </cell>
          <cell r="CS405">
            <v>1.1506937507033582E-2</v>
          </cell>
          <cell r="CT405">
            <v>0</v>
          </cell>
          <cell r="CU405">
            <v>4998.6437398613216</v>
          </cell>
          <cell r="CV405">
            <v>0</v>
          </cell>
          <cell r="CW405">
            <v>4.2342397840877351E-2</v>
          </cell>
          <cell r="CX405">
            <v>0</v>
          </cell>
          <cell r="CY405">
            <v>18393.648333333338</v>
          </cell>
          <cell r="CZ405">
            <v>0</v>
          </cell>
          <cell r="DA405">
            <v>2.031843602464951E-2</v>
          </cell>
          <cell r="DB405">
            <v>0</v>
          </cell>
          <cell r="DC405">
            <v>8.6033130166012406E-4</v>
          </cell>
          <cell r="DD405">
            <v>0</v>
          </cell>
          <cell r="DE405">
            <v>373.73016692073452</v>
          </cell>
          <cell r="DF405">
            <v>0</v>
          </cell>
          <cell r="DG405">
            <v>0.60590767106623711</v>
          </cell>
          <cell r="DH405">
            <v>0</v>
          </cell>
          <cell r="DI405">
            <v>11144.852624061377</v>
          </cell>
          <cell r="DJ405">
            <v>0</v>
          </cell>
          <cell r="DK405">
            <v>9.2751735223091852E-2</v>
          </cell>
          <cell r="DL405">
            <v>0</v>
          </cell>
          <cell r="DM405">
            <v>1706.0427999999986</v>
          </cell>
          <cell r="DN405">
            <v>0</v>
          </cell>
          <cell r="DO405">
            <v>0.82661866184707689</v>
          </cell>
          <cell r="DP405">
            <v>0</v>
          </cell>
          <cell r="DQ405">
            <v>45254.962817192856</v>
          </cell>
          <cell r="DR405">
            <v>0</v>
          </cell>
          <cell r="DS405">
            <v>54747.085815932078</v>
          </cell>
          <cell r="DT405">
            <v>0</v>
          </cell>
          <cell r="DU405">
            <v>417546.90296666691</v>
          </cell>
          <cell r="DV405">
            <v>0</v>
          </cell>
          <cell r="DW405">
            <v>0.96119795063173441</v>
          </cell>
          <cell r="DX405">
            <v>0</v>
          </cell>
          <cell r="DY405">
            <v>0.43262020195851175</v>
          </cell>
          <cell r="DZ405">
            <v>0</v>
          </cell>
          <cell r="EA405">
            <v>0.98785121967142764</v>
          </cell>
          <cell r="EB405">
            <v>0</v>
          </cell>
          <cell r="EC405">
            <v>0.85213298515445779</v>
          </cell>
          <cell r="ED405">
            <v>0</v>
          </cell>
          <cell r="EE405">
            <v>0.87518912292736151</v>
          </cell>
          <cell r="EF405">
            <v>0</v>
          </cell>
          <cell r="EG405">
            <v>7.7693210844588065E-2</v>
          </cell>
          <cell r="EH405">
            <v>0</v>
          </cell>
          <cell r="EI405">
            <v>33750.13393273767</v>
          </cell>
          <cell r="EJ405">
            <v>0</v>
          </cell>
          <cell r="EK405">
            <v>34165.199435562179</v>
          </cell>
          <cell r="EL405">
            <v>0</v>
          </cell>
          <cell r="EM405">
            <v>7.8648696582497374E-2</v>
          </cell>
          <cell r="EN405">
            <v>0</v>
          </cell>
          <cell r="EO405">
            <v>4.5821356152654571E-4</v>
          </cell>
          <cell r="EP405">
            <v>0</v>
          </cell>
          <cell r="EQ405">
            <v>15.654957713633674</v>
          </cell>
          <cell r="ER405">
            <v>0</v>
          </cell>
          <cell r="ES405">
            <v>0.98830407400104725</v>
          </cell>
          <cell r="ET405">
            <v>0</v>
          </cell>
          <cell r="EU405">
            <v>34149.544477848533</v>
          </cell>
          <cell r="EV405">
            <v>0</v>
          </cell>
          <cell r="EW405">
            <v>2.6484253307920855E-2</v>
          </cell>
          <cell r="EX405">
            <v>0</v>
          </cell>
          <cell r="EY405">
            <v>0.84698219763513705</v>
          </cell>
          <cell r="EZ405">
            <v>0</v>
          </cell>
          <cell r="FA405">
            <v>0.36037360173604288</v>
          </cell>
          <cell r="FB405">
            <v>0</v>
          </cell>
          <cell r="FC405">
            <v>0.42547954696361234</v>
          </cell>
          <cell r="FD405">
            <v>0</v>
          </cell>
          <cell r="FE405">
            <v>17677.205757963224</v>
          </cell>
          <cell r="FF405">
            <v>0</v>
          </cell>
          <cell r="FG405">
            <v>0.74577751989480423</v>
          </cell>
          <cell r="FH405">
            <v>0</v>
          </cell>
          <cell r="FI405">
            <v>0.78612324126108302</v>
          </cell>
          <cell r="FJ405">
            <v>0</v>
          </cell>
          <cell r="FK405">
            <v>0.90053164176015543</v>
          </cell>
          <cell r="FL405">
            <v>0</v>
          </cell>
          <cell r="FM405">
            <v>0.93795292330728053</v>
          </cell>
          <cell r="FN405">
            <v>0</v>
          </cell>
          <cell r="FO405">
            <v>0.67159625437868509</v>
          </cell>
          <cell r="FP405">
            <v>0</v>
          </cell>
          <cell r="FQ405">
            <v>0.73734659222062737</v>
          </cell>
          <cell r="FR405">
            <v>0</v>
          </cell>
          <cell r="FS405">
            <v>9.8212138333786392E-4</v>
          </cell>
          <cell r="FT405">
            <v>0</v>
          </cell>
          <cell r="FU405">
            <v>0.82760078323041475</v>
          </cell>
          <cell r="FV405">
            <v>0</v>
          </cell>
          <cell r="FW405">
            <v>0</v>
          </cell>
          <cell r="FX405">
            <v>0</v>
          </cell>
          <cell r="FY405">
            <v>40167.048074752522</v>
          </cell>
          <cell r="FZ405">
            <v>0</v>
          </cell>
          <cell r="GA405">
            <v>48534.328251800958</v>
          </cell>
          <cell r="GB405">
            <v>0</v>
          </cell>
          <cell r="GC405" t="e">
            <v>#DIV/0!</v>
          </cell>
          <cell r="GD405">
            <v>0</v>
          </cell>
          <cell r="GE405" t="e">
            <v>#DIV/0!</v>
          </cell>
          <cell r="GF405">
            <v>0</v>
          </cell>
          <cell r="GG405" t="e">
            <v>#DIV/0!</v>
          </cell>
          <cell r="GH405">
            <v>0</v>
          </cell>
          <cell r="GI405" t="e">
            <v>#DIV/0!</v>
          </cell>
          <cell r="GJ405">
            <v>0</v>
          </cell>
          <cell r="GK405" t="e">
            <v>#DIV/0!</v>
          </cell>
          <cell r="GL405">
            <v>0</v>
          </cell>
          <cell r="GM405" t="e">
            <v>#DIV/0!</v>
          </cell>
          <cell r="GN405">
            <v>0</v>
          </cell>
          <cell r="GO405" t="e">
            <v>#DIV/0!</v>
          </cell>
          <cell r="GP405">
            <v>0</v>
          </cell>
          <cell r="GQ405" t="e">
            <v>#DIV/0!</v>
          </cell>
          <cell r="GR405">
            <v>0</v>
          </cell>
          <cell r="GS405" t="e">
            <v>#DIV/0!</v>
          </cell>
          <cell r="GT405">
            <v>0</v>
          </cell>
          <cell r="GU405">
            <v>20870.811461350466</v>
          </cell>
          <cell r="GV405">
            <v>0</v>
          </cell>
          <cell r="GW405">
            <v>7521.2894974807523</v>
          </cell>
          <cell r="GX405">
            <v>0</v>
          </cell>
          <cell r="GY405">
            <v>1.731409812818949E-2</v>
          </cell>
          <cell r="GZ405">
            <v>0</v>
          </cell>
          <cell r="HA405">
            <v>4.8044856906226091E-2</v>
          </cell>
          <cell r="HB405">
            <v>0</v>
          </cell>
          <cell r="HC405">
            <v>3609.8092200536294</v>
          </cell>
          <cell r="HD405">
            <v>0</v>
          </cell>
          <cell r="HE405">
            <v>8.3098238780712035E-3</v>
          </cell>
          <cell r="IV405">
            <v>401</v>
          </cell>
        </row>
        <row r="406">
          <cell r="B406">
            <v>39216</v>
          </cell>
          <cell r="C406">
            <v>52</v>
          </cell>
          <cell r="D406">
            <v>39203</v>
          </cell>
          <cell r="E406">
            <v>0</v>
          </cell>
          <cell r="G406">
            <v>0</v>
          </cell>
          <cell r="H406">
            <v>0</v>
          </cell>
          <cell r="I406">
            <v>1</v>
          </cell>
          <cell r="J406">
            <v>1</v>
          </cell>
          <cell r="K406">
            <v>70.625</v>
          </cell>
          <cell r="L406">
            <v>0</v>
          </cell>
          <cell r="M406">
            <v>235.37500000000009</v>
          </cell>
          <cell r="N406">
            <v>0</v>
          </cell>
          <cell r="O406">
            <v>236</v>
          </cell>
          <cell r="Q406">
            <v>19.5</v>
          </cell>
          <cell r="S406">
            <v>0.73680555555555594</v>
          </cell>
          <cell r="T406">
            <v>0</v>
          </cell>
          <cell r="U406">
            <v>20.236805555555556</v>
          </cell>
          <cell r="W406">
            <v>11.663194444444446</v>
          </cell>
          <cell r="Y406">
            <v>3.4722222222222071E-2</v>
          </cell>
          <cell r="AA406">
            <v>20.215972222222224</v>
          </cell>
          <cell r="AB406">
            <v>0</v>
          </cell>
          <cell r="AC406">
            <v>20.250694444444445</v>
          </cell>
          <cell r="AE406">
            <v>4.4145833333333329</v>
          </cell>
          <cell r="AG406">
            <v>39.742361111111116</v>
          </cell>
          <cell r="AI406">
            <v>0.44097222222222232</v>
          </cell>
          <cell r="AJ406">
            <v>0</v>
          </cell>
          <cell r="AK406">
            <v>44.59791666666667</v>
          </cell>
          <cell r="AL406">
            <v>0</v>
          </cell>
          <cell r="AM406">
            <v>64.848611111111111</v>
          </cell>
          <cell r="AN406">
            <v>0</v>
          </cell>
          <cell r="AO406">
            <v>203.47499999999997</v>
          </cell>
          <cell r="AP406">
            <v>0</v>
          </cell>
          <cell r="AQ406">
            <v>132.03222222222203</v>
          </cell>
          <cell r="AR406">
            <v>0</v>
          </cell>
          <cell r="AS406">
            <v>0.97590612599159354</v>
          </cell>
          <cell r="AT406">
            <v>0</v>
          </cell>
          <cell r="AU406">
            <v>0.78309449180004775</v>
          </cell>
          <cell r="AV406">
            <v>0</v>
          </cell>
          <cell r="AW406">
            <v>0.99759326569209716</v>
          </cell>
          <cell r="AX406">
            <v>0</v>
          </cell>
          <cell r="AY406">
            <v>0.75659388348373846</v>
          </cell>
          <cell r="AZ406">
            <v>0</v>
          </cell>
          <cell r="BA406">
            <v>0.68146509945256728</v>
          </cell>
          <cell r="BB406">
            <v>0</v>
          </cell>
          <cell r="BC406">
            <v>0.64888670461836617</v>
          </cell>
          <cell r="BD406">
            <v>0</v>
          </cell>
          <cell r="BE406">
            <v>0.61370888866652162</v>
          </cell>
          <cell r="BF406">
            <v>0</v>
          </cell>
          <cell r="BG406">
            <v>0.61161423148684213</v>
          </cell>
          <cell r="BH406">
            <v>0</v>
          </cell>
          <cell r="BI406">
            <v>0.56094411990322701</v>
          </cell>
          <cell r="BJ406">
            <v>0</v>
          </cell>
          <cell r="BK406">
            <v>137.0885730755962</v>
          </cell>
          <cell r="BL406">
            <v>0</v>
          </cell>
          <cell r="BM406">
            <v>434402.61466666654</v>
          </cell>
          <cell r="BN406">
            <v>0</v>
          </cell>
          <cell r="BO406">
            <v>1840.6890451977397</v>
          </cell>
          <cell r="BP406">
            <v>0</v>
          </cell>
          <cell r="BQ406">
            <v>154969.07804000017</v>
          </cell>
          <cell r="BR406">
            <v>0</v>
          </cell>
          <cell r="BS406">
            <v>0.35674066593478904</v>
          </cell>
          <cell r="BT406">
            <v>0</v>
          </cell>
          <cell r="BU406">
            <v>0.35674066593478904</v>
          </cell>
          <cell r="BV406">
            <v>0</v>
          </cell>
          <cell r="BW406">
            <v>0.1156844016595425</v>
          </cell>
          <cell r="BX406">
            <v>0</v>
          </cell>
          <cell r="BY406">
            <v>50253.606557054118</v>
          </cell>
          <cell r="BZ406">
            <v>0</v>
          </cell>
          <cell r="CA406">
            <v>0.18634085888121099</v>
          </cell>
          <cell r="CB406">
            <v>0</v>
          </cell>
          <cell r="CC406">
            <v>80946.95631723039</v>
          </cell>
          <cell r="CD406">
            <v>0</v>
          </cell>
          <cell r="CE406">
            <v>2.9091516698056919E-2</v>
          </cell>
          <cell r="CF406">
            <v>0</v>
          </cell>
          <cell r="CG406">
            <v>0.74906282891880527</v>
          </cell>
          <cell r="CH406">
            <v>0</v>
          </cell>
          <cell r="CI406">
            <v>6673.1968893401727</v>
          </cell>
          <cell r="CJ406">
            <v>0</v>
          </cell>
          <cell r="CK406">
            <v>0.48917543656311357</v>
          </cell>
          <cell r="CL406">
            <v>0</v>
          </cell>
          <cell r="CM406">
            <v>84052.466533429571</v>
          </cell>
          <cell r="CN406">
            <v>0</v>
          </cell>
          <cell r="CO406">
            <v>0.39554271530305446</v>
          </cell>
          <cell r="CP406">
            <v>0</v>
          </cell>
          <cell r="CQ406">
            <v>171824.78973999975</v>
          </cell>
          <cell r="CR406">
            <v>0</v>
          </cell>
          <cell r="CS406">
            <v>1.1506937507033582E-2</v>
          </cell>
          <cell r="CT406">
            <v>0</v>
          </cell>
          <cell r="CU406">
            <v>4998.6437398613216</v>
          </cell>
          <cell r="CV406">
            <v>0</v>
          </cell>
          <cell r="CW406">
            <v>4.2342397840877351E-2</v>
          </cell>
          <cell r="CX406">
            <v>0</v>
          </cell>
          <cell r="CY406">
            <v>18393.648333333338</v>
          </cell>
          <cell r="CZ406">
            <v>0</v>
          </cell>
          <cell r="DA406">
            <v>2.031843602464951E-2</v>
          </cell>
          <cell r="DB406">
            <v>0</v>
          </cell>
          <cell r="DC406">
            <v>8.6033130166012406E-4</v>
          </cell>
          <cell r="DD406">
            <v>0</v>
          </cell>
          <cell r="DE406">
            <v>373.73016692073452</v>
          </cell>
          <cell r="DF406">
            <v>0</v>
          </cell>
          <cell r="DG406">
            <v>0.60590767106623711</v>
          </cell>
          <cell r="DH406">
            <v>0</v>
          </cell>
          <cell r="DI406">
            <v>11144.852624061377</v>
          </cell>
          <cell r="DJ406">
            <v>0</v>
          </cell>
          <cell r="DK406">
            <v>9.2751735223091852E-2</v>
          </cell>
          <cell r="DL406">
            <v>0</v>
          </cell>
          <cell r="DM406">
            <v>1706.0427999999986</v>
          </cell>
          <cell r="DN406">
            <v>0</v>
          </cell>
          <cell r="DO406">
            <v>0.82661866184707689</v>
          </cell>
          <cell r="DP406">
            <v>0</v>
          </cell>
          <cell r="DQ406">
            <v>45254.962817192856</v>
          </cell>
          <cell r="DR406">
            <v>0</v>
          </cell>
          <cell r="DS406">
            <v>54747.085815932078</v>
          </cell>
          <cell r="DT406">
            <v>0</v>
          </cell>
          <cell r="DU406">
            <v>417546.90296666691</v>
          </cell>
          <cell r="DV406">
            <v>0</v>
          </cell>
          <cell r="DW406">
            <v>0.96119795063173441</v>
          </cell>
          <cell r="DX406">
            <v>0</v>
          </cell>
          <cell r="DY406">
            <v>0.43262020195851175</v>
          </cell>
          <cell r="DZ406">
            <v>0</v>
          </cell>
          <cell r="EA406">
            <v>0.98785121967142764</v>
          </cell>
          <cell r="EB406">
            <v>0</v>
          </cell>
          <cell r="EC406">
            <v>0.85213298515445779</v>
          </cell>
          <cell r="ED406">
            <v>0</v>
          </cell>
          <cell r="EE406">
            <v>0.87518912292736151</v>
          </cell>
          <cell r="EF406">
            <v>0</v>
          </cell>
          <cell r="EG406">
            <v>7.7693210844588065E-2</v>
          </cell>
          <cell r="EH406">
            <v>0</v>
          </cell>
          <cell r="EI406">
            <v>33750.13393273767</v>
          </cell>
          <cell r="EJ406">
            <v>0</v>
          </cell>
          <cell r="EK406">
            <v>34165.199435562179</v>
          </cell>
          <cell r="EL406">
            <v>0</v>
          </cell>
          <cell r="EM406">
            <v>7.8648696582497374E-2</v>
          </cell>
          <cell r="EN406">
            <v>0</v>
          </cell>
          <cell r="EO406">
            <v>4.5821356152654571E-4</v>
          </cell>
          <cell r="EP406">
            <v>0</v>
          </cell>
          <cell r="EQ406">
            <v>15.654957713633674</v>
          </cell>
          <cell r="ER406">
            <v>0</v>
          </cell>
          <cell r="ES406">
            <v>0.98830407400104725</v>
          </cell>
          <cell r="ET406">
            <v>0</v>
          </cell>
          <cell r="EU406">
            <v>34149.544477848533</v>
          </cell>
          <cell r="EV406">
            <v>0</v>
          </cell>
          <cell r="EW406">
            <v>2.6484253307920855E-2</v>
          </cell>
          <cell r="EX406">
            <v>0.85</v>
          </cell>
          <cell r="EY406">
            <v>0.84698219763513705</v>
          </cell>
          <cell r="EZ406">
            <v>0</v>
          </cell>
          <cell r="FA406">
            <v>0.36037360173604288</v>
          </cell>
          <cell r="FB406">
            <v>0</v>
          </cell>
          <cell r="FC406">
            <v>0.42547954696361234</v>
          </cell>
          <cell r="FD406">
            <v>0</v>
          </cell>
          <cell r="FE406">
            <v>17677.205757963224</v>
          </cell>
          <cell r="FF406">
            <v>0</v>
          </cell>
          <cell r="FG406">
            <v>0.74577751989480423</v>
          </cell>
          <cell r="FH406">
            <v>0</v>
          </cell>
          <cell r="FI406">
            <v>0.78612324126108302</v>
          </cell>
          <cell r="FJ406">
            <v>0</v>
          </cell>
          <cell r="FK406">
            <v>0.90053164176015543</v>
          </cell>
          <cell r="FL406">
            <v>0</v>
          </cell>
          <cell r="FM406">
            <v>0.93795292330728053</v>
          </cell>
          <cell r="FN406">
            <v>0</v>
          </cell>
          <cell r="FO406">
            <v>0.67159625437868509</v>
          </cell>
          <cell r="FP406">
            <v>0</v>
          </cell>
          <cell r="FQ406">
            <v>0.73734659222062737</v>
          </cell>
          <cell r="FR406">
            <v>0</v>
          </cell>
          <cell r="FS406">
            <v>9.8212138333786392E-4</v>
          </cell>
          <cell r="FT406">
            <v>0</v>
          </cell>
          <cell r="FU406">
            <v>0.82760078323041475</v>
          </cell>
          <cell r="FV406">
            <v>0</v>
          </cell>
          <cell r="FW406">
            <v>0</v>
          </cell>
          <cell r="FX406">
            <v>0</v>
          </cell>
          <cell r="FY406">
            <v>40167.048074752522</v>
          </cell>
          <cell r="FZ406">
            <v>0</v>
          </cell>
          <cell r="GA406">
            <v>48534.328251800958</v>
          </cell>
          <cell r="GB406">
            <v>0</v>
          </cell>
          <cell r="GC406" t="e">
            <v>#DIV/0!</v>
          </cell>
          <cell r="GD406">
            <v>0</v>
          </cell>
          <cell r="GE406" t="e">
            <v>#DIV/0!</v>
          </cell>
          <cell r="GF406">
            <v>0</v>
          </cell>
          <cell r="GG406" t="e">
            <v>#DIV/0!</v>
          </cell>
          <cell r="GH406">
            <v>0</v>
          </cell>
          <cell r="GI406" t="e">
            <v>#DIV/0!</v>
          </cell>
          <cell r="GJ406">
            <v>0</v>
          </cell>
          <cell r="GK406" t="e">
            <v>#DIV/0!</v>
          </cell>
          <cell r="GL406">
            <v>0</v>
          </cell>
          <cell r="GM406" t="e">
            <v>#DIV/0!</v>
          </cell>
          <cell r="GN406">
            <v>0</v>
          </cell>
          <cell r="GO406" t="e">
            <v>#DIV/0!</v>
          </cell>
          <cell r="GP406">
            <v>0</v>
          </cell>
          <cell r="GQ406" t="e">
            <v>#DIV/0!</v>
          </cell>
          <cell r="GR406">
            <v>0</v>
          </cell>
          <cell r="GS406" t="e">
            <v>#DIV/0!</v>
          </cell>
          <cell r="GT406">
            <v>0</v>
          </cell>
          <cell r="GU406">
            <v>20870.811461350466</v>
          </cell>
          <cell r="GV406">
            <v>0</v>
          </cell>
          <cell r="GW406">
            <v>7521.2894974807523</v>
          </cell>
          <cell r="GX406">
            <v>0</v>
          </cell>
          <cell r="GY406">
            <v>1.731409812818949E-2</v>
          </cell>
          <cell r="GZ406">
            <v>0</v>
          </cell>
          <cell r="HA406">
            <v>4.8044856906226091E-2</v>
          </cell>
          <cell r="HB406">
            <v>0</v>
          </cell>
          <cell r="HC406">
            <v>3609.8092200536294</v>
          </cell>
          <cell r="HD406">
            <v>0</v>
          </cell>
          <cell r="HE406">
            <v>8.3098238780712035E-3</v>
          </cell>
          <cell r="IV406">
            <v>402</v>
          </cell>
        </row>
        <row r="407">
          <cell r="B407">
            <v>39217</v>
          </cell>
          <cell r="C407">
            <v>52</v>
          </cell>
          <cell r="D407">
            <v>39203</v>
          </cell>
          <cell r="E407">
            <v>0</v>
          </cell>
          <cell r="G407">
            <v>0</v>
          </cell>
          <cell r="H407">
            <v>0</v>
          </cell>
          <cell r="I407">
            <v>1</v>
          </cell>
          <cell r="J407">
            <v>1</v>
          </cell>
          <cell r="K407">
            <v>71.625</v>
          </cell>
          <cell r="L407">
            <v>0</v>
          </cell>
          <cell r="M407">
            <v>235.37500000000009</v>
          </cell>
          <cell r="N407">
            <v>0</v>
          </cell>
          <cell r="O407">
            <v>236</v>
          </cell>
          <cell r="Q407">
            <v>19.5</v>
          </cell>
          <cell r="S407">
            <v>0.73680555555555594</v>
          </cell>
          <cell r="T407">
            <v>0</v>
          </cell>
          <cell r="U407">
            <v>20.236805555555556</v>
          </cell>
          <cell r="W407">
            <v>11.663194444444446</v>
          </cell>
          <cell r="Y407">
            <v>3.4722222222222071E-2</v>
          </cell>
          <cell r="AA407">
            <v>20.215972222222224</v>
          </cell>
          <cell r="AB407">
            <v>0</v>
          </cell>
          <cell r="AC407">
            <v>20.250694444444445</v>
          </cell>
          <cell r="AE407">
            <v>4.4145833333333329</v>
          </cell>
          <cell r="AG407">
            <v>39.742361111111116</v>
          </cell>
          <cell r="AI407">
            <v>0.44097222222222232</v>
          </cell>
          <cell r="AJ407">
            <v>0</v>
          </cell>
          <cell r="AK407">
            <v>44.59791666666667</v>
          </cell>
          <cell r="AL407">
            <v>0</v>
          </cell>
          <cell r="AM407">
            <v>64.848611111111111</v>
          </cell>
          <cell r="AN407">
            <v>0</v>
          </cell>
          <cell r="AO407">
            <v>203.47499999999997</v>
          </cell>
          <cell r="AP407">
            <v>0</v>
          </cell>
          <cell r="AQ407">
            <v>132.03222222222203</v>
          </cell>
          <cell r="AR407">
            <v>0</v>
          </cell>
          <cell r="AS407">
            <v>0.97590612599159354</v>
          </cell>
          <cell r="AT407">
            <v>0</v>
          </cell>
          <cell r="AU407">
            <v>0.78309449180004775</v>
          </cell>
          <cell r="AV407">
            <v>0</v>
          </cell>
          <cell r="AW407">
            <v>0.99759326569209716</v>
          </cell>
          <cell r="AX407">
            <v>0</v>
          </cell>
          <cell r="AY407">
            <v>0.75659388348373846</v>
          </cell>
          <cell r="AZ407">
            <v>0</v>
          </cell>
          <cell r="BA407">
            <v>0.68146509945256728</v>
          </cell>
          <cell r="BB407">
            <v>0</v>
          </cell>
          <cell r="BC407">
            <v>0.64888670461836617</v>
          </cell>
          <cell r="BD407">
            <v>0</v>
          </cell>
          <cell r="BE407">
            <v>0.61370888866652162</v>
          </cell>
          <cell r="BF407">
            <v>0</v>
          </cell>
          <cell r="BG407">
            <v>0.61161423148684213</v>
          </cell>
          <cell r="BH407">
            <v>0</v>
          </cell>
          <cell r="BI407">
            <v>0.56094411990322701</v>
          </cell>
          <cell r="BJ407">
            <v>0</v>
          </cell>
          <cell r="BK407">
            <v>137.0885730755962</v>
          </cell>
          <cell r="BL407">
            <v>0</v>
          </cell>
          <cell r="BM407">
            <v>434402.61466666654</v>
          </cell>
          <cell r="BN407">
            <v>0</v>
          </cell>
          <cell r="BO407">
            <v>1840.6890451977397</v>
          </cell>
          <cell r="BP407">
            <v>0</v>
          </cell>
          <cell r="BQ407">
            <v>154969.07804000017</v>
          </cell>
          <cell r="BR407">
            <v>0</v>
          </cell>
          <cell r="BS407">
            <v>0.35674066593478904</v>
          </cell>
          <cell r="BT407">
            <v>0</v>
          </cell>
          <cell r="BU407">
            <v>0.35674066593478904</v>
          </cell>
          <cell r="BV407">
            <v>0</v>
          </cell>
          <cell r="BW407">
            <v>0.1156844016595425</v>
          </cell>
          <cell r="BX407">
            <v>0</v>
          </cell>
          <cell r="BY407">
            <v>50253.606557054118</v>
          </cell>
          <cell r="BZ407">
            <v>0</v>
          </cell>
          <cell r="CA407">
            <v>0.18634085888121099</v>
          </cell>
          <cell r="CB407">
            <v>0</v>
          </cell>
          <cell r="CC407">
            <v>80946.95631723039</v>
          </cell>
          <cell r="CD407">
            <v>0</v>
          </cell>
          <cell r="CE407">
            <v>2.9091516698056919E-2</v>
          </cell>
          <cell r="CF407">
            <v>0</v>
          </cell>
          <cell r="CG407">
            <v>0.74906282891880527</v>
          </cell>
          <cell r="CH407">
            <v>0</v>
          </cell>
          <cell r="CI407">
            <v>6673.1968893401727</v>
          </cell>
          <cell r="CJ407">
            <v>0</v>
          </cell>
          <cell r="CK407">
            <v>0.48917543656311357</v>
          </cell>
          <cell r="CL407">
            <v>0</v>
          </cell>
          <cell r="CM407">
            <v>84052.466533429571</v>
          </cell>
          <cell r="CN407">
            <v>0</v>
          </cell>
          <cell r="CO407">
            <v>0.39554271530305446</v>
          </cell>
          <cell r="CP407">
            <v>0</v>
          </cell>
          <cell r="CQ407">
            <v>171824.78973999975</v>
          </cell>
          <cell r="CR407">
            <v>0</v>
          </cell>
          <cell r="CS407">
            <v>1.1506937507033582E-2</v>
          </cell>
          <cell r="CT407">
            <v>0</v>
          </cell>
          <cell r="CU407">
            <v>4998.6437398613216</v>
          </cell>
          <cell r="CV407">
            <v>0</v>
          </cell>
          <cell r="CW407">
            <v>4.2342397840877351E-2</v>
          </cell>
          <cell r="CX407">
            <v>0</v>
          </cell>
          <cell r="CY407">
            <v>18393.648333333338</v>
          </cell>
          <cell r="CZ407">
            <v>0</v>
          </cell>
          <cell r="DA407">
            <v>2.031843602464951E-2</v>
          </cell>
          <cell r="DB407">
            <v>0</v>
          </cell>
          <cell r="DC407">
            <v>8.6033130166012406E-4</v>
          </cell>
          <cell r="DD407">
            <v>0</v>
          </cell>
          <cell r="DE407">
            <v>373.73016692073452</v>
          </cell>
          <cell r="DF407">
            <v>0</v>
          </cell>
          <cell r="DG407">
            <v>0.60590767106623711</v>
          </cell>
          <cell r="DH407">
            <v>0</v>
          </cell>
          <cell r="DI407">
            <v>11144.852624061377</v>
          </cell>
          <cell r="DJ407">
            <v>0</v>
          </cell>
          <cell r="DK407">
            <v>9.2751735223091852E-2</v>
          </cell>
          <cell r="DL407">
            <v>0</v>
          </cell>
          <cell r="DM407">
            <v>1706.0427999999986</v>
          </cell>
          <cell r="DN407">
            <v>0</v>
          </cell>
          <cell r="DO407">
            <v>0.82661866184707689</v>
          </cell>
          <cell r="DP407">
            <v>0</v>
          </cell>
          <cell r="DQ407">
            <v>45254.962817192856</v>
          </cell>
          <cell r="DR407">
            <v>0</v>
          </cell>
          <cell r="DS407">
            <v>54747.085815932078</v>
          </cell>
          <cell r="DT407">
            <v>0</v>
          </cell>
          <cell r="DU407">
            <v>417546.90296666691</v>
          </cell>
          <cell r="DV407">
            <v>0</v>
          </cell>
          <cell r="DW407">
            <v>0.96119795063173441</v>
          </cell>
          <cell r="DX407">
            <v>0</v>
          </cell>
          <cell r="DY407">
            <v>0.43262020195851175</v>
          </cell>
          <cell r="DZ407">
            <v>0</v>
          </cell>
          <cell r="EA407">
            <v>0.98785121967142764</v>
          </cell>
          <cell r="EB407">
            <v>0</v>
          </cell>
          <cell r="EC407">
            <v>0.85213298515445779</v>
          </cell>
          <cell r="ED407">
            <v>0</v>
          </cell>
          <cell r="EE407">
            <v>0.87518912292736151</v>
          </cell>
          <cell r="EF407">
            <v>0</v>
          </cell>
          <cell r="EG407">
            <v>7.7693210844588065E-2</v>
          </cell>
          <cell r="EH407">
            <v>0</v>
          </cell>
          <cell r="EI407">
            <v>33750.13393273767</v>
          </cell>
          <cell r="EJ407">
            <v>0</v>
          </cell>
          <cell r="EK407">
            <v>34165.199435562179</v>
          </cell>
          <cell r="EL407">
            <v>0</v>
          </cell>
          <cell r="EM407">
            <v>7.8648696582497374E-2</v>
          </cell>
          <cell r="EN407">
            <v>0</v>
          </cell>
          <cell r="EO407">
            <v>4.5821356152654571E-4</v>
          </cell>
          <cell r="EP407">
            <v>0</v>
          </cell>
          <cell r="EQ407">
            <v>15.654957713633674</v>
          </cell>
          <cell r="ER407">
            <v>0</v>
          </cell>
          <cell r="ES407">
            <v>0.98830407400104725</v>
          </cell>
          <cell r="ET407">
            <v>0</v>
          </cell>
          <cell r="EU407">
            <v>34149.544477848533</v>
          </cell>
          <cell r="EV407">
            <v>0</v>
          </cell>
          <cell r="EW407">
            <v>2.6484253307920855E-2</v>
          </cell>
          <cell r="EX407">
            <v>0.85</v>
          </cell>
          <cell r="EY407">
            <v>0.84698219763513705</v>
          </cell>
          <cell r="EZ407">
            <v>0</v>
          </cell>
          <cell r="FA407">
            <v>0.36037360173604288</v>
          </cell>
          <cell r="FB407">
            <v>0</v>
          </cell>
          <cell r="FC407">
            <v>0.42547954696361234</v>
          </cell>
          <cell r="FD407">
            <v>0</v>
          </cell>
          <cell r="FE407">
            <v>17677.205757963224</v>
          </cell>
          <cell r="FF407">
            <v>0</v>
          </cell>
          <cell r="FG407">
            <v>0.74577751989480423</v>
          </cell>
          <cell r="FH407">
            <v>0</v>
          </cell>
          <cell r="FI407">
            <v>0.78612324126108302</v>
          </cell>
          <cell r="FJ407">
            <v>0</v>
          </cell>
          <cell r="FK407">
            <v>0.90053164176015543</v>
          </cell>
          <cell r="FL407">
            <v>0</v>
          </cell>
          <cell r="FM407">
            <v>0.93795292330728053</v>
          </cell>
          <cell r="FN407">
            <v>0</v>
          </cell>
          <cell r="FO407">
            <v>0.67159625437868509</v>
          </cell>
          <cell r="FP407">
            <v>0</v>
          </cell>
          <cell r="FQ407">
            <v>0.73734659222062737</v>
          </cell>
          <cell r="FR407">
            <v>0</v>
          </cell>
          <cell r="FS407">
            <v>9.8212138333786392E-4</v>
          </cell>
          <cell r="FT407">
            <v>0</v>
          </cell>
          <cell r="FU407">
            <v>0.82760078323041475</v>
          </cell>
          <cell r="FV407">
            <v>0</v>
          </cell>
          <cell r="FW407">
            <v>0</v>
          </cell>
          <cell r="FX407">
            <v>0</v>
          </cell>
          <cell r="FY407">
            <v>40167.048074752522</v>
          </cell>
          <cell r="FZ407">
            <v>0</v>
          </cell>
          <cell r="GA407">
            <v>48534.328251800958</v>
          </cell>
          <cell r="GB407">
            <v>0</v>
          </cell>
          <cell r="GC407" t="e">
            <v>#DIV/0!</v>
          </cell>
          <cell r="GD407">
            <v>0</v>
          </cell>
          <cell r="GE407" t="e">
            <v>#DIV/0!</v>
          </cell>
          <cell r="GF407">
            <v>0</v>
          </cell>
          <cell r="GG407" t="e">
            <v>#DIV/0!</v>
          </cell>
          <cell r="GH407">
            <v>0</v>
          </cell>
          <cell r="GI407" t="e">
            <v>#DIV/0!</v>
          </cell>
          <cell r="GJ407">
            <v>0</v>
          </cell>
          <cell r="GK407" t="e">
            <v>#DIV/0!</v>
          </cell>
          <cell r="GL407">
            <v>0</v>
          </cell>
          <cell r="GM407" t="e">
            <v>#DIV/0!</v>
          </cell>
          <cell r="GN407">
            <v>0</v>
          </cell>
          <cell r="GO407" t="e">
            <v>#DIV/0!</v>
          </cell>
          <cell r="GP407">
            <v>0</v>
          </cell>
          <cell r="GQ407" t="e">
            <v>#DIV/0!</v>
          </cell>
          <cell r="GR407">
            <v>0</v>
          </cell>
          <cell r="GS407" t="e">
            <v>#DIV/0!</v>
          </cell>
          <cell r="GT407">
            <v>0</v>
          </cell>
          <cell r="GU407">
            <v>20870.811461350466</v>
          </cell>
          <cell r="GV407">
            <v>0</v>
          </cell>
          <cell r="GW407">
            <v>7521.2894974807523</v>
          </cell>
          <cell r="GX407">
            <v>0</v>
          </cell>
          <cell r="GY407">
            <v>1.731409812818949E-2</v>
          </cell>
          <cell r="GZ407">
            <v>0</v>
          </cell>
          <cell r="HA407">
            <v>4.8044856906226091E-2</v>
          </cell>
          <cell r="HB407">
            <v>0</v>
          </cell>
          <cell r="HC407">
            <v>3609.8092200536294</v>
          </cell>
          <cell r="HD407">
            <v>0</v>
          </cell>
          <cell r="HE407">
            <v>8.3098238780712035E-3</v>
          </cell>
          <cell r="IV407">
            <v>403</v>
          </cell>
        </row>
        <row r="408">
          <cell r="B408">
            <v>39218</v>
          </cell>
          <cell r="C408">
            <v>52</v>
          </cell>
          <cell r="D408">
            <v>39203</v>
          </cell>
          <cell r="E408">
            <v>0</v>
          </cell>
          <cell r="G408">
            <v>0</v>
          </cell>
          <cell r="H408">
            <v>0</v>
          </cell>
          <cell r="I408">
            <v>1</v>
          </cell>
          <cell r="J408">
            <v>1</v>
          </cell>
          <cell r="K408">
            <v>72.625</v>
          </cell>
          <cell r="L408">
            <v>0</v>
          </cell>
          <cell r="M408">
            <v>235.37500000000009</v>
          </cell>
          <cell r="N408">
            <v>0</v>
          </cell>
          <cell r="O408">
            <v>236</v>
          </cell>
          <cell r="Q408">
            <v>19.5</v>
          </cell>
          <cell r="S408">
            <v>0.73680555555555594</v>
          </cell>
          <cell r="T408">
            <v>0</v>
          </cell>
          <cell r="U408">
            <v>20.236805555555556</v>
          </cell>
          <cell r="W408">
            <v>11.663194444444446</v>
          </cell>
          <cell r="Y408">
            <v>3.4722222222222071E-2</v>
          </cell>
          <cell r="AA408">
            <v>20.215972222222224</v>
          </cell>
          <cell r="AB408">
            <v>0</v>
          </cell>
          <cell r="AC408">
            <v>20.250694444444445</v>
          </cell>
          <cell r="AE408">
            <v>4.4145833333333329</v>
          </cell>
          <cell r="AG408">
            <v>39.742361111111116</v>
          </cell>
          <cell r="AI408">
            <v>0.44097222222222232</v>
          </cell>
          <cell r="AJ408">
            <v>0</v>
          </cell>
          <cell r="AK408">
            <v>44.59791666666667</v>
          </cell>
          <cell r="AL408">
            <v>0</v>
          </cell>
          <cell r="AM408">
            <v>64.848611111111111</v>
          </cell>
          <cell r="AN408">
            <v>0</v>
          </cell>
          <cell r="AO408">
            <v>203.47499999999997</v>
          </cell>
          <cell r="AP408">
            <v>0</v>
          </cell>
          <cell r="AQ408">
            <v>132.03222222222203</v>
          </cell>
          <cell r="AR408">
            <v>0</v>
          </cell>
          <cell r="AS408">
            <v>0.97590612599159354</v>
          </cell>
          <cell r="AT408">
            <v>0</v>
          </cell>
          <cell r="AU408">
            <v>0.78309449180004775</v>
          </cell>
          <cell r="AV408">
            <v>0</v>
          </cell>
          <cell r="AW408">
            <v>0.99759326569209716</v>
          </cell>
          <cell r="AX408">
            <v>0</v>
          </cell>
          <cell r="AY408">
            <v>0.75659388348373846</v>
          </cell>
          <cell r="AZ408">
            <v>0</v>
          </cell>
          <cell r="BA408">
            <v>0.68146509945256728</v>
          </cell>
          <cell r="BB408">
            <v>0</v>
          </cell>
          <cell r="BC408">
            <v>0.64888670461836617</v>
          </cell>
          <cell r="BD408">
            <v>0</v>
          </cell>
          <cell r="BE408">
            <v>0.61370888866652162</v>
          </cell>
          <cell r="BF408">
            <v>0</v>
          </cell>
          <cell r="BG408">
            <v>0.61161423148684213</v>
          </cell>
          <cell r="BH408">
            <v>0</v>
          </cell>
          <cell r="BI408">
            <v>0.56094411990322701</v>
          </cell>
          <cell r="BJ408">
            <v>0</v>
          </cell>
          <cell r="BK408">
            <v>137.0885730755962</v>
          </cell>
          <cell r="BL408">
            <v>0</v>
          </cell>
          <cell r="BM408">
            <v>434402.61466666654</v>
          </cell>
          <cell r="BN408">
            <v>0</v>
          </cell>
          <cell r="BO408">
            <v>1840.6890451977397</v>
          </cell>
          <cell r="BP408">
            <v>0</v>
          </cell>
          <cell r="BQ408">
            <v>154969.07804000017</v>
          </cell>
          <cell r="BR408">
            <v>0</v>
          </cell>
          <cell r="BS408">
            <v>0.35674066593478904</v>
          </cell>
          <cell r="BT408">
            <v>0</v>
          </cell>
          <cell r="BU408">
            <v>0.35674066593478904</v>
          </cell>
          <cell r="BV408">
            <v>0</v>
          </cell>
          <cell r="BW408">
            <v>0.1156844016595425</v>
          </cell>
          <cell r="BX408">
            <v>0</v>
          </cell>
          <cell r="BY408">
            <v>50253.606557054118</v>
          </cell>
          <cell r="BZ408">
            <v>0</v>
          </cell>
          <cell r="CA408">
            <v>0.18634085888121099</v>
          </cell>
          <cell r="CB408">
            <v>0</v>
          </cell>
          <cell r="CC408">
            <v>80946.95631723039</v>
          </cell>
          <cell r="CD408">
            <v>0</v>
          </cell>
          <cell r="CE408">
            <v>2.9091516698056919E-2</v>
          </cell>
          <cell r="CF408">
            <v>0</v>
          </cell>
          <cell r="CG408">
            <v>0.74906282891880527</v>
          </cell>
          <cell r="CH408">
            <v>0</v>
          </cell>
          <cell r="CI408">
            <v>6673.1968893401727</v>
          </cell>
          <cell r="CJ408">
            <v>0</v>
          </cell>
          <cell r="CK408">
            <v>0.48917543656311357</v>
          </cell>
          <cell r="CL408">
            <v>0</v>
          </cell>
          <cell r="CM408">
            <v>84052.466533429571</v>
          </cell>
          <cell r="CN408">
            <v>0</v>
          </cell>
          <cell r="CO408">
            <v>0.39554271530305446</v>
          </cell>
          <cell r="CP408">
            <v>0</v>
          </cell>
          <cell r="CQ408">
            <v>171824.78973999975</v>
          </cell>
          <cell r="CR408">
            <v>0</v>
          </cell>
          <cell r="CS408">
            <v>1.1506937507033582E-2</v>
          </cell>
          <cell r="CT408">
            <v>0</v>
          </cell>
          <cell r="CU408">
            <v>4998.6437398613216</v>
          </cell>
          <cell r="CV408">
            <v>0</v>
          </cell>
          <cell r="CW408">
            <v>4.2342397840877351E-2</v>
          </cell>
          <cell r="CX408">
            <v>0</v>
          </cell>
          <cell r="CY408">
            <v>18393.648333333338</v>
          </cell>
          <cell r="CZ408">
            <v>0</v>
          </cell>
          <cell r="DA408">
            <v>2.031843602464951E-2</v>
          </cell>
          <cell r="DB408">
            <v>0</v>
          </cell>
          <cell r="DC408">
            <v>8.6033130166012406E-4</v>
          </cell>
          <cell r="DD408">
            <v>0</v>
          </cell>
          <cell r="DE408">
            <v>373.73016692073452</v>
          </cell>
          <cell r="DF408">
            <v>0</v>
          </cell>
          <cell r="DG408">
            <v>0.60590767106623711</v>
          </cell>
          <cell r="DH408">
            <v>0</v>
          </cell>
          <cell r="DI408">
            <v>11144.852624061377</v>
          </cell>
          <cell r="DJ408">
            <v>0</v>
          </cell>
          <cell r="DK408">
            <v>9.2751735223091852E-2</v>
          </cell>
          <cell r="DL408">
            <v>0</v>
          </cell>
          <cell r="DM408">
            <v>1706.0427999999986</v>
          </cell>
          <cell r="DN408">
            <v>0</v>
          </cell>
          <cell r="DO408">
            <v>0.82661866184707689</v>
          </cell>
          <cell r="DP408">
            <v>0</v>
          </cell>
          <cell r="DQ408">
            <v>45254.962817192856</v>
          </cell>
          <cell r="DR408">
            <v>0</v>
          </cell>
          <cell r="DS408">
            <v>54747.085815932078</v>
          </cell>
          <cell r="DT408">
            <v>0</v>
          </cell>
          <cell r="DU408">
            <v>417546.90296666691</v>
          </cell>
          <cell r="DV408">
            <v>0</v>
          </cell>
          <cell r="DW408">
            <v>0.96119795063173441</v>
          </cell>
          <cell r="DX408">
            <v>0</v>
          </cell>
          <cell r="DY408">
            <v>0.43262020195851175</v>
          </cell>
          <cell r="DZ408">
            <v>0</v>
          </cell>
          <cell r="EA408">
            <v>0.98785121967142764</v>
          </cell>
          <cell r="EB408">
            <v>0</v>
          </cell>
          <cell r="EC408">
            <v>0.85213298515445779</v>
          </cell>
          <cell r="ED408">
            <v>0</v>
          </cell>
          <cell r="EE408">
            <v>0.87518912292736151</v>
          </cell>
          <cell r="EF408">
            <v>0</v>
          </cell>
          <cell r="EG408">
            <v>7.7693210844588065E-2</v>
          </cell>
          <cell r="EH408">
            <v>0</v>
          </cell>
          <cell r="EI408">
            <v>33750.13393273767</v>
          </cell>
          <cell r="EJ408">
            <v>0</v>
          </cell>
          <cell r="EK408">
            <v>34165.199435562179</v>
          </cell>
          <cell r="EL408">
            <v>0</v>
          </cell>
          <cell r="EM408">
            <v>7.8648696582497374E-2</v>
          </cell>
          <cell r="EN408">
            <v>0</v>
          </cell>
          <cell r="EO408">
            <v>4.5821356152654571E-4</v>
          </cell>
          <cell r="EP408">
            <v>0</v>
          </cell>
          <cell r="EQ408">
            <v>15.654957713633674</v>
          </cell>
          <cell r="ER408">
            <v>0</v>
          </cell>
          <cell r="ES408">
            <v>0.98830407400104725</v>
          </cell>
          <cell r="ET408">
            <v>0</v>
          </cell>
          <cell r="EU408">
            <v>34149.544477848533</v>
          </cell>
          <cell r="EV408">
            <v>0</v>
          </cell>
          <cell r="EW408">
            <v>2.6484253307920855E-2</v>
          </cell>
          <cell r="EX408">
            <v>0.85</v>
          </cell>
          <cell r="EY408">
            <v>0.84698219763513705</v>
          </cell>
          <cell r="EZ408">
            <v>0</v>
          </cell>
          <cell r="FA408">
            <v>0.36037360173604288</v>
          </cell>
          <cell r="FB408">
            <v>0</v>
          </cell>
          <cell r="FC408">
            <v>0.42547954696361234</v>
          </cell>
          <cell r="FD408">
            <v>0</v>
          </cell>
          <cell r="FE408">
            <v>17677.205757963224</v>
          </cell>
          <cell r="FF408">
            <v>0</v>
          </cell>
          <cell r="FG408">
            <v>0.74577751989480423</v>
          </cell>
          <cell r="FH408">
            <v>0</v>
          </cell>
          <cell r="FI408">
            <v>0.78612324126108302</v>
          </cell>
          <cell r="FJ408">
            <v>0</v>
          </cell>
          <cell r="FK408">
            <v>0.90053164176015543</v>
          </cell>
          <cell r="FL408">
            <v>0</v>
          </cell>
          <cell r="FM408">
            <v>0.93795292330728053</v>
          </cell>
          <cell r="FN408">
            <v>0</v>
          </cell>
          <cell r="FO408">
            <v>0.67159625437868509</v>
          </cell>
          <cell r="FP408">
            <v>0</v>
          </cell>
          <cell r="FQ408">
            <v>0.73734659222062737</v>
          </cell>
          <cell r="FR408">
            <v>0</v>
          </cell>
          <cell r="FS408">
            <v>9.8212138333786392E-4</v>
          </cell>
          <cell r="FT408">
            <v>0</v>
          </cell>
          <cell r="FU408">
            <v>0.82760078323041475</v>
          </cell>
          <cell r="FV408">
            <v>0</v>
          </cell>
          <cell r="FW408">
            <v>0</v>
          </cell>
          <cell r="FX408">
            <v>0</v>
          </cell>
          <cell r="FY408">
            <v>40167.048074752522</v>
          </cell>
          <cell r="FZ408">
            <v>0</v>
          </cell>
          <cell r="GA408">
            <v>48534.328251800958</v>
          </cell>
          <cell r="GB408">
            <v>0</v>
          </cell>
          <cell r="GC408" t="e">
            <v>#DIV/0!</v>
          </cell>
          <cell r="GD408">
            <v>0</v>
          </cell>
          <cell r="GE408" t="e">
            <v>#DIV/0!</v>
          </cell>
          <cell r="GF408">
            <v>0</v>
          </cell>
          <cell r="GG408" t="e">
            <v>#DIV/0!</v>
          </cell>
          <cell r="GH408">
            <v>0</v>
          </cell>
          <cell r="GI408" t="e">
            <v>#DIV/0!</v>
          </cell>
          <cell r="GJ408">
            <v>0</v>
          </cell>
          <cell r="GK408" t="e">
            <v>#DIV/0!</v>
          </cell>
          <cell r="GL408">
            <v>0</v>
          </cell>
          <cell r="GM408" t="e">
            <v>#DIV/0!</v>
          </cell>
          <cell r="GN408">
            <v>0</v>
          </cell>
          <cell r="GO408" t="e">
            <v>#DIV/0!</v>
          </cell>
          <cell r="GP408">
            <v>0</v>
          </cell>
          <cell r="GQ408" t="e">
            <v>#DIV/0!</v>
          </cell>
          <cell r="GR408">
            <v>0</v>
          </cell>
          <cell r="GS408" t="e">
            <v>#DIV/0!</v>
          </cell>
          <cell r="GT408">
            <v>0</v>
          </cell>
          <cell r="GU408">
            <v>20870.811461350466</v>
          </cell>
          <cell r="GV408">
            <v>0</v>
          </cell>
          <cell r="GW408">
            <v>7521.2894974807523</v>
          </cell>
          <cell r="GX408">
            <v>0</v>
          </cell>
          <cell r="GY408">
            <v>1.731409812818949E-2</v>
          </cell>
          <cell r="GZ408">
            <v>0</v>
          </cell>
          <cell r="HA408">
            <v>4.8044856906226091E-2</v>
          </cell>
          <cell r="HB408">
            <v>0</v>
          </cell>
          <cell r="HC408">
            <v>3609.8092200536294</v>
          </cell>
          <cell r="HD408">
            <v>0</v>
          </cell>
          <cell r="HE408">
            <v>8.3098238780712035E-3</v>
          </cell>
          <cell r="IV408">
            <v>404</v>
          </cell>
        </row>
        <row r="409">
          <cell r="B409">
            <v>39219</v>
          </cell>
          <cell r="C409">
            <v>52</v>
          </cell>
          <cell r="D409">
            <v>39203</v>
          </cell>
          <cell r="E409">
            <v>0</v>
          </cell>
          <cell r="G409">
            <v>0</v>
          </cell>
          <cell r="H409">
            <v>0</v>
          </cell>
          <cell r="I409">
            <v>1</v>
          </cell>
          <cell r="J409">
            <v>1</v>
          </cell>
          <cell r="K409">
            <v>73.625</v>
          </cell>
          <cell r="L409">
            <v>0</v>
          </cell>
          <cell r="M409">
            <v>235.37500000000009</v>
          </cell>
          <cell r="N409">
            <v>0</v>
          </cell>
          <cell r="O409">
            <v>236</v>
          </cell>
          <cell r="Q409">
            <v>19.5</v>
          </cell>
          <cell r="S409">
            <v>0.73680555555555594</v>
          </cell>
          <cell r="T409">
            <v>0</v>
          </cell>
          <cell r="U409">
            <v>20.236805555555556</v>
          </cell>
          <cell r="W409">
            <v>11.663194444444446</v>
          </cell>
          <cell r="Y409">
            <v>3.4722222222222071E-2</v>
          </cell>
          <cell r="AA409">
            <v>20.215972222222224</v>
          </cell>
          <cell r="AB409">
            <v>0</v>
          </cell>
          <cell r="AC409">
            <v>20.250694444444445</v>
          </cell>
          <cell r="AE409">
            <v>4.4145833333333329</v>
          </cell>
          <cell r="AG409">
            <v>39.742361111111116</v>
          </cell>
          <cell r="AI409">
            <v>0.44097222222222232</v>
          </cell>
          <cell r="AJ409">
            <v>0</v>
          </cell>
          <cell r="AK409">
            <v>44.59791666666667</v>
          </cell>
          <cell r="AL409">
            <v>0</v>
          </cell>
          <cell r="AM409">
            <v>64.848611111111111</v>
          </cell>
          <cell r="AN409">
            <v>0</v>
          </cell>
          <cell r="AO409">
            <v>203.47499999999997</v>
          </cell>
          <cell r="AP409">
            <v>0</v>
          </cell>
          <cell r="AQ409">
            <v>132.03222222222203</v>
          </cell>
          <cell r="AR409">
            <v>0</v>
          </cell>
          <cell r="AS409">
            <v>0.97590612599159354</v>
          </cell>
          <cell r="AT409">
            <v>0</v>
          </cell>
          <cell r="AU409">
            <v>0.78309449180004775</v>
          </cell>
          <cell r="AV409">
            <v>0</v>
          </cell>
          <cell r="AW409">
            <v>0.99759326569209716</v>
          </cell>
          <cell r="AX409">
            <v>0</v>
          </cell>
          <cell r="AY409">
            <v>0.75659388348373846</v>
          </cell>
          <cell r="AZ409">
            <v>0</v>
          </cell>
          <cell r="BA409">
            <v>0.68146509945256728</v>
          </cell>
          <cell r="BB409">
            <v>0</v>
          </cell>
          <cell r="BC409">
            <v>0.64888670461836617</v>
          </cell>
          <cell r="BD409">
            <v>0</v>
          </cell>
          <cell r="BE409">
            <v>0.61370888866652162</v>
          </cell>
          <cell r="BF409">
            <v>0</v>
          </cell>
          <cell r="BG409">
            <v>0.61161423148684213</v>
          </cell>
          <cell r="BH409">
            <v>0</v>
          </cell>
          <cell r="BI409">
            <v>0.56094411990322701</v>
          </cell>
          <cell r="BJ409">
            <v>0</v>
          </cell>
          <cell r="BK409">
            <v>137.0885730755962</v>
          </cell>
          <cell r="BL409">
            <v>0</v>
          </cell>
          <cell r="BM409">
            <v>434402.61466666654</v>
          </cell>
          <cell r="BN409">
            <v>0</v>
          </cell>
          <cell r="BO409">
            <v>1840.6890451977397</v>
          </cell>
          <cell r="BP409">
            <v>0</v>
          </cell>
          <cell r="BQ409">
            <v>154969.07804000017</v>
          </cell>
          <cell r="BR409">
            <v>0</v>
          </cell>
          <cell r="BS409">
            <v>0.35674066593478904</v>
          </cell>
          <cell r="BT409">
            <v>0</v>
          </cell>
          <cell r="BU409">
            <v>0.35674066593478904</v>
          </cell>
          <cell r="BV409">
            <v>0</v>
          </cell>
          <cell r="BW409">
            <v>0.1156844016595425</v>
          </cell>
          <cell r="BX409">
            <v>0</v>
          </cell>
          <cell r="BY409">
            <v>50253.606557054118</v>
          </cell>
          <cell r="BZ409">
            <v>0</v>
          </cell>
          <cell r="CA409">
            <v>0.18634085888121099</v>
          </cell>
          <cell r="CB409">
            <v>0</v>
          </cell>
          <cell r="CC409">
            <v>80946.95631723039</v>
          </cell>
          <cell r="CD409">
            <v>0</v>
          </cell>
          <cell r="CE409">
            <v>2.9091516698056919E-2</v>
          </cell>
          <cell r="CF409">
            <v>0</v>
          </cell>
          <cell r="CG409">
            <v>0.74906282891880527</v>
          </cell>
          <cell r="CH409">
            <v>0</v>
          </cell>
          <cell r="CI409">
            <v>6673.1968893401727</v>
          </cell>
          <cell r="CJ409">
            <v>0</v>
          </cell>
          <cell r="CK409">
            <v>0.48917543656311357</v>
          </cell>
          <cell r="CL409">
            <v>0</v>
          </cell>
          <cell r="CM409">
            <v>84052.466533429571</v>
          </cell>
          <cell r="CN409">
            <v>0</v>
          </cell>
          <cell r="CO409">
            <v>0.39554271530305446</v>
          </cell>
          <cell r="CP409">
            <v>0</v>
          </cell>
          <cell r="CQ409">
            <v>171824.78973999975</v>
          </cell>
          <cell r="CR409">
            <v>0</v>
          </cell>
          <cell r="CS409">
            <v>1.1506937507033582E-2</v>
          </cell>
          <cell r="CT409">
            <v>0</v>
          </cell>
          <cell r="CU409">
            <v>4998.6437398613216</v>
          </cell>
          <cell r="CV409">
            <v>0</v>
          </cell>
          <cell r="CW409">
            <v>4.2342397840877351E-2</v>
          </cell>
          <cell r="CX409">
            <v>0</v>
          </cell>
          <cell r="CY409">
            <v>18393.648333333338</v>
          </cell>
          <cell r="CZ409">
            <v>0</v>
          </cell>
          <cell r="DA409">
            <v>2.031843602464951E-2</v>
          </cell>
          <cell r="DB409">
            <v>0</v>
          </cell>
          <cell r="DC409">
            <v>8.6033130166012406E-4</v>
          </cell>
          <cell r="DD409">
            <v>0</v>
          </cell>
          <cell r="DE409">
            <v>373.73016692073452</v>
          </cell>
          <cell r="DF409">
            <v>0</v>
          </cell>
          <cell r="DG409">
            <v>0.60590767106623711</v>
          </cell>
          <cell r="DH409">
            <v>0</v>
          </cell>
          <cell r="DI409">
            <v>11144.852624061377</v>
          </cell>
          <cell r="DJ409">
            <v>0</v>
          </cell>
          <cell r="DK409">
            <v>9.2751735223091852E-2</v>
          </cell>
          <cell r="DL409">
            <v>0</v>
          </cell>
          <cell r="DM409">
            <v>1706.0427999999986</v>
          </cell>
          <cell r="DN409">
            <v>0</v>
          </cell>
          <cell r="DO409">
            <v>0.82661866184707689</v>
          </cell>
          <cell r="DP409">
            <v>0</v>
          </cell>
          <cell r="DQ409">
            <v>45254.962817192856</v>
          </cell>
          <cell r="DR409">
            <v>0</v>
          </cell>
          <cell r="DS409">
            <v>54747.085815932078</v>
          </cell>
          <cell r="DT409">
            <v>0</v>
          </cell>
          <cell r="DU409">
            <v>417546.90296666691</v>
          </cell>
          <cell r="DV409">
            <v>0</v>
          </cell>
          <cell r="DW409">
            <v>0.96119795063173441</v>
          </cell>
          <cell r="DX409">
            <v>0</v>
          </cell>
          <cell r="DY409">
            <v>0.43262020195851175</v>
          </cell>
          <cell r="DZ409">
            <v>0</v>
          </cell>
          <cell r="EA409">
            <v>0.98785121967142764</v>
          </cell>
          <cell r="EB409">
            <v>0</v>
          </cell>
          <cell r="EC409">
            <v>0.85213298515445779</v>
          </cell>
          <cell r="ED409">
            <v>0</v>
          </cell>
          <cell r="EE409">
            <v>0.87518912292736151</v>
          </cell>
          <cell r="EF409">
            <v>0</v>
          </cell>
          <cell r="EG409">
            <v>7.7693210844588065E-2</v>
          </cell>
          <cell r="EH409">
            <v>0</v>
          </cell>
          <cell r="EI409">
            <v>33750.13393273767</v>
          </cell>
          <cell r="EJ409">
            <v>0</v>
          </cell>
          <cell r="EK409">
            <v>34165.199435562179</v>
          </cell>
          <cell r="EL409">
            <v>0</v>
          </cell>
          <cell r="EM409">
            <v>7.8648696582497374E-2</v>
          </cell>
          <cell r="EN409">
            <v>0</v>
          </cell>
          <cell r="EO409">
            <v>4.5821356152654571E-4</v>
          </cell>
          <cell r="EP409">
            <v>0</v>
          </cell>
          <cell r="EQ409">
            <v>15.654957713633674</v>
          </cell>
          <cell r="ER409">
            <v>0</v>
          </cell>
          <cell r="ES409">
            <v>0.98830407400104725</v>
          </cell>
          <cell r="ET409">
            <v>0</v>
          </cell>
          <cell r="EU409">
            <v>34149.544477848533</v>
          </cell>
          <cell r="EV409">
            <v>0</v>
          </cell>
          <cell r="EW409">
            <v>2.6484253307920855E-2</v>
          </cell>
          <cell r="EX409">
            <v>0.85</v>
          </cell>
          <cell r="EY409">
            <v>0.84698219763513705</v>
          </cell>
          <cell r="EZ409">
            <v>0</v>
          </cell>
          <cell r="FA409">
            <v>0.36037360173604288</v>
          </cell>
          <cell r="FB409">
            <v>0</v>
          </cell>
          <cell r="FC409">
            <v>0.42547954696361234</v>
          </cell>
          <cell r="FD409">
            <v>0</v>
          </cell>
          <cell r="FE409">
            <v>17677.205757963224</v>
          </cell>
          <cell r="FF409">
            <v>0</v>
          </cell>
          <cell r="FG409">
            <v>0.74577751989480423</v>
          </cell>
          <cell r="FH409">
            <v>0</v>
          </cell>
          <cell r="FI409">
            <v>0.78612324126108302</v>
          </cell>
          <cell r="FJ409">
            <v>0</v>
          </cell>
          <cell r="FK409">
            <v>0.90053164176015543</v>
          </cell>
          <cell r="FL409">
            <v>0</v>
          </cell>
          <cell r="FM409">
            <v>0.93795292330728053</v>
          </cell>
          <cell r="FN409">
            <v>0</v>
          </cell>
          <cell r="FO409">
            <v>0.67159625437868509</v>
          </cell>
          <cell r="FP409">
            <v>0</v>
          </cell>
          <cell r="FQ409">
            <v>0.73734659222062737</v>
          </cell>
          <cell r="FR409">
            <v>0</v>
          </cell>
          <cell r="FS409">
            <v>9.8212138333786392E-4</v>
          </cell>
          <cell r="FT409">
            <v>0</v>
          </cell>
          <cell r="FU409">
            <v>0.82760078323041475</v>
          </cell>
          <cell r="FV409">
            <v>0</v>
          </cell>
          <cell r="FW409">
            <v>0</v>
          </cell>
          <cell r="FX409">
            <v>0</v>
          </cell>
          <cell r="FY409">
            <v>40167.048074752522</v>
          </cell>
          <cell r="FZ409">
            <v>0</v>
          </cell>
          <cell r="GA409">
            <v>48534.328251800958</v>
          </cell>
          <cell r="GB409">
            <v>0</v>
          </cell>
          <cell r="GC409" t="e">
            <v>#DIV/0!</v>
          </cell>
          <cell r="GD409">
            <v>0</v>
          </cell>
          <cell r="GE409" t="e">
            <v>#DIV/0!</v>
          </cell>
          <cell r="GF409">
            <v>0</v>
          </cell>
          <cell r="GG409" t="e">
            <v>#DIV/0!</v>
          </cell>
          <cell r="GH409">
            <v>0</v>
          </cell>
          <cell r="GI409" t="e">
            <v>#DIV/0!</v>
          </cell>
          <cell r="GJ409">
            <v>0</v>
          </cell>
          <cell r="GK409" t="e">
            <v>#DIV/0!</v>
          </cell>
          <cell r="GL409">
            <v>0</v>
          </cell>
          <cell r="GM409" t="e">
            <v>#DIV/0!</v>
          </cell>
          <cell r="GN409">
            <v>0</v>
          </cell>
          <cell r="GO409" t="e">
            <v>#DIV/0!</v>
          </cell>
          <cell r="GP409">
            <v>0</v>
          </cell>
          <cell r="GQ409" t="e">
            <v>#DIV/0!</v>
          </cell>
          <cell r="GR409">
            <v>0</v>
          </cell>
          <cell r="GS409" t="e">
            <v>#DIV/0!</v>
          </cell>
          <cell r="GT409">
            <v>0</v>
          </cell>
          <cell r="GU409">
            <v>20870.811461350466</v>
          </cell>
          <cell r="GV409">
            <v>0</v>
          </cell>
          <cell r="GW409">
            <v>7521.2894974807523</v>
          </cell>
          <cell r="GX409">
            <v>0</v>
          </cell>
          <cell r="GY409">
            <v>1.731409812818949E-2</v>
          </cell>
          <cell r="GZ409">
            <v>0</v>
          </cell>
          <cell r="HA409">
            <v>4.8044856906226091E-2</v>
          </cell>
          <cell r="HB409">
            <v>0</v>
          </cell>
          <cell r="HC409">
            <v>3609.8092200536294</v>
          </cell>
          <cell r="HD409">
            <v>0</v>
          </cell>
          <cell r="HE409">
            <v>8.3098238780712035E-3</v>
          </cell>
          <cell r="IV409">
            <v>405</v>
          </cell>
        </row>
        <row r="410">
          <cell r="B410">
            <v>39220</v>
          </cell>
          <cell r="C410">
            <v>52</v>
          </cell>
          <cell r="D410">
            <v>39203</v>
          </cell>
          <cell r="E410">
            <v>0</v>
          </cell>
          <cell r="G410">
            <v>0</v>
          </cell>
          <cell r="H410">
            <v>0</v>
          </cell>
          <cell r="I410">
            <v>1</v>
          </cell>
          <cell r="J410">
            <v>1</v>
          </cell>
          <cell r="K410">
            <v>74.625</v>
          </cell>
          <cell r="L410">
            <v>0</v>
          </cell>
          <cell r="M410">
            <v>235.37500000000009</v>
          </cell>
          <cell r="N410">
            <v>0</v>
          </cell>
          <cell r="O410">
            <v>236</v>
          </cell>
          <cell r="Q410">
            <v>19.5</v>
          </cell>
          <cell r="S410">
            <v>0.73680555555555594</v>
          </cell>
          <cell r="T410">
            <v>0</v>
          </cell>
          <cell r="U410">
            <v>20.236805555555556</v>
          </cell>
          <cell r="W410">
            <v>11.663194444444446</v>
          </cell>
          <cell r="Y410">
            <v>3.4722222222222071E-2</v>
          </cell>
          <cell r="AA410">
            <v>20.215972222222224</v>
          </cell>
          <cell r="AB410">
            <v>0</v>
          </cell>
          <cell r="AC410">
            <v>20.250694444444445</v>
          </cell>
          <cell r="AE410">
            <v>4.4145833333333329</v>
          </cell>
          <cell r="AG410">
            <v>39.742361111111116</v>
          </cell>
          <cell r="AI410">
            <v>0.44097222222222232</v>
          </cell>
          <cell r="AJ410">
            <v>0</v>
          </cell>
          <cell r="AK410">
            <v>44.59791666666667</v>
          </cell>
          <cell r="AL410">
            <v>0</v>
          </cell>
          <cell r="AM410">
            <v>64.848611111111111</v>
          </cell>
          <cell r="AN410">
            <v>0</v>
          </cell>
          <cell r="AO410">
            <v>203.47499999999997</v>
          </cell>
          <cell r="AP410">
            <v>0</v>
          </cell>
          <cell r="AQ410">
            <v>132.03222222222203</v>
          </cell>
          <cell r="AR410">
            <v>0</v>
          </cell>
          <cell r="AS410">
            <v>0.97590612599159354</v>
          </cell>
          <cell r="AT410">
            <v>0</v>
          </cell>
          <cell r="AU410">
            <v>0.78309449180004775</v>
          </cell>
          <cell r="AV410">
            <v>0</v>
          </cell>
          <cell r="AW410">
            <v>0.99759326569209716</v>
          </cell>
          <cell r="AX410">
            <v>0</v>
          </cell>
          <cell r="AY410">
            <v>0.75659388348373846</v>
          </cell>
          <cell r="AZ410">
            <v>0</v>
          </cell>
          <cell r="BA410">
            <v>0.68146509945256728</v>
          </cell>
          <cell r="BB410">
            <v>0</v>
          </cell>
          <cell r="BC410">
            <v>0.64888670461836617</v>
          </cell>
          <cell r="BD410">
            <v>0</v>
          </cell>
          <cell r="BE410">
            <v>0.61370888866652162</v>
          </cell>
          <cell r="BF410">
            <v>0</v>
          </cell>
          <cell r="BG410">
            <v>0.61161423148684213</v>
          </cell>
          <cell r="BH410">
            <v>0</v>
          </cell>
          <cell r="BI410">
            <v>0.56094411990322701</v>
          </cell>
          <cell r="BJ410">
            <v>0</v>
          </cell>
          <cell r="BK410">
            <v>137.0885730755962</v>
          </cell>
          <cell r="BL410">
            <v>0</v>
          </cell>
          <cell r="BM410">
            <v>434402.61466666654</v>
          </cell>
          <cell r="BN410">
            <v>0</v>
          </cell>
          <cell r="BO410">
            <v>1840.6890451977397</v>
          </cell>
          <cell r="BP410">
            <v>0</v>
          </cell>
          <cell r="BQ410">
            <v>154969.07804000017</v>
          </cell>
          <cell r="BR410">
            <v>0</v>
          </cell>
          <cell r="BS410">
            <v>0.35674066593478904</v>
          </cell>
          <cell r="BT410">
            <v>0</v>
          </cell>
          <cell r="BU410">
            <v>0.35674066593478904</v>
          </cell>
          <cell r="BV410">
            <v>0</v>
          </cell>
          <cell r="BW410">
            <v>0.1156844016595425</v>
          </cell>
          <cell r="BX410">
            <v>0</v>
          </cell>
          <cell r="BY410">
            <v>50253.606557054118</v>
          </cell>
          <cell r="BZ410">
            <v>0</v>
          </cell>
          <cell r="CA410">
            <v>0.18634085888121099</v>
          </cell>
          <cell r="CB410">
            <v>0</v>
          </cell>
          <cell r="CC410">
            <v>80946.95631723039</v>
          </cell>
          <cell r="CD410">
            <v>0</v>
          </cell>
          <cell r="CE410">
            <v>2.9091516698056919E-2</v>
          </cell>
          <cell r="CF410">
            <v>0</v>
          </cell>
          <cell r="CG410">
            <v>0.74906282891880527</v>
          </cell>
          <cell r="CH410">
            <v>0</v>
          </cell>
          <cell r="CI410">
            <v>6673.1968893401727</v>
          </cell>
          <cell r="CJ410">
            <v>0</v>
          </cell>
          <cell r="CK410">
            <v>0.48917543656311357</v>
          </cell>
          <cell r="CL410">
            <v>0</v>
          </cell>
          <cell r="CM410">
            <v>84052.466533429571</v>
          </cell>
          <cell r="CN410">
            <v>0</v>
          </cell>
          <cell r="CO410">
            <v>0.39554271530305446</v>
          </cell>
          <cell r="CP410">
            <v>0</v>
          </cell>
          <cell r="CQ410">
            <v>171824.78973999975</v>
          </cell>
          <cell r="CR410">
            <v>0</v>
          </cell>
          <cell r="CS410">
            <v>1.1506937507033582E-2</v>
          </cell>
          <cell r="CT410">
            <v>0</v>
          </cell>
          <cell r="CU410">
            <v>4998.6437398613216</v>
          </cell>
          <cell r="CV410">
            <v>0</v>
          </cell>
          <cell r="CW410">
            <v>4.2342397840877351E-2</v>
          </cell>
          <cell r="CX410">
            <v>0</v>
          </cell>
          <cell r="CY410">
            <v>18393.648333333338</v>
          </cell>
          <cell r="CZ410">
            <v>0</v>
          </cell>
          <cell r="DA410">
            <v>2.031843602464951E-2</v>
          </cell>
          <cell r="DB410">
            <v>0</v>
          </cell>
          <cell r="DC410">
            <v>8.6033130166012406E-4</v>
          </cell>
          <cell r="DD410">
            <v>0</v>
          </cell>
          <cell r="DE410">
            <v>373.73016692073452</v>
          </cell>
          <cell r="DF410">
            <v>0</v>
          </cell>
          <cell r="DG410">
            <v>0.60590767106623711</v>
          </cell>
          <cell r="DH410">
            <v>0</v>
          </cell>
          <cell r="DI410">
            <v>11144.852624061377</v>
          </cell>
          <cell r="DJ410">
            <v>0</v>
          </cell>
          <cell r="DK410">
            <v>9.2751735223091852E-2</v>
          </cell>
          <cell r="DL410">
            <v>0</v>
          </cell>
          <cell r="DM410">
            <v>1706.0427999999986</v>
          </cell>
          <cell r="DN410">
            <v>0</v>
          </cell>
          <cell r="DO410">
            <v>0.82661866184707689</v>
          </cell>
          <cell r="DP410">
            <v>0</v>
          </cell>
          <cell r="DQ410">
            <v>45254.962817192856</v>
          </cell>
          <cell r="DR410">
            <v>0</v>
          </cell>
          <cell r="DS410">
            <v>54747.085815932078</v>
          </cell>
          <cell r="DT410">
            <v>0</v>
          </cell>
          <cell r="DU410">
            <v>417546.90296666691</v>
          </cell>
          <cell r="DV410">
            <v>0</v>
          </cell>
          <cell r="DW410">
            <v>0.96119795063173441</v>
          </cell>
          <cell r="DX410">
            <v>0</v>
          </cell>
          <cell r="DY410">
            <v>0.43262020195851175</v>
          </cell>
          <cell r="DZ410">
            <v>0</v>
          </cell>
          <cell r="EA410">
            <v>0.98785121967142764</v>
          </cell>
          <cell r="EB410">
            <v>0</v>
          </cell>
          <cell r="EC410">
            <v>0.85213298515445779</v>
          </cell>
          <cell r="ED410">
            <v>0</v>
          </cell>
          <cell r="EE410">
            <v>0.87518912292736151</v>
          </cell>
          <cell r="EF410">
            <v>0</v>
          </cell>
          <cell r="EG410">
            <v>7.7693210844588065E-2</v>
          </cell>
          <cell r="EH410">
            <v>0</v>
          </cell>
          <cell r="EI410">
            <v>33750.13393273767</v>
          </cell>
          <cell r="EJ410">
            <v>0</v>
          </cell>
          <cell r="EK410">
            <v>34165.199435562179</v>
          </cell>
          <cell r="EL410">
            <v>0</v>
          </cell>
          <cell r="EM410">
            <v>7.8648696582497374E-2</v>
          </cell>
          <cell r="EN410">
            <v>0</v>
          </cell>
          <cell r="EO410">
            <v>4.5821356152654571E-4</v>
          </cell>
          <cell r="EP410">
            <v>0</v>
          </cell>
          <cell r="EQ410">
            <v>15.654957713633674</v>
          </cell>
          <cell r="ER410">
            <v>0</v>
          </cell>
          <cell r="ES410">
            <v>0.98830407400104725</v>
          </cell>
          <cell r="ET410">
            <v>0</v>
          </cell>
          <cell r="EU410">
            <v>34149.544477848533</v>
          </cell>
          <cell r="EV410">
            <v>0</v>
          </cell>
          <cell r="EW410">
            <v>2.6484253307920855E-2</v>
          </cell>
          <cell r="EX410">
            <v>0.85</v>
          </cell>
          <cell r="EY410">
            <v>0.84698219763513705</v>
          </cell>
          <cell r="EZ410">
            <v>0</v>
          </cell>
          <cell r="FA410">
            <v>0.36037360173604288</v>
          </cell>
          <cell r="FB410">
            <v>0</v>
          </cell>
          <cell r="FC410">
            <v>0.42547954696361234</v>
          </cell>
          <cell r="FD410">
            <v>0</v>
          </cell>
          <cell r="FE410">
            <v>17677.205757963224</v>
          </cell>
          <cell r="FF410">
            <v>0</v>
          </cell>
          <cell r="FG410">
            <v>0.74577751989480423</v>
          </cell>
          <cell r="FH410">
            <v>0</v>
          </cell>
          <cell r="FI410">
            <v>0.78612324126108302</v>
          </cell>
          <cell r="FJ410">
            <v>0</v>
          </cell>
          <cell r="FK410">
            <v>0.90053164176015543</v>
          </cell>
          <cell r="FL410">
            <v>0</v>
          </cell>
          <cell r="FM410">
            <v>0.93795292330728053</v>
          </cell>
          <cell r="FN410">
            <v>0</v>
          </cell>
          <cell r="FO410">
            <v>0.67159625437868509</v>
          </cell>
          <cell r="FP410">
            <v>0</v>
          </cell>
          <cell r="FQ410">
            <v>0.73734659222062737</v>
          </cell>
          <cell r="FR410">
            <v>0</v>
          </cell>
          <cell r="FS410">
            <v>9.8212138333786392E-4</v>
          </cell>
          <cell r="FT410">
            <v>0</v>
          </cell>
          <cell r="FU410">
            <v>0.82760078323041475</v>
          </cell>
          <cell r="FV410">
            <v>0</v>
          </cell>
          <cell r="FW410">
            <v>0</v>
          </cell>
          <cell r="FX410">
            <v>0</v>
          </cell>
          <cell r="FY410">
            <v>40167.048074752522</v>
          </cell>
          <cell r="FZ410">
            <v>0</v>
          </cell>
          <cell r="GA410">
            <v>48534.328251800958</v>
          </cell>
          <cell r="GB410">
            <v>0</v>
          </cell>
          <cell r="GC410" t="e">
            <v>#DIV/0!</v>
          </cell>
          <cell r="GD410">
            <v>0</v>
          </cell>
          <cell r="GE410" t="e">
            <v>#DIV/0!</v>
          </cell>
          <cell r="GF410">
            <v>0</v>
          </cell>
          <cell r="GG410" t="e">
            <v>#DIV/0!</v>
          </cell>
          <cell r="GH410">
            <v>0</v>
          </cell>
          <cell r="GI410" t="e">
            <v>#DIV/0!</v>
          </cell>
          <cell r="GJ410">
            <v>0</v>
          </cell>
          <cell r="GK410" t="e">
            <v>#DIV/0!</v>
          </cell>
          <cell r="GL410">
            <v>0</v>
          </cell>
          <cell r="GM410" t="e">
            <v>#DIV/0!</v>
          </cell>
          <cell r="GN410">
            <v>0</v>
          </cell>
          <cell r="GO410" t="e">
            <v>#DIV/0!</v>
          </cell>
          <cell r="GP410">
            <v>0</v>
          </cell>
          <cell r="GQ410" t="e">
            <v>#DIV/0!</v>
          </cell>
          <cell r="GR410">
            <v>0</v>
          </cell>
          <cell r="GS410" t="e">
            <v>#DIV/0!</v>
          </cell>
          <cell r="GT410">
            <v>0</v>
          </cell>
          <cell r="GU410">
            <v>20870.811461350466</v>
          </cell>
          <cell r="GV410">
            <v>0</v>
          </cell>
          <cell r="GW410">
            <v>7521.2894974807523</v>
          </cell>
          <cell r="GX410">
            <v>0</v>
          </cell>
          <cell r="GY410">
            <v>1.731409812818949E-2</v>
          </cell>
          <cell r="GZ410">
            <v>0</v>
          </cell>
          <cell r="HA410">
            <v>4.8044856906226091E-2</v>
          </cell>
          <cell r="HB410">
            <v>0</v>
          </cell>
          <cell r="HC410">
            <v>3609.8092200536294</v>
          </cell>
          <cell r="HD410">
            <v>0</v>
          </cell>
          <cell r="HE410">
            <v>8.3098238780712035E-3</v>
          </cell>
          <cell r="IV410">
            <v>406</v>
          </cell>
        </row>
        <row r="411">
          <cell r="B411">
            <v>39221</v>
          </cell>
          <cell r="C411">
            <v>52</v>
          </cell>
          <cell r="D411">
            <v>39203</v>
          </cell>
          <cell r="E411">
            <v>0</v>
          </cell>
          <cell r="G411">
            <v>0</v>
          </cell>
          <cell r="H411">
            <v>0</v>
          </cell>
          <cell r="I411">
            <v>1</v>
          </cell>
          <cell r="J411">
            <v>1</v>
          </cell>
          <cell r="K411">
            <v>75.625</v>
          </cell>
          <cell r="L411">
            <v>0</v>
          </cell>
          <cell r="M411">
            <v>235.37500000000009</v>
          </cell>
          <cell r="N411">
            <v>0</v>
          </cell>
          <cell r="O411">
            <v>236</v>
          </cell>
          <cell r="Q411">
            <v>19.5</v>
          </cell>
          <cell r="S411">
            <v>0.73680555555555594</v>
          </cell>
          <cell r="T411">
            <v>0</v>
          </cell>
          <cell r="U411">
            <v>20.236805555555556</v>
          </cell>
          <cell r="W411">
            <v>11.663194444444446</v>
          </cell>
          <cell r="Y411">
            <v>3.4722222222222071E-2</v>
          </cell>
          <cell r="AA411">
            <v>20.215972222222224</v>
          </cell>
          <cell r="AB411">
            <v>0</v>
          </cell>
          <cell r="AC411">
            <v>20.250694444444445</v>
          </cell>
          <cell r="AE411">
            <v>4.4145833333333329</v>
          </cell>
          <cell r="AG411">
            <v>39.742361111111116</v>
          </cell>
          <cell r="AI411">
            <v>0.44097222222222232</v>
          </cell>
          <cell r="AJ411">
            <v>0</v>
          </cell>
          <cell r="AK411">
            <v>44.59791666666667</v>
          </cell>
          <cell r="AL411">
            <v>0</v>
          </cell>
          <cell r="AM411">
            <v>64.848611111111111</v>
          </cell>
          <cell r="AN411">
            <v>0</v>
          </cell>
          <cell r="AO411">
            <v>203.47499999999997</v>
          </cell>
          <cell r="AP411">
            <v>0</v>
          </cell>
          <cell r="AQ411">
            <v>132.03222222222203</v>
          </cell>
          <cell r="AR411">
            <v>0</v>
          </cell>
          <cell r="AS411">
            <v>0.97590612599159354</v>
          </cell>
          <cell r="AT411">
            <v>0</v>
          </cell>
          <cell r="AU411">
            <v>0.78309449180004775</v>
          </cell>
          <cell r="AV411">
            <v>0</v>
          </cell>
          <cell r="AW411">
            <v>0.99759326569209716</v>
          </cell>
          <cell r="AX411">
            <v>0</v>
          </cell>
          <cell r="AY411">
            <v>0.75659388348373846</v>
          </cell>
          <cell r="AZ411">
            <v>0</v>
          </cell>
          <cell r="BA411">
            <v>0.68146509945256728</v>
          </cell>
          <cell r="BB411">
            <v>0</v>
          </cell>
          <cell r="BC411">
            <v>0.64888670461836617</v>
          </cell>
          <cell r="BD411">
            <v>0</v>
          </cell>
          <cell r="BE411">
            <v>0.61370888866652162</v>
          </cell>
          <cell r="BF411">
            <v>0</v>
          </cell>
          <cell r="BG411">
            <v>0.61161423148684213</v>
          </cell>
          <cell r="BH411">
            <v>0</v>
          </cell>
          <cell r="BI411">
            <v>0.56094411990322701</v>
          </cell>
          <cell r="BJ411">
            <v>0</v>
          </cell>
          <cell r="BK411">
            <v>137.0885730755962</v>
          </cell>
          <cell r="BL411">
            <v>0</v>
          </cell>
          <cell r="BM411">
            <v>434402.61466666654</v>
          </cell>
          <cell r="BN411">
            <v>0</v>
          </cell>
          <cell r="BO411">
            <v>1840.6890451977397</v>
          </cell>
          <cell r="BP411">
            <v>0</v>
          </cell>
          <cell r="BQ411">
            <v>154969.07804000017</v>
          </cell>
          <cell r="BR411">
            <v>0</v>
          </cell>
          <cell r="BS411">
            <v>0.35674066593478904</v>
          </cell>
          <cell r="BT411">
            <v>0</v>
          </cell>
          <cell r="BU411">
            <v>0.35674066593478904</v>
          </cell>
          <cell r="BV411">
            <v>0</v>
          </cell>
          <cell r="BW411">
            <v>0.1156844016595425</v>
          </cell>
          <cell r="BX411">
            <v>0</v>
          </cell>
          <cell r="BY411">
            <v>50253.606557054118</v>
          </cell>
          <cell r="BZ411">
            <v>0</v>
          </cell>
          <cell r="CA411">
            <v>0.18634085888121099</v>
          </cell>
          <cell r="CB411">
            <v>0</v>
          </cell>
          <cell r="CC411">
            <v>80946.95631723039</v>
          </cell>
          <cell r="CD411">
            <v>0</v>
          </cell>
          <cell r="CE411">
            <v>2.9091516698056919E-2</v>
          </cell>
          <cell r="CF411">
            <v>0</v>
          </cell>
          <cell r="CG411">
            <v>0.74906282891880527</v>
          </cell>
          <cell r="CH411">
            <v>0</v>
          </cell>
          <cell r="CI411">
            <v>6673.1968893401727</v>
          </cell>
          <cell r="CJ411">
            <v>0</v>
          </cell>
          <cell r="CK411">
            <v>0.48917543656311357</v>
          </cell>
          <cell r="CL411">
            <v>0</v>
          </cell>
          <cell r="CM411">
            <v>84052.466533429571</v>
          </cell>
          <cell r="CN411">
            <v>0</v>
          </cell>
          <cell r="CO411">
            <v>0.39554271530305446</v>
          </cell>
          <cell r="CP411">
            <v>0</v>
          </cell>
          <cell r="CQ411">
            <v>171824.78973999975</v>
          </cell>
          <cell r="CR411">
            <v>0</v>
          </cell>
          <cell r="CS411">
            <v>1.1506937507033582E-2</v>
          </cell>
          <cell r="CT411">
            <v>0</v>
          </cell>
          <cell r="CU411">
            <v>4998.6437398613216</v>
          </cell>
          <cell r="CV411">
            <v>0</v>
          </cell>
          <cell r="CW411">
            <v>4.2342397840877351E-2</v>
          </cell>
          <cell r="CX411">
            <v>0</v>
          </cell>
          <cell r="CY411">
            <v>18393.648333333338</v>
          </cell>
          <cell r="CZ411">
            <v>0</v>
          </cell>
          <cell r="DA411">
            <v>2.031843602464951E-2</v>
          </cell>
          <cell r="DB411">
            <v>0</v>
          </cell>
          <cell r="DC411">
            <v>8.6033130166012406E-4</v>
          </cell>
          <cell r="DD411">
            <v>0</v>
          </cell>
          <cell r="DE411">
            <v>373.73016692073452</v>
          </cell>
          <cell r="DF411">
            <v>0</v>
          </cell>
          <cell r="DG411">
            <v>0.60590767106623711</v>
          </cell>
          <cell r="DH411">
            <v>0</v>
          </cell>
          <cell r="DI411">
            <v>11144.852624061377</v>
          </cell>
          <cell r="DJ411">
            <v>0</v>
          </cell>
          <cell r="DK411">
            <v>9.2751735223091852E-2</v>
          </cell>
          <cell r="DL411">
            <v>0</v>
          </cell>
          <cell r="DM411">
            <v>1706.0427999999986</v>
          </cell>
          <cell r="DN411">
            <v>0</v>
          </cell>
          <cell r="DO411">
            <v>0.82661866184707689</v>
          </cell>
          <cell r="DP411">
            <v>0</v>
          </cell>
          <cell r="DQ411">
            <v>45254.962817192856</v>
          </cell>
          <cell r="DR411">
            <v>0</v>
          </cell>
          <cell r="DS411">
            <v>54747.085815932078</v>
          </cell>
          <cell r="DT411">
            <v>0</v>
          </cell>
          <cell r="DU411">
            <v>417546.90296666691</v>
          </cell>
          <cell r="DV411">
            <v>0</v>
          </cell>
          <cell r="DW411">
            <v>0.96119795063173441</v>
          </cell>
          <cell r="DX411">
            <v>0</v>
          </cell>
          <cell r="DY411">
            <v>0.43262020195851175</v>
          </cell>
          <cell r="DZ411">
            <v>0</v>
          </cell>
          <cell r="EA411">
            <v>0.98785121967142764</v>
          </cell>
          <cell r="EB411">
            <v>0</v>
          </cell>
          <cell r="EC411">
            <v>0.85213298515445779</v>
          </cell>
          <cell r="ED411">
            <v>0</v>
          </cell>
          <cell r="EE411">
            <v>0.87518912292736151</v>
          </cell>
          <cell r="EF411">
            <v>0</v>
          </cell>
          <cell r="EG411">
            <v>7.7693210844588065E-2</v>
          </cell>
          <cell r="EH411">
            <v>0</v>
          </cell>
          <cell r="EI411">
            <v>33750.13393273767</v>
          </cell>
          <cell r="EJ411">
            <v>0</v>
          </cell>
          <cell r="EK411">
            <v>34165.199435562179</v>
          </cell>
          <cell r="EL411">
            <v>0</v>
          </cell>
          <cell r="EM411">
            <v>7.8648696582497374E-2</v>
          </cell>
          <cell r="EN411">
            <v>0</v>
          </cell>
          <cell r="EO411">
            <v>4.5821356152654571E-4</v>
          </cell>
          <cell r="EP411">
            <v>0</v>
          </cell>
          <cell r="EQ411">
            <v>15.654957713633674</v>
          </cell>
          <cell r="ER411">
            <v>0</v>
          </cell>
          <cell r="ES411">
            <v>0.98830407400104725</v>
          </cell>
          <cell r="ET411">
            <v>0</v>
          </cell>
          <cell r="EU411">
            <v>34149.544477848533</v>
          </cell>
          <cell r="EV411">
            <v>0</v>
          </cell>
          <cell r="EW411">
            <v>2.6484253307920855E-2</v>
          </cell>
          <cell r="EX411">
            <v>0.85</v>
          </cell>
          <cell r="EY411">
            <v>0.84698219763513705</v>
          </cell>
          <cell r="EZ411">
            <v>0</v>
          </cell>
          <cell r="FA411">
            <v>0.36037360173604288</v>
          </cell>
          <cell r="FB411">
            <v>0</v>
          </cell>
          <cell r="FC411">
            <v>0.42547954696361234</v>
          </cell>
          <cell r="FD411">
            <v>0</v>
          </cell>
          <cell r="FE411">
            <v>17677.205757963224</v>
          </cell>
          <cell r="FF411">
            <v>0</v>
          </cell>
          <cell r="FG411">
            <v>0.74577751989480423</v>
          </cell>
          <cell r="FH411">
            <v>0</v>
          </cell>
          <cell r="FI411">
            <v>0.78612324126108302</v>
          </cell>
          <cell r="FJ411">
            <v>0</v>
          </cell>
          <cell r="FK411">
            <v>0.90053164176015543</v>
          </cell>
          <cell r="FL411">
            <v>0</v>
          </cell>
          <cell r="FM411">
            <v>0.93795292330728053</v>
          </cell>
          <cell r="FN411">
            <v>0</v>
          </cell>
          <cell r="FO411">
            <v>0.67159625437868509</v>
          </cell>
          <cell r="FP411">
            <v>0</v>
          </cell>
          <cell r="FQ411">
            <v>0.73734659222062737</v>
          </cell>
          <cell r="FR411">
            <v>0</v>
          </cell>
          <cell r="FS411">
            <v>9.8212138333786392E-4</v>
          </cell>
          <cell r="FT411">
            <v>0</v>
          </cell>
          <cell r="FU411">
            <v>0.82760078323041475</v>
          </cell>
          <cell r="FV411">
            <v>0</v>
          </cell>
          <cell r="FW411">
            <v>0</v>
          </cell>
          <cell r="FX411">
            <v>0</v>
          </cell>
          <cell r="FY411">
            <v>40167.048074752522</v>
          </cell>
          <cell r="FZ411">
            <v>0</v>
          </cell>
          <cell r="GA411">
            <v>48534.328251800958</v>
          </cell>
          <cell r="GB411">
            <v>0</v>
          </cell>
          <cell r="GC411" t="e">
            <v>#DIV/0!</v>
          </cell>
          <cell r="GD411">
            <v>0</v>
          </cell>
          <cell r="GE411" t="e">
            <v>#DIV/0!</v>
          </cell>
          <cell r="GF411">
            <v>0</v>
          </cell>
          <cell r="GG411" t="e">
            <v>#DIV/0!</v>
          </cell>
          <cell r="GH411">
            <v>0</v>
          </cell>
          <cell r="GI411" t="e">
            <v>#DIV/0!</v>
          </cell>
          <cell r="GJ411">
            <v>0</v>
          </cell>
          <cell r="GK411" t="e">
            <v>#DIV/0!</v>
          </cell>
          <cell r="GL411">
            <v>0</v>
          </cell>
          <cell r="GM411" t="e">
            <v>#DIV/0!</v>
          </cell>
          <cell r="GN411">
            <v>0</v>
          </cell>
          <cell r="GO411" t="e">
            <v>#DIV/0!</v>
          </cell>
          <cell r="GP411">
            <v>0</v>
          </cell>
          <cell r="GQ411" t="e">
            <v>#DIV/0!</v>
          </cell>
          <cell r="GR411">
            <v>0</v>
          </cell>
          <cell r="GS411" t="e">
            <v>#DIV/0!</v>
          </cell>
          <cell r="GT411">
            <v>0</v>
          </cell>
          <cell r="GU411">
            <v>20870.811461350466</v>
          </cell>
          <cell r="GV411">
            <v>0</v>
          </cell>
          <cell r="GW411">
            <v>7521.2894974807523</v>
          </cell>
          <cell r="GX411">
            <v>0</v>
          </cell>
          <cell r="GY411">
            <v>1.731409812818949E-2</v>
          </cell>
          <cell r="GZ411">
            <v>0</v>
          </cell>
          <cell r="HA411">
            <v>4.8044856906226091E-2</v>
          </cell>
          <cell r="HB411">
            <v>0</v>
          </cell>
          <cell r="HC411">
            <v>3609.8092200536294</v>
          </cell>
          <cell r="HD411">
            <v>0</v>
          </cell>
          <cell r="HE411">
            <v>8.3098238780712035E-3</v>
          </cell>
          <cell r="IV411">
            <v>407</v>
          </cell>
        </row>
        <row r="412">
          <cell r="B412">
            <v>39222</v>
          </cell>
          <cell r="C412">
            <v>52</v>
          </cell>
          <cell r="D412">
            <v>39203</v>
          </cell>
          <cell r="E412">
            <v>0</v>
          </cell>
          <cell r="G412">
            <v>0</v>
          </cell>
          <cell r="H412">
            <v>0</v>
          </cell>
          <cell r="I412">
            <v>1</v>
          </cell>
          <cell r="J412">
            <v>1</v>
          </cell>
          <cell r="K412">
            <v>76.625</v>
          </cell>
          <cell r="L412">
            <v>0</v>
          </cell>
          <cell r="M412">
            <v>235.37500000000009</v>
          </cell>
          <cell r="N412">
            <v>0</v>
          </cell>
          <cell r="O412">
            <v>236</v>
          </cell>
          <cell r="Q412">
            <v>19.5</v>
          </cell>
          <cell r="S412">
            <v>0.73680555555555594</v>
          </cell>
          <cell r="T412">
            <v>0</v>
          </cell>
          <cell r="U412">
            <v>20.236805555555556</v>
          </cell>
          <cell r="W412">
            <v>11.663194444444446</v>
          </cell>
          <cell r="Y412">
            <v>3.4722222222222071E-2</v>
          </cell>
          <cell r="AA412">
            <v>20.215972222222224</v>
          </cell>
          <cell r="AB412">
            <v>0</v>
          </cell>
          <cell r="AC412">
            <v>20.250694444444445</v>
          </cell>
          <cell r="AE412">
            <v>4.4145833333333329</v>
          </cell>
          <cell r="AG412">
            <v>39.742361111111116</v>
          </cell>
          <cell r="AI412">
            <v>0.44097222222222232</v>
          </cell>
          <cell r="AJ412">
            <v>0</v>
          </cell>
          <cell r="AK412">
            <v>44.59791666666667</v>
          </cell>
          <cell r="AL412">
            <v>0</v>
          </cell>
          <cell r="AM412">
            <v>64.848611111111111</v>
          </cell>
          <cell r="AN412">
            <v>0</v>
          </cell>
          <cell r="AO412">
            <v>203.47499999999997</v>
          </cell>
          <cell r="AP412">
            <v>0</v>
          </cell>
          <cell r="AQ412">
            <v>132.03222222222203</v>
          </cell>
          <cell r="AR412">
            <v>0</v>
          </cell>
          <cell r="AS412">
            <v>0.97590612599159354</v>
          </cell>
          <cell r="AT412">
            <v>0</v>
          </cell>
          <cell r="AU412">
            <v>0.78309449180004775</v>
          </cell>
          <cell r="AV412">
            <v>0</v>
          </cell>
          <cell r="AW412">
            <v>0.99759326569209716</v>
          </cell>
          <cell r="AX412">
            <v>0</v>
          </cell>
          <cell r="AY412">
            <v>0.75659388348373846</v>
          </cell>
          <cell r="AZ412">
            <v>0</v>
          </cell>
          <cell r="BA412">
            <v>0.68146509945256728</v>
          </cell>
          <cell r="BB412">
            <v>0</v>
          </cell>
          <cell r="BC412">
            <v>0.64888670461836617</v>
          </cell>
          <cell r="BD412">
            <v>0</v>
          </cell>
          <cell r="BE412">
            <v>0.61370888866652162</v>
          </cell>
          <cell r="BF412">
            <v>0</v>
          </cell>
          <cell r="BG412">
            <v>0.61161423148684213</v>
          </cell>
          <cell r="BH412">
            <v>0</v>
          </cell>
          <cell r="BI412">
            <v>0.56094411990322701</v>
          </cell>
          <cell r="BJ412">
            <v>0</v>
          </cell>
          <cell r="BK412">
            <v>137.0885730755962</v>
          </cell>
          <cell r="BL412">
            <v>0</v>
          </cell>
          <cell r="BM412">
            <v>434402.61466666654</v>
          </cell>
          <cell r="BN412">
            <v>0</v>
          </cell>
          <cell r="BO412">
            <v>1840.6890451977397</v>
          </cell>
          <cell r="BP412">
            <v>0</v>
          </cell>
          <cell r="BQ412">
            <v>154969.07804000017</v>
          </cell>
          <cell r="BR412">
            <v>0</v>
          </cell>
          <cell r="BS412">
            <v>0.35674066593478904</v>
          </cell>
          <cell r="BT412">
            <v>0</v>
          </cell>
          <cell r="BU412">
            <v>0.35674066593478904</v>
          </cell>
          <cell r="BV412">
            <v>0</v>
          </cell>
          <cell r="BW412">
            <v>0.1156844016595425</v>
          </cell>
          <cell r="BX412">
            <v>0</v>
          </cell>
          <cell r="BY412">
            <v>50253.606557054118</v>
          </cell>
          <cell r="BZ412">
            <v>0</v>
          </cell>
          <cell r="CA412">
            <v>0.18634085888121099</v>
          </cell>
          <cell r="CB412">
            <v>0</v>
          </cell>
          <cell r="CC412">
            <v>80946.95631723039</v>
          </cell>
          <cell r="CD412">
            <v>0</v>
          </cell>
          <cell r="CE412">
            <v>2.9091516698056919E-2</v>
          </cell>
          <cell r="CF412">
            <v>0</v>
          </cell>
          <cell r="CG412">
            <v>0.74906282891880527</v>
          </cell>
          <cell r="CH412">
            <v>0</v>
          </cell>
          <cell r="CI412">
            <v>6673.1968893401727</v>
          </cell>
          <cell r="CJ412">
            <v>0</v>
          </cell>
          <cell r="CK412">
            <v>0.48917543656311357</v>
          </cell>
          <cell r="CL412">
            <v>0</v>
          </cell>
          <cell r="CM412">
            <v>84052.466533429571</v>
          </cell>
          <cell r="CN412">
            <v>0</v>
          </cell>
          <cell r="CO412">
            <v>0.39554271530305446</v>
          </cell>
          <cell r="CP412">
            <v>0</v>
          </cell>
          <cell r="CQ412">
            <v>171824.78973999975</v>
          </cell>
          <cell r="CR412">
            <v>0</v>
          </cell>
          <cell r="CS412">
            <v>1.1506937507033582E-2</v>
          </cell>
          <cell r="CT412">
            <v>0</v>
          </cell>
          <cell r="CU412">
            <v>4998.6437398613216</v>
          </cell>
          <cell r="CV412">
            <v>0</v>
          </cell>
          <cell r="CW412">
            <v>4.2342397840877351E-2</v>
          </cell>
          <cell r="CX412">
            <v>0</v>
          </cell>
          <cell r="CY412">
            <v>18393.648333333338</v>
          </cell>
          <cell r="CZ412">
            <v>0</v>
          </cell>
          <cell r="DA412">
            <v>2.031843602464951E-2</v>
          </cell>
          <cell r="DB412">
            <v>0</v>
          </cell>
          <cell r="DC412">
            <v>8.6033130166012406E-4</v>
          </cell>
          <cell r="DD412">
            <v>0</v>
          </cell>
          <cell r="DE412">
            <v>373.73016692073452</v>
          </cell>
          <cell r="DF412">
            <v>0</v>
          </cell>
          <cell r="DG412">
            <v>0.60590767106623711</v>
          </cell>
          <cell r="DH412">
            <v>0</v>
          </cell>
          <cell r="DI412">
            <v>11144.852624061377</v>
          </cell>
          <cell r="DJ412">
            <v>0</v>
          </cell>
          <cell r="DK412">
            <v>9.2751735223091852E-2</v>
          </cell>
          <cell r="DL412">
            <v>0</v>
          </cell>
          <cell r="DM412">
            <v>1706.0427999999986</v>
          </cell>
          <cell r="DN412">
            <v>0</v>
          </cell>
          <cell r="DO412">
            <v>0.82661866184707689</v>
          </cell>
          <cell r="DP412">
            <v>0</v>
          </cell>
          <cell r="DQ412">
            <v>45254.962817192856</v>
          </cell>
          <cell r="DR412">
            <v>0</v>
          </cell>
          <cell r="DS412">
            <v>54747.085815932078</v>
          </cell>
          <cell r="DT412">
            <v>0</v>
          </cell>
          <cell r="DU412">
            <v>417546.90296666691</v>
          </cell>
          <cell r="DV412">
            <v>0</v>
          </cell>
          <cell r="DW412">
            <v>0.96119795063173441</v>
          </cell>
          <cell r="DX412">
            <v>0</v>
          </cell>
          <cell r="DY412">
            <v>0.43262020195851175</v>
          </cell>
          <cell r="DZ412">
            <v>0</v>
          </cell>
          <cell r="EA412">
            <v>0.98785121967142764</v>
          </cell>
          <cell r="EB412">
            <v>0</v>
          </cell>
          <cell r="EC412">
            <v>0.85213298515445779</v>
          </cell>
          <cell r="ED412">
            <v>0</v>
          </cell>
          <cell r="EE412">
            <v>0.87518912292736151</v>
          </cell>
          <cell r="EF412">
            <v>0</v>
          </cell>
          <cell r="EG412">
            <v>7.7693210844588065E-2</v>
          </cell>
          <cell r="EH412">
            <v>0</v>
          </cell>
          <cell r="EI412">
            <v>33750.13393273767</v>
          </cell>
          <cell r="EJ412">
            <v>0</v>
          </cell>
          <cell r="EK412">
            <v>34165.199435562179</v>
          </cell>
          <cell r="EL412">
            <v>0</v>
          </cell>
          <cell r="EM412">
            <v>7.8648696582497374E-2</v>
          </cell>
          <cell r="EN412">
            <v>0</v>
          </cell>
          <cell r="EO412">
            <v>4.5821356152654571E-4</v>
          </cell>
          <cell r="EP412">
            <v>0</v>
          </cell>
          <cell r="EQ412">
            <v>15.654957713633674</v>
          </cell>
          <cell r="ER412">
            <v>0</v>
          </cell>
          <cell r="ES412">
            <v>0.98830407400104725</v>
          </cell>
          <cell r="ET412">
            <v>0</v>
          </cell>
          <cell r="EU412">
            <v>34149.544477848533</v>
          </cell>
          <cell r="EV412">
            <v>0</v>
          </cell>
          <cell r="EW412">
            <v>2.6484253307920855E-2</v>
          </cell>
          <cell r="EX412">
            <v>0.85</v>
          </cell>
          <cell r="EY412">
            <v>0.84698219763513705</v>
          </cell>
          <cell r="EZ412">
            <v>0</v>
          </cell>
          <cell r="FA412">
            <v>0.36037360173604288</v>
          </cell>
          <cell r="FB412">
            <v>0</v>
          </cell>
          <cell r="FC412">
            <v>0.42547954696361234</v>
          </cell>
          <cell r="FD412">
            <v>0</v>
          </cell>
          <cell r="FE412">
            <v>17677.205757963224</v>
          </cell>
          <cell r="FF412">
            <v>0</v>
          </cell>
          <cell r="FG412">
            <v>0.74577751989480423</v>
          </cell>
          <cell r="FH412">
            <v>0</v>
          </cell>
          <cell r="FI412">
            <v>0.78612324126108302</v>
          </cell>
          <cell r="FJ412">
            <v>0</v>
          </cell>
          <cell r="FK412">
            <v>0.90053164176015543</v>
          </cell>
          <cell r="FL412">
            <v>0</v>
          </cell>
          <cell r="FM412">
            <v>0.93795292330728053</v>
          </cell>
          <cell r="FN412">
            <v>0</v>
          </cell>
          <cell r="FO412">
            <v>0.67159625437868509</v>
          </cell>
          <cell r="FP412">
            <v>0</v>
          </cell>
          <cell r="FQ412">
            <v>0.73734659222062737</v>
          </cell>
          <cell r="FR412">
            <v>0</v>
          </cell>
          <cell r="FS412">
            <v>9.8212138333786392E-4</v>
          </cell>
          <cell r="FT412">
            <v>0</v>
          </cell>
          <cell r="FU412">
            <v>0.82760078323041475</v>
          </cell>
          <cell r="FV412">
            <v>0</v>
          </cell>
          <cell r="FW412">
            <v>0</v>
          </cell>
          <cell r="FX412">
            <v>0</v>
          </cell>
          <cell r="FY412">
            <v>40167.048074752522</v>
          </cell>
          <cell r="FZ412">
            <v>0</v>
          </cell>
          <cell r="GA412">
            <v>48534.328251800958</v>
          </cell>
          <cell r="GB412">
            <v>0</v>
          </cell>
          <cell r="GC412" t="e">
            <v>#DIV/0!</v>
          </cell>
          <cell r="GD412">
            <v>0</v>
          </cell>
          <cell r="GE412" t="e">
            <v>#DIV/0!</v>
          </cell>
          <cell r="GF412">
            <v>0</v>
          </cell>
          <cell r="GG412" t="e">
            <v>#DIV/0!</v>
          </cell>
          <cell r="GH412">
            <v>0</v>
          </cell>
          <cell r="GI412" t="e">
            <v>#DIV/0!</v>
          </cell>
          <cell r="GJ412">
            <v>0</v>
          </cell>
          <cell r="GK412" t="e">
            <v>#DIV/0!</v>
          </cell>
          <cell r="GL412">
            <v>0</v>
          </cell>
          <cell r="GM412" t="e">
            <v>#DIV/0!</v>
          </cell>
          <cell r="GN412">
            <v>0</v>
          </cell>
          <cell r="GO412" t="e">
            <v>#DIV/0!</v>
          </cell>
          <cell r="GP412">
            <v>0</v>
          </cell>
          <cell r="GQ412" t="e">
            <v>#DIV/0!</v>
          </cell>
          <cell r="GR412">
            <v>0</v>
          </cell>
          <cell r="GS412" t="e">
            <v>#DIV/0!</v>
          </cell>
          <cell r="GT412">
            <v>0</v>
          </cell>
          <cell r="GU412">
            <v>20870.811461350466</v>
          </cell>
          <cell r="GV412">
            <v>0</v>
          </cell>
          <cell r="GW412">
            <v>7521.2894974807523</v>
          </cell>
          <cell r="GX412">
            <v>0</v>
          </cell>
          <cell r="GY412">
            <v>1.731409812818949E-2</v>
          </cell>
          <cell r="GZ412">
            <v>0</v>
          </cell>
          <cell r="HA412">
            <v>4.8044856906226091E-2</v>
          </cell>
          <cell r="HB412">
            <v>0</v>
          </cell>
          <cell r="HC412">
            <v>3609.8092200536294</v>
          </cell>
          <cell r="HD412">
            <v>0</v>
          </cell>
          <cell r="HE412">
            <v>8.3098238780712035E-3</v>
          </cell>
          <cell r="IV412">
            <v>408</v>
          </cell>
        </row>
        <row r="413">
          <cell r="B413" t="str">
            <v>from  14/5/2007  to  20/5/2007</v>
          </cell>
          <cell r="C413">
            <v>52</v>
          </cell>
          <cell r="F413">
            <v>7</v>
          </cell>
          <cell r="G413">
            <v>0</v>
          </cell>
          <cell r="H413">
            <v>0</v>
          </cell>
          <cell r="I413">
            <v>1</v>
          </cell>
          <cell r="J413">
            <v>7</v>
          </cell>
          <cell r="K413">
            <v>76.625</v>
          </cell>
          <cell r="L413">
            <v>0</v>
          </cell>
          <cell r="M413">
            <v>235.37500000000009</v>
          </cell>
          <cell r="N413">
            <v>0</v>
          </cell>
          <cell r="O413">
            <v>236</v>
          </cell>
          <cell r="P413">
            <v>0</v>
          </cell>
          <cell r="Q413">
            <v>19.5</v>
          </cell>
          <cell r="R413">
            <v>0</v>
          </cell>
          <cell r="S413">
            <v>0.73680555555555594</v>
          </cell>
          <cell r="T413">
            <v>0</v>
          </cell>
          <cell r="U413">
            <v>20.236805555555556</v>
          </cell>
          <cell r="V413">
            <v>0</v>
          </cell>
          <cell r="W413">
            <v>11.663194444444446</v>
          </cell>
          <cell r="X413">
            <v>0</v>
          </cell>
          <cell r="Y413">
            <v>3.4722222222222071E-2</v>
          </cell>
          <cell r="Z413">
            <v>0</v>
          </cell>
          <cell r="AA413">
            <v>20.215972222222224</v>
          </cell>
          <cell r="AB413">
            <v>0</v>
          </cell>
          <cell r="AC413">
            <v>20.250694444444445</v>
          </cell>
          <cell r="AD413">
            <v>0</v>
          </cell>
          <cell r="AE413">
            <v>4.4145833333333329</v>
          </cell>
          <cell r="AF413">
            <v>0</v>
          </cell>
          <cell r="AG413">
            <v>39.742361111111116</v>
          </cell>
          <cell r="AH413">
            <v>0</v>
          </cell>
          <cell r="AI413">
            <v>0.44097222222222232</v>
          </cell>
          <cell r="AJ413">
            <v>0</v>
          </cell>
          <cell r="AK413">
            <v>44.59791666666667</v>
          </cell>
          <cell r="AL413">
            <v>0</v>
          </cell>
          <cell r="AM413">
            <v>64.848611111111111</v>
          </cell>
          <cell r="AN413">
            <v>0</v>
          </cell>
          <cell r="AO413">
            <v>203.47499999999997</v>
          </cell>
          <cell r="AP413">
            <v>0</v>
          </cell>
          <cell r="AQ413">
            <v>132.03222222222203</v>
          </cell>
          <cell r="AR413">
            <v>0</v>
          </cell>
          <cell r="AS413">
            <v>0.97590612599159354</v>
          </cell>
          <cell r="AT413">
            <v>0</v>
          </cell>
          <cell r="AU413">
            <v>0.78309449180004775</v>
          </cell>
          <cell r="AV413">
            <v>0</v>
          </cell>
          <cell r="AW413">
            <v>0.99759326569209716</v>
          </cell>
          <cell r="AX413">
            <v>0</v>
          </cell>
          <cell r="AY413">
            <v>0.75659388348373846</v>
          </cell>
          <cell r="AZ413">
            <v>0</v>
          </cell>
          <cell r="BA413">
            <v>0.68146509945256728</v>
          </cell>
          <cell r="BB413">
            <v>0</v>
          </cell>
          <cell r="BC413">
            <v>0.64888670461836617</v>
          </cell>
          <cell r="BD413">
            <v>0</v>
          </cell>
          <cell r="BE413">
            <v>0.61370888866652162</v>
          </cell>
          <cell r="BF413">
            <v>0</v>
          </cell>
          <cell r="BG413">
            <v>0.61161423148684213</v>
          </cell>
          <cell r="BH413">
            <v>0</v>
          </cell>
          <cell r="BI413">
            <v>0.56094411990322701</v>
          </cell>
          <cell r="BJ413">
            <v>0</v>
          </cell>
          <cell r="BK413">
            <v>137.0885730755962</v>
          </cell>
          <cell r="BL413">
            <v>0</v>
          </cell>
          <cell r="BM413">
            <v>434402.61466666654</v>
          </cell>
          <cell r="BN413">
            <v>0</v>
          </cell>
          <cell r="BO413">
            <v>1840.6890451977397</v>
          </cell>
          <cell r="BP413">
            <v>0</v>
          </cell>
          <cell r="BQ413">
            <v>154969.07804000017</v>
          </cell>
          <cell r="BR413">
            <v>0</v>
          </cell>
          <cell r="BS413">
            <v>0.35674066593478904</v>
          </cell>
          <cell r="BT413">
            <v>0</v>
          </cell>
          <cell r="BU413">
            <v>0.35674066593478904</v>
          </cell>
          <cell r="BV413">
            <v>0</v>
          </cell>
          <cell r="BW413">
            <v>0.1156844016595425</v>
          </cell>
          <cell r="BX413">
            <v>0</v>
          </cell>
          <cell r="BY413">
            <v>50253.606557054118</v>
          </cell>
          <cell r="BZ413">
            <v>0</v>
          </cell>
          <cell r="CA413">
            <v>0.18634085888121099</v>
          </cell>
          <cell r="CB413">
            <v>0</v>
          </cell>
          <cell r="CC413">
            <v>80946.95631723039</v>
          </cell>
          <cell r="CD413">
            <v>0</v>
          </cell>
          <cell r="CE413">
            <v>2.9091516698056919E-2</v>
          </cell>
          <cell r="CF413">
            <v>0</v>
          </cell>
          <cell r="CG413">
            <v>0.74906282891880527</v>
          </cell>
          <cell r="CH413">
            <v>0</v>
          </cell>
          <cell r="CI413">
            <v>6673.1968893401727</v>
          </cell>
          <cell r="CJ413">
            <v>0</v>
          </cell>
          <cell r="CK413">
            <v>0.48917543656311357</v>
          </cell>
          <cell r="CL413">
            <v>0</v>
          </cell>
          <cell r="CM413">
            <v>84052.466533429571</v>
          </cell>
          <cell r="CN413">
            <v>0</v>
          </cell>
          <cell r="CO413">
            <v>0.39554271530305446</v>
          </cell>
          <cell r="CP413">
            <v>0</v>
          </cell>
          <cell r="CQ413">
            <v>171824.78973999975</v>
          </cell>
          <cell r="CR413">
            <v>0</v>
          </cell>
          <cell r="CS413">
            <v>1.1506937507033582E-2</v>
          </cell>
          <cell r="CT413">
            <v>0</v>
          </cell>
          <cell r="CU413">
            <v>4998.6437398613216</v>
          </cell>
          <cell r="CV413">
            <v>0</v>
          </cell>
          <cell r="CW413">
            <v>4.2342397840877351E-2</v>
          </cell>
          <cell r="CX413">
            <v>0</v>
          </cell>
          <cell r="CY413">
            <v>18393.648333333338</v>
          </cell>
          <cell r="CZ413">
            <v>0</v>
          </cell>
          <cell r="DA413">
            <v>2.031843602464951E-2</v>
          </cell>
          <cell r="DB413">
            <v>0</v>
          </cell>
          <cell r="DC413">
            <v>8.6033130166012406E-4</v>
          </cell>
          <cell r="DD413">
            <v>0</v>
          </cell>
          <cell r="DE413">
            <v>373.73016692073452</v>
          </cell>
          <cell r="DF413">
            <v>0</v>
          </cell>
          <cell r="DG413">
            <v>0.60590767106623711</v>
          </cell>
          <cell r="DH413">
            <v>0</v>
          </cell>
          <cell r="DI413">
            <v>11144.852624061377</v>
          </cell>
          <cell r="DJ413">
            <v>0</v>
          </cell>
          <cell r="DK413">
            <v>9.2751735223091852E-2</v>
          </cell>
          <cell r="DL413">
            <v>0</v>
          </cell>
          <cell r="DM413">
            <v>1706.0427999999986</v>
          </cell>
          <cell r="DN413">
            <v>0</v>
          </cell>
          <cell r="DO413">
            <v>0.82661866184707689</v>
          </cell>
          <cell r="DP413">
            <v>0</v>
          </cell>
          <cell r="DQ413">
            <v>45254.962817192856</v>
          </cell>
          <cell r="DR413">
            <v>0</v>
          </cell>
          <cell r="DS413">
            <v>54747.085815932078</v>
          </cell>
          <cell r="DT413">
            <v>0</v>
          </cell>
          <cell r="DU413">
            <v>417546.90296666691</v>
          </cell>
          <cell r="DV413">
            <v>0</v>
          </cell>
          <cell r="DW413">
            <v>0.96119795063173441</v>
          </cell>
          <cell r="DX413">
            <v>0</v>
          </cell>
          <cell r="DY413">
            <v>0.43262020195851175</v>
          </cell>
          <cell r="DZ413">
            <v>0</v>
          </cell>
          <cell r="EA413">
            <v>0.98785121967142764</v>
          </cell>
          <cell r="EB413">
            <v>0</v>
          </cell>
          <cell r="EC413">
            <v>0.85213298515445779</v>
          </cell>
          <cell r="ED413">
            <v>0</v>
          </cell>
          <cell r="EE413">
            <v>0.87518912292736151</v>
          </cell>
          <cell r="EF413">
            <v>0</v>
          </cell>
          <cell r="EG413">
            <v>7.7693210844588065E-2</v>
          </cell>
          <cell r="EH413">
            <v>0</v>
          </cell>
          <cell r="EI413">
            <v>33750.13393273767</v>
          </cell>
          <cell r="EJ413">
            <v>0</v>
          </cell>
          <cell r="EK413">
            <v>34165.199435562179</v>
          </cell>
          <cell r="EL413">
            <v>0</v>
          </cell>
          <cell r="EM413">
            <v>7.8648696582497374E-2</v>
          </cell>
          <cell r="EN413">
            <v>0</v>
          </cell>
          <cell r="EO413">
            <v>4.5821356152654571E-4</v>
          </cell>
          <cell r="EP413">
            <v>0</v>
          </cell>
          <cell r="EQ413">
            <v>15.654957713633674</v>
          </cell>
          <cell r="ER413">
            <v>0</v>
          </cell>
          <cell r="ES413">
            <v>0.98830407400104725</v>
          </cell>
          <cell r="ET413">
            <v>0</v>
          </cell>
          <cell r="EU413">
            <v>34149.544477848533</v>
          </cell>
          <cell r="EV413">
            <v>0</v>
          </cell>
          <cell r="EW413">
            <v>2.6484253307920855E-2</v>
          </cell>
          <cell r="EX413">
            <v>0</v>
          </cell>
          <cell r="EY413">
            <v>0.84698219763513705</v>
          </cell>
          <cell r="EZ413">
            <v>0</v>
          </cell>
          <cell r="FA413">
            <v>0.36037360173604288</v>
          </cell>
          <cell r="FB413">
            <v>0</v>
          </cell>
          <cell r="FC413">
            <v>0.42547954696361234</v>
          </cell>
          <cell r="FD413">
            <v>0</v>
          </cell>
          <cell r="FE413">
            <v>17677.205757963224</v>
          </cell>
          <cell r="FF413">
            <v>0</v>
          </cell>
          <cell r="FG413">
            <v>0.74577751989480423</v>
          </cell>
          <cell r="FH413">
            <v>0</v>
          </cell>
          <cell r="FI413">
            <v>0.78612324126108302</v>
          </cell>
          <cell r="FJ413">
            <v>0</v>
          </cell>
          <cell r="FK413">
            <v>0.90053164176015543</v>
          </cell>
          <cell r="FL413">
            <v>0</v>
          </cell>
          <cell r="FM413">
            <v>0.93795292330728053</v>
          </cell>
          <cell r="FN413">
            <v>0</v>
          </cell>
          <cell r="FO413">
            <v>0.67159625437868509</v>
          </cell>
          <cell r="FP413">
            <v>0</v>
          </cell>
          <cell r="FQ413">
            <v>0.73734659222062737</v>
          </cell>
          <cell r="FR413">
            <v>0</v>
          </cell>
          <cell r="FS413">
            <v>9.8212138333786392E-4</v>
          </cell>
          <cell r="FT413">
            <v>0</v>
          </cell>
          <cell r="FU413">
            <v>0.82760078323041475</v>
          </cell>
          <cell r="FV413">
            <v>0</v>
          </cell>
          <cell r="FW413">
            <v>0</v>
          </cell>
          <cell r="FX413">
            <v>0</v>
          </cell>
          <cell r="FY413">
            <v>40167.048074752522</v>
          </cell>
          <cell r="FZ413">
            <v>0</v>
          </cell>
          <cell r="GA413">
            <v>48534.328251800958</v>
          </cell>
          <cell r="GB413">
            <v>0</v>
          </cell>
          <cell r="GC413" t="e">
            <v>#DIV/0!</v>
          </cell>
          <cell r="GD413">
            <v>0</v>
          </cell>
          <cell r="GE413" t="e">
            <v>#DIV/0!</v>
          </cell>
          <cell r="GF413">
            <v>0</v>
          </cell>
          <cell r="GG413" t="e">
            <v>#DIV/0!</v>
          </cell>
          <cell r="GH413">
            <v>0</v>
          </cell>
          <cell r="GI413" t="e">
            <v>#DIV/0!</v>
          </cell>
          <cell r="GJ413">
            <v>0</v>
          </cell>
          <cell r="GK413" t="e">
            <v>#DIV/0!</v>
          </cell>
          <cell r="GL413">
            <v>0</v>
          </cell>
          <cell r="GM413" t="e">
            <v>#DIV/0!</v>
          </cell>
          <cell r="GN413">
            <v>0</v>
          </cell>
          <cell r="GO413" t="e">
            <v>#DIV/0!</v>
          </cell>
          <cell r="GP413">
            <v>0</v>
          </cell>
          <cell r="GQ413" t="e">
            <v>#DIV/0!</v>
          </cell>
          <cell r="GR413">
            <v>0</v>
          </cell>
          <cell r="GS413" t="e">
            <v>#DIV/0!</v>
          </cell>
          <cell r="GT413">
            <v>0</v>
          </cell>
          <cell r="GU413">
            <v>20870.811461350466</v>
          </cell>
          <cell r="GV413">
            <v>0</v>
          </cell>
          <cell r="GW413">
            <v>7521.2894974807523</v>
          </cell>
          <cell r="GX413">
            <v>0</v>
          </cell>
          <cell r="GY413">
            <v>1.731409812818949E-2</v>
          </cell>
          <cell r="GZ413">
            <v>0</v>
          </cell>
          <cell r="HA413">
            <v>4.8044856906226091E-2</v>
          </cell>
          <cell r="HB413">
            <v>0</v>
          </cell>
          <cell r="HC413">
            <v>3609.8092200536294</v>
          </cell>
          <cell r="HD413">
            <v>0</v>
          </cell>
          <cell r="HE413">
            <v>8.3098238780712035E-3</v>
          </cell>
          <cell r="IV413">
            <v>409</v>
          </cell>
        </row>
        <row r="414">
          <cell r="B414">
            <v>39223</v>
          </cell>
          <cell r="C414">
            <v>53</v>
          </cell>
          <cell r="D414">
            <v>39203</v>
          </cell>
          <cell r="E414">
            <v>0</v>
          </cell>
          <cell r="G414">
            <v>0</v>
          </cell>
          <cell r="H414">
            <v>0</v>
          </cell>
          <cell r="I414">
            <v>1</v>
          </cell>
          <cell r="J414">
            <v>1</v>
          </cell>
          <cell r="K414">
            <v>77.625</v>
          </cell>
          <cell r="L414">
            <v>0</v>
          </cell>
          <cell r="M414">
            <v>235.37500000000009</v>
          </cell>
          <cell r="N414">
            <v>0</v>
          </cell>
          <cell r="O414">
            <v>236</v>
          </cell>
          <cell r="Q414">
            <v>19.5</v>
          </cell>
          <cell r="S414">
            <v>0.73680555555555594</v>
          </cell>
          <cell r="T414">
            <v>0</v>
          </cell>
          <cell r="U414">
            <v>20.236805555555556</v>
          </cell>
          <cell r="W414">
            <v>11.663194444444446</v>
          </cell>
          <cell r="Y414">
            <v>3.4722222222222071E-2</v>
          </cell>
          <cell r="AA414">
            <v>20.215972222222224</v>
          </cell>
          <cell r="AB414">
            <v>0</v>
          </cell>
          <cell r="AC414">
            <v>20.250694444444445</v>
          </cell>
          <cell r="AE414">
            <v>4.4145833333333329</v>
          </cell>
          <cell r="AG414">
            <v>39.742361111111116</v>
          </cell>
          <cell r="AI414">
            <v>0.44097222222222232</v>
          </cell>
          <cell r="AJ414">
            <v>0</v>
          </cell>
          <cell r="AK414">
            <v>44.59791666666667</v>
          </cell>
          <cell r="AL414">
            <v>0</v>
          </cell>
          <cell r="AM414">
            <v>64.848611111111111</v>
          </cell>
          <cell r="AN414">
            <v>0</v>
          </cell>
          <cell r="AO414">
            <v>203.47499999999997</v>
          </cell>
          <cell r="AP414">
            <v>0</v>
          </cell>
          <cell r="AQ414">
            <v>132.03222222222203</v>
          </cell>
          <cell r="AR414">
            <v>0</v>
          </cell>
          <cell r="AS414">
            <v>0.97590612599159354</v>
          </cell>
          <cell r="AT414">
            <v>0</v>
          </cell>
          <cell r="AU414">
            <v>0.78309449180004775</v>
          </cell>
          <cell r="AV414">
            <v>0</v>
          </cell>
          <cell r="AW414">
            <v>0.99759326569209716</v>
          </cell>
          <cell r="AX414">
            <v>0</v>
          </cell>
          <cell r="AY414">
            <v>0.75659388348373846</v>
          </cell>
          <cell r="AZ414">
            <v>0</v>
          </cell>
          <cell r="BA414">
            <v>0.68146509945256728</v>
          </cell>
          <cell r="BB414">
            <v>0</v>
          </cell>
          <cell r="BC414">
            <v>0.64888670461836617</v>
          </cell>
          <cell r="BD414">
            <v>0</v>
          </cell>
          <cell r="BE414">
            <v>0.61370888866652162</v>
          </cell>
          <cell r="BF414">
            <v>0</v>
          </cell>
          <cell r="BG414">
            <v>0.61161423148684213</v>
          </cell>
          <cell r="BH414">
            <v>0</v>
          </cell>
          <cell r="BI414">
            <v>0.56094411990322701</v>
          </cell>
          <cell r="BJ414">
            <v>0</v>
          </cell>
          <cell r="BK414">
            <v>137.0885730755962</v>
          </cell>
          <cell r="BL414">
            <v>0</v>
          </cell>
          <cell r="BM414">
            <v>434402.61466666654</v>
          </cell>
          <cell r="BN414">
            <v>0</v>
          </cell>
          <cell r="BO414">
            <v>1840.6890451977397</v>
          </cell>
          <cell r="BP414">
            <v>0</v>
          </cell>
          <cell r="BQ414">
            <v>154969.07804000017</v>
          </cell>
          <cell r="BR414">
            <v>0</v>
          </cell>
          <cell r="BS414">
            <v>0.35674066593478904</v>
          </cell>
          <cell r="BT414">
            <v>0</v>
          </cell>
          <cell r="BU414">
            <v>0.35674066593478904</v>
          </cell>
          <cell r="BV414">
            <v>0</v>
          </cell>
          <cell r="BW414">
            <v>0.1156844016595425</v>
          </cell>
          <cell r="BX414">
            <v>0</v>
          </cell>
          <cell r="BY414">
            <v>50253.606557054118</v>
          </cell>
          <cell r="BZ414">
            <v>0</v>
          </cell>
          <cell r="CA414">
            <v>0.18634085888121099</v>
          </cell>
          <cell r="CB414">
            <v>0</v>
          </cell>
          <cell r="CC414">
            <v>80946.95631723039</v>
          </cell>
          <cell r="CD414">
            <v>0</v>
          </cell>
          <cell r="CE414">
            <v>2.9091516698056919E-2</v>
          </cell>
          <cell r="CF414">
            <v>0</v>
          </cell>
          <cell r="CG414">
            <v>0.74906282891880527</v>
          </cell>
          <cell r="CH414">
            <v>0</v>
          </cell>
          <cell r="CI414">
            <v>6673.1968893401727</v>
          </cell>
          <cell r="CJ414">
            <v>0</v>
          </cell>
          <cell r="CK414">
            <v>0.48917543656311357</v>
          </cell>
          <cell r="CL414">
            <v>0</v>
          </cell>
          <cell r="CM414">
            <v>84052.466533429571</v>
          </cell>
          <cell r="CN414">
            <v>0</v>
          </cell>
          <cell r="CO414">
            <v>0.39554271530305446</v>
          </cell>
          <cell r="CP414">
            <v>0</v>
          </cell>
          <cell r="CQ414">
            <v>171824.78973999975</v>
          </cell>
          <cell r="CR414">
            <v>0</v>
          </cell>
          <cell r="CS414">
            <v>1.1506937507033582E-2</v>
          </cell>
          <cell r="CT414">
            <v>0</v>
          </cell>
          <cell r="CU414">
            <v>4998.6437398613216</v>
          </cell>
          <cell r="CV414">
            <v>0</v>
          </cell>
          <cell r="CW414">
            <v>4.2342397840877351E-2</v>
          </cell>
          <cell r="CX414">
            <v>0</v>
          </cell>
          <cell r="CY414">
            <v>18393.648333333338</v>
          </cell>
          <cell r="CZ414">
            <v>0</v>
          </cell>
          <cell r="DA414">
            <v>2.031843602464951E-2</v>
          </cell>
          <cell r="DB414">
            <v>0</v>
          </cell>
          <cell r="DC414">
            <v>8.6033130166012406E-4</v>
          </cell>
          <cell r="DD414">
            <v>0</v>
          </cell>
          <cell r="DE414">
            <v>373.73016692073452</v>
          </cell>
          <cell r="DF414">
            <v>0</v>
          </cell>
          <cell r="DG414">
            <v>0.60590767106623711</v>
          </cell>
          <cell r="DH414">
            <v>0</v>
          </cell>
          <cell r="DI414">
            <v>11144.852624061377</v>
          </cell>
          <cell r="DJ414">
            <v>0</v>
          </cell>
          <cell r="DK414">
            <v>9.2751735223091852E-2</v>
          </cell>
          <cell r="DL414">
            <v>0</v>
          </cell>
          <cell r="DM414">
            <v>1706.0427999999986</v>
          </cell>
          <cell r="DN414">
            <v>0</v>
          </cell>
          <cell r="DO414">
            <v>0.82661866184707689</v>
          </cell>
          <cell r="DP414">
            <v>0</v>
          </cell>
          <cell r="DQ414">
            <v>45254.962817192856</v>
          </cell>
          <cell r="DR414">
            <v>0</v>
          </cell>
          <cell r="DS414">
            <v>54747.085815932078</v>
          </cell>
          <cell r="DT414">
            <v>0</v>
          </cell>
          <cell r="DU414">
            <v>417546.90296666691</v>
          </cell>
          <cell r="DV414">
            <v>0</v>
          </cell>
          <cell r="DW414">
            <v>0.96119795063173441</v>
          </cell>
          <cell r="DX414">
            <v>0</v>
          </cell>
          <cell r="DY414">
            <v>0.43262020195851175</v>
          </cell>
          <cell r="DZ414">
            <v>0</v>
          </cell>
          <cell r="EA414">
            <v>0.98785121967142764</v>
          </cell>
          <cell r="EB414">
            <v>0</v>
          </cell>
          <cell r="EC414">
            <v>0.85213298515445779</v>
          </cell>
          <cell r="ED414">
            <v>0</v>
          </cell>
          <cell r="EE414">
            <v>0.87518912292736151</v>
          </cell>
          <cell r="EF414">
            <v>0</v>
          </cell>
          <cell r="EG414">
            <v>7.7693210844588065E-2</v>
          </cell>
          <cell r="EH414">
            <v>0</v>
          </cell>
          <cell r="EI414">
            <v>33750.13393273767</v>
          </cell>
          <cell r="EJ414">
            <v>0</v>
          </cell>
          <cell r="EK414">
            <v>34165.199435562179</v>
          </cell>
          <cell r="EL414">
            <v>0</v>
          </cell>
          <cell r="EM414">
            <v>7.8648696582497374E-2</v>
          </cell>
          <cell r="EN414">
            <v>0</v>
          </cell>
          <cell r="EO414">
            <v>4.5821356152654571E-4</v>
          </cell>
          <cell r="EP414">
            <v>0</v>
          </cell>
          <cell r="EQ414">
            <v>15.654957713633674</v>
          </cell>
          <cell r="ER414">
            <v>0</v>
          </cell>
          <cell r="ES414">
            <v>0.98830407400104725</v>
          </cell>
          <cell r="ET414">
            <v>0</v>
          </cell>
          <cell r="EU414">
            <v>34149.544477848533</v>
          </cell>
          <cell r="EV414">
            <v>0</v>
          </cell>
          <cell r="EW414">
            <v>2.6484253307920855E-2</v>
          </cell>
          <cell r="EX414">
            <v>0.85</v>
          </cell>
          <cell r="EY414">
            <v>0.84698219763513705</v>
          </cell>
          <cell r="EZ414">
            <v>0</v>
          </cell>
          <cell r="FA414">
            <v>0.36037360173604288</v>
          </cell>
          <cell r="FB414">
            <v>0</v>
          </cell>
          <cell r="FC414">
            <v>0.42547954696361234</v>
          </cell>
          <cell r="FD414">
            <v>0</v>
          </cell>
          <cell r="FE414">
            <v>17677.205757963224</v>
          </cell>
          <cell r="FF414">
            <v>0</v>
          </cell>
          <cell r="FG414">
            <v>0.74577751989480423</v>
          </cell>
          <cell r="FH414">
            <v>0</v>
          </cell>
          <cell r="FI414">
            <v>0.78612324126108302</v>
          </cell>
          <cell r="FJ414">
            <v>0</v>
          </cell>
          <cell r="FK414">
            <v>0.90053164176015543</v>
          </cell>
          <cell r="FL414">
            <v>0</v>
          </cell>
          <cell r="FM414">
            <v>0.93795292330728053</v>
          </cell>
          <cell r="FN414">
            <v>0</v>
          </cell>
          <cell r="FO414">
            <v>0.67159625437868509</v>
          </cell>
          <cell r="FP414">
            <v>0</v>
          </cell>
          <cell r="FQ414">
            <v>0.73734659222062737</v>
          </cell>
          <cell r="FR414">
            <v>0</v>
          </cell>
          <cell r="FS414">
            <v>9.8212138333786392E-4</v>
          </cell>
          <cell r="FT414">
            <v>0</v>
          </cell>
          <cell r="FU414">
            <v>0.82760078323041475</v>
          </cell>
          <cell r="FV414">
            <v>0</v>
          </cell>
          <cell r="FW414">
            <v>0</v>
          </cell>
          <cell r="FX414">
            <v>0</v>
          </cell>
          <cell r="FY414">
            <v>40167.048074752522</v>
          </cell>
          <cell r="FZ414">
            <v>0</v>
          </cell>
          <cell r="GA414">
            <v>48534.328251800958</v>
          </cell>
          <cell r="GB414">
            <v>0</v>
          </cell>
          <cell r="GC414" t="e">
            <v>#DIV/0!</v>
          </cell>
          <cell r="GD414">
            <v>0</v>
          </cell>
          <cell r="GE414" t="e">
            <v>#DIV/0!</v>
          </cell>
          <cell r="GF414">
            <v>0</v>
          </cell>
          <cell r="GG414" t="e">
            <v>#DIV/0!</v>
          </cell>
          <cell r="GH414">
            <v>0</v>
          </cell>
          <cell r="GI414" t="e">
            <v>#DIV/0!</v>
          </cell>
          <cell r="GJ414">
            <v>0</v>
          </cell>
          <cell r="GK414" t="e">
            <v>#DIV/0!</v>
          </cell>
          <cell r="GL414">
            <v>0</v>
          </cell>
          <cell r="GM414" t="e">
            <v>#DIV/0!</v>
          </cell>
          <cell r="GN414">
            <v>0</v>
          </cell>
          <cell r="GO414" t="e">
            <v>#DIV/0!</v>
          </cell>
          <cell r="GP414">
            <v>0</v>
          </cell>
          <cell r="GQ414" t="e">
            <v>#DIV/0!</v>
          </cell>
          <cell r="GR414">
            <v>0</v>
          </cell>
          <cell r="GS414" t="e">
            <v>#DIV/0!</v>
          </cell>
          <cell r="GT414">
            <v>0</v>
          </cell>
          <cell r="GU414">
            <v>20870.811461350466</v>
          </cell>
          <cell r="GV414">
            <v>0</v>
          </cell>
          <cell r="GW414">
            <v>7521.2894974807523</v>
          </cell>
          <cell r="GX414">
            <v>0</v>
          </cell>
          <cell r="GY414">
            <v>1.731409812818949E-2</v>
          </cell>
          <cell r="GZ414">
            <v>0</v>
          </cell>
          <cell r="HA414">
            <v>4.8044856906226091E-2</v>
          </cell>
          <cell r="HB414">
            <v>0</v>
          </cell>
          <cell r="HC414">
            <v>3609.8092200536294</v>
          </cell>
          <cell r="HD414">
            <v>0</v>
          </cell>
          <cell r="HE414">
            <v>8.3098238780712035E-3</v>
          </cell>
          <cell r="IV414">
            <v>410</v>
          </cell>
        </row>
        <row r="415">
          <cell r="B415">
            <v>39224</v>
          </cell>
          <cell r="C415">
            <v>53</v>
          </cell>
          <cell r="D415">
            <v>39203</v>
          </cell>
          <cell r="E415">
            <v>0</v>
          </cell>
          <cell r="G415">
            <v>0</v>
          </cell>
          <cell r="H415">
            <v>0</v>
          </cell>
          <cell r="I415">
            <v>1</v>
          </cell>
          <cell r="J415">
            <v>1</v>
          </cell>
          <cell r="K415">
            <v>78.625</v>
          </cell>
          <cell r="L415">
            <v>0</v>
          </cell>
          <cell r="M415">
            <v>235.37500000000009</v>
          </cell>
          <cell r="N415">
            <v>0</v>
          </cell>
          <cell r="O415">
            <v>236</v>
          </cell>
          <cell r="Q415">
            <v>19.5</v>
          </cell>
          <cell r="S415">
            <v>0.73680555555555594</v>
          </cell>
          <cell r="T415">
            <v>0</v>
          </cell>
          <cell r="U415">
            <v>20.236805555555556</v>
          </cell>
          <cell r="W415">
            <v>11.663194444444446</v>
          </cell>
          <cell r="Y415">
            <v>3.4722222222222071E-2</v>
          </cell>
          <cell r="AA415">
            <v>20.215972222222224</v>
          </cell>
          <cell r="AB415">
            <v>0</v>
          </cell>
          <cell r="AC415">
            <v>20.250694444444445</v>
          </cell>
          <cell r="AE415">
            <v>4.4145833333333329</v>
          </cell>
          <cell r="AG415">
            <v>39.742361111111116</v>
          </cell>
          <cell r="AI415">
            <v>0.44097222222222232</v>
          </cell>
          <cell r="AJ415">
            <v>0</v>
          </cell>
          <cell r="AK415">
            <v>44.59791666666667</v>
          </cell>
          <cell r="AL415">
            <v>0</v>
          </cell>
          <cell r="AM415">
            <v>64.848611111111111</v>
          </cell>
          <cell r="AN415">
            <v>0</v>
          </cell>
          <cell r="AO415">
            <v>203.47499999999997</v>
          </cell>
          <cell r="AP415">
            <v>0</v>
          </cell>
          <cell r="AQ415">
            <v>132.03222222222203</v>
          </cell>
          <cell r="AR415">
            <v>0</v>
          </cell>
          <cell r="AS415">
            <v>0.97590612599159354</v>
          </cell>
          <cell r="AT415">
            <v>0</v>
          </cell>
          <cell r="AU415">
            <v>0.78309449180004775</v>
          </cell>
          <cell r="AV415">
            <v>0</v>
          </cell>
          <cell r="AW415">
            <v>0.99759326569209716</v>
          </cell>
          <cell r="AX415">
            <v>0</v>
          </cell>
          <cell r="AY415">
            <v>0.75659388348373846</v>
          </cell>
          <cell r="AZ415">
            <v>0</v>
          </cell>
          <cell r="BA415">
            <v>0.68146509945256728</v>
          </cell>
          <cell r="BB415">
            <v>0</v>
          </cell>
          <cell r="BC415">
            <v>0.64888670461836617</v>
          </cell>
          <cell r="BD415">
            <v>0</v>
          </cell>
          <cell r="BE415">
            <v>0.61370888866652162</v>
          </cell>
          <cell r="BF415">
            <v>0</v>
          </cell>
          <cell r="BG415">
            <v>0.61161423148684213</v>
          </cell>
          <cell r="BH415">
            <v>0</v>
          </cell>
          <cell r="BI415">
            <v>0.56094411990322701</v>
          </cell>
          <cell r="BJ415">
            <v>0</v>
          </cell>
          <cell r="BK415">
            <v>137.0885730755962</v>
          </cell>
          <cell r="BL415">
            <v>0</v>
          </cell>
          <cell r="BM415">
            <v>434402.61466666654</v>
          </cell>
          <cell r="BN415">
            <v>0</v>
          </cell>
          <cell r="BO415">
            <v>1840.6890451977397</v>
          </cell>
          <cell r="BP415">
            <v>0</v>
          </cell>
          <cell r="BQ415">
            <v>154969.07804000017</v>
          </cell>
          <cell r="BR415">
            <v>0</v>
          </cell>
          <cell r="BS415">
            <v>0.35674066593478904</v>
          </cell>
          <cell r="BT415">
            <v>0</v>
          </cell>
          <cell r="BU415">
            <v>0.35674066593478904</v>
          </cell>
          <cell r="BV415">
            <v>0</v>
          </cell>
          <cell r="BW415">
            <v>0.1156844016595425</v>
          </cell>
          <cell r="BX415">
            <v>0</v>
          </cell>
          <cell r="BY415">
            <v>50253.606557054118</v>
          </cell>
          <cell r="BZ415">
            <v>0</v>
          </cell>
          <cell r="CA415">
            <v>0.18634085888121099</v>
          </cell>
          <cell r="CB415">
            <v>0</v>
          </cell>
          <cell r="CC415">
            <v>80946.95631723039</v>
          </cell>
          <cell r="CD415">
            <v>0</v>
          </cell>
          <cell r="CE415">
            <v>2.9091516698056919E-2</v>
          </cell>
          <cell r="CF415">
            <v>0</v>
          </cell>
          <cell r="CG415">
            <v>0.74906282891880527</v>
          </cell>
          <cell r="CH415">
            <v>0</v>
          </cell>
          <cell r="CI415">
            <v>6673.1968893401727</v>
          </cell>
          <cell r="CJ415">
            <v>0</v>
          </cell>
          <cell r="CK415">
            <v>0.48917543656311357</v>
          </cell>
          <cell r="CL415">
            <v>0</v>
          </cell>
          <cell r="CM415">
            <v>84052.466533429571</v>
          </cell>
          <cell r="CN415">
            <v>0</v>
          </cell>
          <cell r="CO415">
            <v>0.39554271530305446</v>
          </cell>
          <cell r="CP415">
            <v>0</v>
          </cell>
          <cell r="CQ415">
            <v>171824.78973999975</v>
          </cell>
          <cell r="CR415">
            <v>0</v>
          </cell>
          <cell r="CS415">
            <v>1.1506937507033582E-2</v>
          </cell>
          <cell r="CT415">
            <v>0</v>
          </cell>
          <cell r="CU415">
            <v>4998.6437398613216</v>
          </cell>
          <cell r="CV415">
            <v>0</v>
          </cell>
          <cell r="CW415">
            <v>4.2342397840877351E-2</v>
          </cell>
          <cell r="CX415">
            <v>0</v>
          </cell>
          <cell r="CY415">
            <v>18393.648333333338</v>
          </cell>
          <cell r="CZ415">
            <v>0</v>
          </cell>
          <cell r="DA415">
            <v>2.031843602464951E-2</v>
          </cell>
          <cell r="DB415">
            <v>0</v>
          </cell>
          <cell r="DC415">
            <v>8.6033130166012406E-4</v>
          </cell>
          <cell r="DD415">
            <v>0</v>
          </cell>
          <cell r="DE415">
            <v>373.73016692073452</v>
          </cell>
          <cell r="DF415">
            <v>0</v>
          </cell>
          <cell r="DG415">
            <v>0.60590767106623711</v>
          </cell>
          <cell r="DH415">
            <v>0</v>
          </cell>
          <cell r="DI415">
            <v>11144.852624061377</v>
          </cell>
          <cell r="DJ415">
            <v>0</v>
          </cell>
          <cell r="DK415">
            <v>9.2751735223091852E-2</v>
          </cell>
          <cell r="DL415">
            <v>0</v>
          </cell>
          <cell r="DM415">
            <v>1706.0427999999986</v>
          </cell>
          <cell r="DN415">
            <v>0</v>
          </cell>
          <cell r="DO415">
            <v>0.82661866184707689</v>
          </cell>
          <cell r="DP415">
            <v>0</v>
          </cell>
          <cell r="DQ415">
            <v>45254.962817192856</v>
          </cell>
          <cell r="DR415">
            <v>0</v>
          </cell>
          <cell r="DS415">
            <v>54747.085815932078</v>
          </cell>
          <cell r="DT415">
            <v>0</v>
          </cell>
          <cell r="DU415">
            <v>417546.90296666691</v>
          </cell>
          <cell r="DV415">
            <v>0</v>
          </cell>
          <cell r="DW415">
            <v>0.96119795063173441</v>
          </cell>
          <cell r="DX415">
            <v>0</v>
          </cell>
          <cell r="DY415">
            <v>0.43262020195851175</v>
          </cell>
          <cell r="DZ415">
            <v>0</v>
          </cell>
          <cell r="EA415">
            <v>0.98785121967142764</v>
          </cell>
          <cell r="EB415">
            <v>0</v>
          </cell>
          <cell r="EC415">
            <v>0.85213298515445779</v>
          </cell>
          <cell r="ED415">
            <v>0</v>
          </cell>
          <cell r="EE415">
            <v>0.87518912292736151</v>
          </cell>
          <cell r="EF415">
            <v>0</v>
          </cell>
          <cell r="EG415">
            <v>7.7693210844588065E-2</v>
          </cell>
          <cell r="EH415">
            <v>0</v>
          </cell>
          <cell r="EI415">
            <v>33750.13393273767</v>
          </cell>
          <cell r="EJ415">
            <v>0</v>
          </cell>
          <cell r="EK415">
            <v>34165.199435562179</v>
          </cell>
          <cell r="EL415">
            <v>0</v>
          </cell>
          <cell r="EM415">
            <v>7.8648696582497374E-2</v>
          </cell>
          <cell r="EN415">
            <v>0</v>
          </cell>
          <cell r="EO415">
            <v>4.5821356152654571E-4</v>
          </cell>
          <cell r="EP415">
            <v>0</v>
          </cell>
          <cell r="EQ415">
            <v>15.654957713633674</v>
          </cell>
          <cell r="ER415">
            <v>0</v>
          </cell>
          <cell r="ES415">
            <v>0.98830407400104725</v>
          </cell>
          <cell r="ET415">
            <v>0</v>
          </cell>
          <cell r="EU415">
            <v>34149.544477848533</v>
          </cell>
          <cell r="EV415">
            <v>0</v>
          </cell>
          <cell r="EW415">
            <v>2.6484253307920855E-2</v>
          </cell>
          <cell r="EX415">
            <v>0.85</v>
          </cell>
          <cell r="EY415">
            <v>0.84698219763513705</v>
          </cell>
          <cell r="EZ415">
            <v>0</v>
          </cell>
          <cell r="FA415">
            <v>0.36037360173604288</v>
          </cell>
          <cell r="FB415">
            <v>0</v>
          </cell>
          <cell r="FC415">
            <v>0.42547954696361234</v>
          </cell>
          <cell r="FD415">
            <v>0</v>
          </cell>
          <cell r="FE415">
            <v>17677.205757963224</v>
          </cell>
          <cell r="FF415">
            <v>0</v>
          </cell>
          <cell r="FG415">
            <v>0.74577751989480423</v>
          </cell>
          <cell r="FH415">
            <v>0</v>
          </cell>
          <cell r="FI415">
            <v>0.78612324126108302</v>
          </cell>
          <cell r="FJ415">
            <v>0</v>
          </cell>
          <cell r="FK415">
            <v>0.90053164176015543</v>
          </cell>
          <cell r="FL415">
            <v>0</v>
          </cell>
          <cell r="FM415">
            <v>0.93795292330728053</v>
          </cell>
          <cell r="FN415">
            <v>0</v>
          </cell>
          <cell r="FO415">
            <v>0.67159625437868509</v>
          </cell>
          <cell r="FP415">
            <v>0</v>
          </cell>
          <cell r="FQ415">
            <v>0.73734659222062737</v>
          </cell>
          <cell r="FR415">
            <v>0</v>
          </cell>
          <cell r="FS415">
            <v>9.8212138333786392E-4</v>
          </cell>
          <cell r="FT415">
            <v>0</v>
          </cell>
          <cell r="FU415">
            <v>0.82760078323041475</v>
          </cell>
          <cell r="FV415">
            <v>0</v>
          </cell>
          <cell r="FW415">
            <v>0</v>
          </cell>
          <cell r="FX415">
            <v>0</v>
          </cell>
          <cell r="FY415">
            <v>40167.048074752522</v>
          </cell>
          <cell r="FZ415">
            <v>0</v>
          </cell>
          <cell r="GA415">
            <v>48534.328251800958</v>
          </cell>
          <cell r="GB415">
            <v>0</v>
          </cell>
          <cell r="GC415" t="e">
            <v>#DIV/0!</v>
          </cell>
          <cell r="GD415">
            <v>0</v>
          </cell>
          <cell r="GE415" t="e">
            <v>#DIV/0!</v>
          </cell>
          <cell r="GF415">
            <v>0</v>
          </cell>
          <cell r="GG415" t="e">
            <v>#DIV/0!</v>
          </cell>
          <cell r="GH415">
            <v>0</v>
          </cell>
          <cell r="GI415" t="e">
            <v>#DIV/0!</v>
          </cell>
          <cell r="GJ415">
            <v>0</v>
          </cell>
          <cell r="GK415" t="e">
            <v>#DIV/0!</v>
          </cell>
          <cell r="GL415">
            <v>0</v>
          </cell>
          <cell r="GM415" t="e">
            <v>#DIV/0!</v>
          </cell>
          <cell r="GN415">
            <v>0</v>
          </cell>
          <cell r="GO415" t="e">
            <v>#DIV/0!</v>
          </cell>
          <cell r="GP415">
            <v>0</v>
          </cell>
          <cell r="GQ415" t="e">
            <v>#DIV/0!</v>
          </cell>
          <cell r="GR415">
            <v>0</v>
          </cell>
          <cell r="GS415" t="e">
            <v>#DIV/0!</v>
          </cell>
          <cell r="GT415">
            <v>0</v>
          </cell>
          <cell r="GU415">
            <v>20870.811461350466</v>
          </cell>
          <cell r="GV415">
            <v>0</v>
          </cell>
          <cell r="GW415">
            <v>7521.2894974807523</v>
          </cell>
          <cell r="GX415">
            <v>0</v>
          </cell>
          <cell r="GY415">
            <v>1.731409812818949E-2</v>
          </cell>
          <cell r="GZ415">
            <v>0</v>
          </cell>
          <cell r="HA415">
            <v>4.8044856906226091E-2</v>
          </cell>
          <cell r="HB415">
            <v>0</v>
          </cell>
          <cell r="HC415">
            <v>3609.8092200536294</v>
          </cell>
          <cell r="HD415">
            <v>0</v>
          </cell>
          <cell r="HE415">
            <v>8.3098238780712035E-3</v>
          </cell>
          <cell r="IV415">
            <v>411</v>
          </cell>
        </row>
        <row r="416">
          <cell r="B416">
            <v>39225</v>
          </cell>
          <cell r="C416">
            <v>53</v>
          </cell>
          <cell r="D416">
            <v>39203</v>
          </cell>
          <cell r="E416">
            <v>0</v>
          </cell>
          <cell r="G416">
            <v>0</v>
          </cell>
          <cell r="H416">
            <v>0</v>
          </cell>
          <cell r="I416">
            <v>1</v>
          </cell>
          <cell r="J416">
            <v>1</v>
          </cell>
          <cell r="K416">
            <v>79.625</v>
          </cell>
          <cell r="L416">
            <v>0</v>
          </cell>
          <cell r="M416">
            <v>235.37500000000009</v>
          </cell>
          <cell r="N416">
            <v>0</v>
          </cell>
          <cell r="O416">
            <v>236</v>
          </cell>
          <cell r="Q416">
            <v>19.5</v>
          </cell>
          <cell r="S416">
            <v>0.73680555555555594</v>
          </cell>
          <cell r="T416">
            <v>0</v>
          </cell>
          <cell r="U416">
            <v>20.236805555555556</v>
          </cell>
          <cell r="W416">
            <v>11.663194444444446</v>
          </cell>
          <cell r="Y416">
            <v>3.4722222222222071E-2</v>
          </cell>
          <cell r="AA416">
            <v>20.215972222222224</v>
          </cell>
          <cell r="AB416">
            <v>0</v>
          </cell>
          <cell r="AC416">
            <v>20.250694444444445</v>
          </cell>
          <cell r="AE416">
            <v>4.4145833333333329</v>
          </cell>
          <cell r="AG416">
            <v>39.742361111111116</v>
          </cell>
          <cell r="AI416">
            <v>0.44097222222222232</v>
          </cell>
          <cell r="AJ416">
            <v>0</v>
          </cell>
          <cell r="AK416">
            <v>44.59791666666667</v>
          </cell>
          <cell r="AL416">
            <v>0</v>
          </cell>
          <cell r="AM416">
            <v>64.848611111111111</v>
          </cell>
          <cell r="AN416">
            <v>0</v>
          </cell>
          <cell r="AO416">
            <v>203.47499999999997</v>
          </cell>
          <cell r="AP416">
            <v>0</v>
          </cell>
          <cell r="AQ416">
            <v>132.03222222222203</v>
          </cell>
          <cell r="AR416">
            <v>0</v>
          </cell>
          <cell r="AS416">
            <v>0.97590612599159354</v>
          </cell>
          <cell r="AT416">
            <v>0</v>
          </cell>
          <cell r="AU416">
            <v>0.78309449180004775</v>
          </cell>
          <cell r="AV416">
            <v>0</v>
          </cell>
          <cell r="AW416">
            <v>0.99759326569209716</v>
          </cell>
          <cell r="AX416">
            <v>0</v>
          </cell>
          <cell r="AY416">
            <v>0.75659388348373846</v>
          </cell>
          <cell r="AZ416">
            <v>0</v>
          </cell>
          <cell r="BA416">
            <v>0.68146509945256728</v>
          </cell>
          <cell r="BB416">
            <v>0</v>
          </cell>
          <cell r="BC416">
            <v>0.64888670461836617</v>
          </cell>
          <cell r="BD416">
            <v>0</v>
          </cell>
          <cell r="BE416">
            <v>0.61370888866652162</v>
          </cell>
          <cell r="BF416">
            <v>0</v>
          </cell>
          <cell r="BG416">
            <v>0.61161423148684213</v>
          </cell>
          <cell r="BH416">
            <v>0</v>
          </cell>
          <cell r="BI416">
            <v>0.56094411990322701</v>
          </cell>
          <cell r="BJ416">
            <v>0</v>
          </cell>
          <cell r="BK416">
            <v>137.0885730755962</v>
          </cell>
          <cell r="BL416">
            <v>0</v>
          </cell>
          <cell r="BM416">
            <v>434402.61466666654</v>
          </cell>
          <cell r="BN416">
            <v>0</v>
          </cell>
          <cell r="BO416">
            <v>1840.6890451977397</v>
          </cell>
          <cell r="BP416">
            <v>0</v>
          </cell>
          <cell r="BQ416">
            <v>154969.07804000017</v>
          </cell>
          <cell r="BR416">
            <v>0</v>
          </cell>
          <cell r="BS416">
            <v>0.35674066593478904</v>
          </cell>
          <cell r="BT416">
            <v>0</v>
          </cell>
          <cell r="BU416">
            <v>0.35674066593478904</v>
          </cell>
          <cell r="BV416">
            <v>0</v>
          </cell>
          <cell r="BW416">
            <v>0.1156844016595425</v>
          </cell>
          <cell r="BX416">
            <v>0</v>
          </cell>
          <cell r="BY416">
            <v>50253.606557054118</v>
          </cell>
          <cell r="BZ416">
            <v>0</v>
          </cell>
          <cell r="CA416">
            <v>0.18634085888121099</v>
          </cell>
          <cell r="CB416">
            <v>0</v>
          </cell>
          <cell r="CC416">
            <v>80946.95631723039</v>
          </cell>
          <cell r="CD416">
            <v>0</v>
          </cell>
          <cell r="CE416">
            <v>2.9091516698056919E-2</v>
          </cell>
          <cell r="CF416">
            <v>0</v>
          </cell>
          <cell r="CG416">
            <v>0.74906282891880527</v>
          </cell>
          <cell r="CH416">
            <v>0</v>
          </cell>
          <cell r="CI416">
            <v>6673.1968893401727</v>
          </cell>
          <cell r="CJ416">
            <v>0</v>
          </cell>
          <cell r="CK416">
            <v>0.48917543656311357</v>
          </cell>
          <cell r="CL416">
            <v>0</v>
          </cell>
          <cell r="CM416">
            <v>84052.466533429571</v>
          </cell>
          <cell r="CN416">
            <v>0</v>
          </cell>
          <cell r="CO416">
            <v>0.39554271530305446</v>
          </cell>
          <cell r="CP416">
            <v>0</v>
          </cell>
          <cell r="CQ416">
            <v>171824.78973999975</v>
          </cell>
          <cell r="CR416">
            <v>0</v>
          </cell>
          <cell r="CS416">
            <v>1.1506937507033582E-2</v>
          </cell>
          <cell r="CT416">
            <v>0</v>
          </cell>
          <cell r="CU416">
            <v>4998.6437398613216</v>
          </cell>
          <cell r="CV416">
            <v>0</v>
          </cell>
          <cell r="CW416">
            <v>4.2342397840877351E-2</v>
          </cell>
          <cell r="CX416">
            <v>0</v>
          </cell>
          <cell r="CY416">
            <v>18393.648333333338</v>
          </cell>
          <cell r="CZ416">
            <v>0</v>
          </cell>
          <cell r="DA416">
            <v>2.031843602464951E-2</v>
          </cell>
          <cell r="DB416">
            <v>0</v>
          </cell>
          <cell r="DC416">
            <v>8.6033130166012406E-4</v>
          </cell>
          <cell r="DD416">
            <v>0</v>
          </cell>
          <cell r="DE416">
            <v>373.73016692073452</v>
          </cell>
          <cell r="DF416">
            <v>0</v>
          </cell>
          <cell r="DG416">
            <v>0.60590767106623711</v>
          </cell>
          <cell r="DH416">
            <v>0</v>
          </cell>
          <cell r="DI416">
            <v>11144.852624061377</v>
          </cell>
          <cell r="DJ416">
            <v>0</v>
          </cell>
          <cell r="DK416">
            <v>9.2751735223091852E-2</v>
          </cell>
          <cell r="DL416">
            <v>0</v>
          </cell>
          <cell r="DM416">
            <v>1706.0427999999986</v>
          </cell>
          <cell r="DN416">
            <v>0</v>
          </cell>
          <cell r="DO416">
            <v>0.82661866184707689</v>
          </cell>
          <cell r="DP416">
            <v>0</v>
          </cell>
          <cell r="DQ416">
            <v>45254.962817192856</v>
          </cell>
          <cell r="DR416">
            <v>0</v>
          </cell>
          <cell r="DS416">
            <v>54747.085815932078</v>
          </cell>
          <cell r="DT416">
            <v>0</v>
          </cell>
          <cell r="DU416">
            <v>417546.90296666691</v>
          </cell>
          <cell r="DV416">
            <v>0</v>
          </cell>
          <cell r="DW416">
            <v>0.96119795063173441</v>
          </cell>
          <cell r="DX416">
            <v>0</v>
          </cell>
          <cell r="DY416">
            <v>0.43262020195851175</v>
          </cell>
          <cell r="DZ416">
            <v>0</v>
          </cell>
          <cell r="EA416">
            <v>0.98785121967142764</v>
          </cell>
          <cell r="EB416">
            <v>0</v>
          </cell>
          <cell r="EC416">
            <v>0.85213298515445779</v>
          </cell>
          <cell r="ED416">
            <v>0</v>
          </cell>
          <cell r="EE416">
            <v>0.87518912292736151</v>
          </cell>
          <cell r="EF416">
            <v>0</v>
          </cell>
          <cell r="EG416">
            <v>7.7693210844588065E-2</v>
          </cell>
          <cell r="EH416">
            <v>0</v>
          </cell>
          <cell r="EI416">
            <v>33750.13393273767</v>
          </cell>
          <cell r="EJ416">
            <v>0</v>
          </cell>
          <cell r="EK416">
            <v>34165.199435562179</v>
          </cell>
          <cell r="EL416">
            <v>0</v>
          </cell>
          <cell r="EM416">
            <v>7.8648696582497374E-2</v>
          </cell>
          <cell r="EN416">
            <v>0</v>
          </cell>
          <cell r="EO416">
            <v>4.5821356152654571E-4</v>
          </cell>
          <cell r="EP416">
            <v>0</v>
          </cell>
          <cell r="EQ416">
            <v>15.654957713633674</v>
          </cell>
          <cell r="ER416">
            <v>0</v>
          </cell>
          <cell r="ES416">
            <v>0.98830407400104725</v>
          </cell>
          <cell r="ET416">
            <v>0</v>
          </cell>
          <cell r="EU416">
            <v>34149.544477848533</v>
          </cell>
          <cell r="EV416">
            <v>0</v>
          </cell>
          <cell r="EW416">
            <v>2.6484253307920855E-2</v>
          </cell>
          <cell r="EX416">
            <v>0.85</v>
          </cell>
          <cell r="EY416">
            <v>0.84698219763513705</v>
          </cell>
          <cell r="EZ416">
            <v>0</v>
          </cell>
          <cell r="FA416">
            <v>0.36037360173604288</v>
          </cell>
          <cell r="FB416">
            <v>0</v>
          </cell>
          <cell r="FC416">
            <v>0.42547954696361234</v>
          </cell>
          <cell r="FD416">
            <v>0</v>
          </cell>
          <cell r="FE416">
            <v>17677.205757963224</v>
          </cell>
          <cell r="FF416">
            <v>0</v>
          </cell>
          <cell r="FG416">
            <v>0.74577751989480423</v>
          </cell>
          <cell r="FH416">
            <v>0</v>
          </cell>
          <cell r="FI416">
            <v>0.78612324126108302</v>
          </cell>
          <cell r="FJ416">
            <v>0</v>
          </cell>
          <cell r="FK416">
            <v>0.90053164176015543</v>
          </cell>
          <cell r="FL416">
            <v>0</v>
          </cell>
          <cell r="FM416">
            <v>0.93795292330728053</v>
          </cell>
          <cell r="FN416">
            <v>0</v>
          </cell>
          <cell r="FO416">
            <v>0.67159625437868509</v>
          </cell>
          <cell r="FP416">
            <v>0</v>
          </cell>
          <cell r="FQ416">
            <v>0.73734659222062737</v>
          </cell>
          <cell r="FR416">
            <v>0</v>
          </cell>
          <cell r="FS416">
            <v>9.8212138333786392E-4</v>
          </cell>
          <cell r="FT416">
            <v>0</v>
          </cell>
          <cell r="FU416">
            <v>0.82760078323041475</v>
          </cell>
          <cell r="FV416">
            <v>0</v>
          </cell>
          <cell r="FW416">
            <v>0</v>
          </cell>
          <cell r="FX416">
            <v>0</v>
          </cell>
          <cell r="FY416">
            <v>40167.048074752522</v>
          </cell>
          <cell r="FZ416">
            <v>0</v>
          </cell>
          <cell r="GA416">
            <v>48534.328251800958</v>
          </cell>
          <cell r="GB416">
            <v>0</v>
          </cell>
          <cell r="GC416" t="e">
            <v>#DIV/0!</v>
          </cell>
          <cell r="GD416">
            <v>0</v>
          </cell>
          <cell r="GE416" t="e">
            <v>#DIV/0!</v>
          </cell>
          <cell r="GF416">
            <v>0</v>
          </cell>
          <cell r="GG416" t="e">
            <v>#DIV/0!</v>
          </cell>
          <cell r="GH416">
            <v>0</v>
          </cell>
          <cell r="GI416" t="e">
            <v>#DIV/0!</v>
          </cell>
          <cell r="GJ416">
            <v>0</v>
          </cell>
          <cell r="GK416" t="e">
            <v>#DIV/0!</v>
          </cell>
          <cell r="GL416">
            <v>0</v>
          </cell>
          <cell r="GM416" t="e">
            <v>#DIV/0!</v>
          </cell>
          <cell r="GN416">
            <v>0</v>
          </cell>
          <cell r="GO416" t="e">
            <v>#DIV/0!</v>
          </cell>
          <cell r="GP416">
            <v>0</v>
          </cell>
          <cell r="GQ416" t="e">
            <v>#DIV/0!</v>
          </cell>
          <cell r="GR416">
            <v>0</v>
          </cell>
          <cell r="GS416" t="e">
            <v>#DIV/0!</v>
          </cell>
          <cell r="GT416">
            <v>0</v>
          </cell>
          <cell r="GU416">
            <v>20870.811461350466</v>
          </cell>
          <cell r="GV416">
            <v>0</v>
          </cell>
          <cell r="GW416">
            <v>7521.2894974807523</v>
          </cell>
          <cell r="GX416">
            <v>0</v>
          </cell>
          <cell r="GY416">
            <v>1.731409812818949E-2</v>
          </cell>
          <cell r="GZ416">
            <v>0</v>
          </cell>
          <cell r="HA416">
            <v>4.8044856906226091E-2</v>
          </cell>
          <cell r="HB416">
            <v>0</v>
          </cell>
          <cell r="HC416">
            <v>3609.8092200536294</v>
          </cell>
          <cell r="HD416">
            <v>0</v>
          </cell>
          <cell r="HE416">
            <v>8.3098238780712035E-3</v>
          </cell>
          <cell r="IV416">
            <v>412</v>
          </cell>
        </row>
        <row r="417">
          <cell r="B417">
            <v>39226</v>
          </cell>
          <cell r="C417">
            <v>53</v>
          </cell>
          <cell r="D417">
            <v>39203</v>
          </cell>
          <cell r="E417">
            <v>0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80.625</v>
          </cell>
          <cell r="L417">
            <v>0</v>
          </cell>
          <cell r="M417">
            <v>235.37500000000009</v>
          </cell>
          <cell r="N417">
            <v>0</v>
          </cell>
          <cell r="O417">
            <v>236</v>
          </cell>
          <cell r="Q417">
            <v>19.5</v>
          </cell>
          <cell r="S417">
            <v>0.73680555555555594</v>
          </cell>
          <cell r="T417">
            <v>0</v>
          </cell>
          <cell r="U417">
            <v>20.236805555555556</v>
          </cell>
          <cell r="W417">
            <v>11.663194444444446</v>
          </cell>
          <cell r="Y417">
            <v>3.4722222222222071E-2</v>
          </cell>
          <cell r="AA417">
            <v>20.215972222222224</v>
          </cell>
          <cell r="AB417">
            <v>0</v>
          </cell>
          <cell r="AC417">
            <v>20.250694444444445</v>
          </cell>
          <cell r="AE417">
            <v>4.4145833333333329</v>
          </cell>
          <cell r="AG417">
            <v>39.742361111111116</v>
          </cell>
          <cell r="AI417">
            <v>0.44097222222222232</v>
          </cell>
          <cell r="AJ417">
            <v>0</v>
          </cell>
          <cell r="AK417">
            <v>44.59791666666667</v>
          </cell>
          <cell r="AL417">
            <v>0</v>
          </cell>
          <cell r="AM417">
            <v>64.848611111111111</v>
          </cell>
          <cell r="AN417">
            <v>0</v>
          </cell>
          <cell r="AO417">
            <v>203.47499999999997</v>
          </cell>
          <cell r="AP417">
            <v>0</v>
          </cell>
          <cell r="AQ417">
            <v>132.03222222222203</v>
          </cell>
          <cell r="AR417">
            <v>0</v>
          </cell>
          <cell r="AS417">
            <v>0.97590612599159354</v>
          </cell>
          <cell r="AT417">
            <v>0</v>
          </cell>
          <cell r="AU417">
            <v>0.78309449180004775</v>
          </cell>
          <cell r="AV417">
            <v>0</v>
          </cell>
          <cell r="AW417">
            <v>0.99759326569209716</v>
          </cell>
          <cell r="AX417">
            <v>0</v>
          </cell>
          <cell r="AY417">
            <v>0.75659388348373846</v>
          </cell>
          <cell r="AZ417">
            <v>0</v>
          </cell>
          <cell r="BA417">
            <v>0.68146509945256728</v>
          </cell>
          <cell r="BB417">
            <v>0</v>
          </cell>
          <cell r="BC417">
            <v>0.64888670461836617</v>
          </cell>
          <cell r="BD417">
            <v>0</v>
          </cell>
          <cell r="BE417">
            <v>0.61370888866652162</v>
          </cell>
          <cell r="BF417">
            <v>0</v>
          </cell>
          <cell r="BG417">
            <v>0.61161423148684213</v>
          </cell>
          <cell r="BH417">
            <v>0</v>
          </cell>
          <cell r="BI417">
            <v>0.56094411990322701</v>
          </cell>
          <cell r="BJ417">
            <v>0</v>
          </cell>
          <cell r="BK417">
            <v>137.0885730755962</v>
          </cell>
          <cell r="BL417">
            <v>0</v>
          </cell>
          <cell r="BM417">
            <v>434402.61466666654</v>
          </cell>
          <cell r="BN417">
            <v>0</v>
          </cell>
          <cell r="BO417">
            <v>1840.6890451977397</v>
          </cell>
          <cell r="BP417">
            <v>0</v>
          </cell>
          <cell r="BQ417">
            <v>154969.07804000017</v>
          </cell>
          <cell r="BR417">
            <v>0</v>
          </cell>
          <cell r="BS417">
            <v>0.35674066593478904</v>
          </cell>
          <cell r="BT417">
            <v>0</v>
          </cell>
          <cell r="BU417">
            <v>0.35674066593478904</v>
          </cell>
          <cell r="BV417">
            <v>0</v>
          </cell>
          <cell r="BW417">
            <v>0.1156844016595425</v>
          </cell>
          <cell r="BX417">
            <v>0</v>
          </cell>
          <cell r="BY417">
            <v>50253.606557054118</v>
          </cell>
          <cell r="BZ417">
            <v>0</v>
          </cell>
          <cell r="CA417">
            <v>0.18634085888121099</v>
          </cell>
          <cell r="CB417">
            <v>0</v>
          </cell>
          <cell r="CC417">
            <v>80946.95631723039</v>
          </cell>
          <cell r="CD417">
            <v>0</v>
          </cell>
          <cell r="CE417">
            <v>2.9091516698056919E-2</v>
          </cell>
          <cell r="CF417">
            <v>0</v>
          </cell>
          <cell r="CG417">
            <v>0.74906282891880527</v>
          </cell>
          <cell r="CH417">
            <v>0</v>
          </cell>
          <cell r="CI417">
            <v>6673.1968893401727</v>
          </cell>
          <cell r="CJ417">
            <v>0</v>
          </cell>
          <cell r="CK417">
            <v>0.48917543656311357</v>
          </cell>
          <cell r="CL417">
            <v>0</v>
          </cell>
          <cell r="CM417">
            <v>84052.466533429571</v>
          </cell>
          <cell r="CN417">
            <v>0</v>
          </cell>
          <cell r="CO417">
            <v>0.39554271530305446</v>
          </cell>
          <cell r="CP417">
            <v>0</v>
          </cell>
          <cell r="CQ417">
            <v>171824.78973999975</v>
          </cell>
          <cell r="CR417">
            <v>0</v>
          </cell>
          <cell r="CS417">
            <v>1.1506937507033582E-2</v>
          </cell>
          <cell r="CT417">
            <v>0</v>
          </cell>
          <cell r="CU417">
            <v>4998.6437398613216</v>
          </cell>
          <cell r="CV417">
            <v>0</v>
          </cell>
          <cell r="CW417">
            <v>4.2342397840877351E-2</v>
          </cell>
          <cell r="CX417">
            <v>0</v>
          </cell>
          <cell r="CY417">
            <v>18393.648333333338</v>
          </cell>
          <cell r="CZ417">
            <v>0</v>
          </cell>
          <cell r="DA417">
            <v>2.031843602464951E-2</v>
          </cell>
          <cell r="DB417">
            <v>0</v>
          </cell>
          <cell r="DC417">
            <v>8.6033130166012406E-4</v>
          </cell>
          <cell r="DD417">
            <v>0</v>
          </cell>
          <cell r="DE417">
            <v>373.73016692073452</v>
          </cell>
          <cell r="DF417">
            <v>0</v>
          </cell>
          <cell r="DG417">
            <v>0.60590767106623711</v>
          </cell>
          <cell r="DH417">
            <v>0</v>
          </cell>
          <cell r="DI417">
            <v>11144.852624061377</v>
          </cell>
          <cell r="DJ417">
            <v>0</v>
          </cell>
          <cell r="DK417">
            <v>9.2751735223091852E-2</v>
          </cell>
          <cell r="DL417">
            <v>0</v>
          </cell>
          <cell r="DM417">
            <v>1706.0427999999986</v>
          </cell>
          <cell r="DN417">
            <v>0</v>
          </cell>
          <cell r="DO417">
            <v>0.82661866184707689</v>
          </cell>
          <cell r="DP417">
            <v>0</v>
          </cell>
          <cell r="DQ417">
            <v>45254.962817192856</v>
          </cell>
          <cell r="DR417">
            <v>0</v>
          </cell>
          <cell r="DS417">
            <v>54747.085815932078</v>
          </cell>
          <cell r="DT417">
            <v>0</v>
          </cell>
          <cell r="DU417">
            <v>417546.90296666691</v>
          </cell>
          <cell r="DV417">
            <v>0</v>
          </cell>
          <cell r="DW417">
            <v>0.96119795063173441</v>
          </cell>
          <cell r="DX417">
            <v>0</v>
          </cell>
          <cell r="DY417">
            <v>0.43262020195851175</v>
          </cell>
          <cell r="DZ417">
            <v>0</v>
          </cell>
          <cell r="EA417">
            <v>0.98785121967142764</v>
          </cell>
          <cell r="EB417">
            <v>0</v>
          </cell>
          <cell r="EC417">
            <v>0.85213298515445779</v>
          </cell>
          <cell r="ED417">
            <v>0</v>
          </cell>
          <cell r="EE417">
            <v>0.87518912292736151</v>
          </cell>
          <cell r="EF417">
            <v>0</v>
          </cell>
          <cell r="EG417">
            <v>7.7693210844588065E-2</v>
          </cell>
          <cell r="EH417">
            <v>0</v>
          </cell>
          <cell r="EI417">
            <v>33750.13393273767</v>
          </cell>
          <cell r="EJ417">
            <v>0</v>
          </cell>
          <cell r="EK417">
            <v>34165.199435562179</v>
          </cell>
          <cell r="EL417">
            <v>0</v>
          </cell>
          <cell r="EM417">
            <v>7.8648696582497374E-2</v>
          </cell>
          <cell r="EN417">
            <v>0</v>
          </cell>
          <cell r="EO417">
            <v>4.5821356152654571E-4</v>
          </cell>
          <cell r="EP417">
            <v>0</v>
          </cell>
          <cell r="EQ417">
            <v>15.654957713633674</v>
          </cell>
          <cell r="ER417">
            <v>0</v>
          </cell>
          <cell r="ES417">
            <v>0.98830407400104725</v>
          </cell>
          <cell r="ET417">
            <v>0</v>
          </cell>
          <cell r="EU417">
            <v>34149.544477848533</v>
          </cell>
          <cell r="EV417">
            <v>0</v>
          </cell>
          <cell r="EW417">
            <v>2.6484253307920855E-2</v>
          </cell>
          <cell r="EX417">
            <v>0.85</v>
          </cell>
          <cell r="EY417">
            <v>0.84698219763513705</v>
          </cell>
          <cell r="EZ417">
            <v>0</v>
          </cell>
          <cell r="FA417">
            <v>0.36037360173604288</v>
          </cell>
          <cell r="FB417">
            <v>0</v>
          </cell>
          <cell r="FC417">
            <v>0.42547954696361234</v>
          </cell>
          <cell r="FD417">
            <v>0</v>
          </cell>
          <cell r="FE417">
            <v>17677.205757963224</v>
          </cell>
          <cell r="FF417">
            <v>0</v>
          </cell>
          <cell r="FG417">
            <v>0.74577751989480423</v>
          </cell>
          <cell r="FH417">
            <v>0</v>
          </cell>
          <cell r="FI417">
            <v>0.78612324126108302</v>
          </cell>
          <cell r="FJ417">
            <v>0</v>
          </cell>
          <cell r="FK417">
            <v>0.90053164176015543</v>
          </cell>
          <cell r="FL417">
            <v>0</v>
          </cell>
          <cell r="FM417">
            <v>0.93795292330728053</v>
          </cell>
          <cell r="FN417">
            <v>0</v>
          </cell>
          <cell r="FO417">
            <v>0.67159625437868509</v>
          </cell>
          <cell r="FP417">
            <v>0</v>
          </cell>
          <cell r="FQ417">
            <v>0.73734659222062737</v>
          </cell>
          <cell r="FR417">
            <v>0</v>
          </cell>
          <cell r="FS417">
            <v>9.8212138333786392E-4</v>
          </cell>
          <cell r="FT417">
            <v>0</v>
          </cell>
          <cell r="FU417">
            <v>0.82760078323041475</v>
          </cell>
          <cell r="FV417">
            <v>0</v>
          </cell>
          <cell r="FW417">
            <v>0</v>
          </cell>
          <cell r="FX417">
            <v>0</v>
          </cell>
          <cell r="FY417">
            <v>40167.048074752522</v>
          </cell>
          <cell r="FZ417">
            <v>0</v>
          </cell>
          <cell r="GA417">
            <v>48534.328251800958</v>
          </cell>
          <cell r="GB417">
            <v>0</v>
          </cell>
          <cell r="GC417" t="e">
            <v>#DIV/0!</v>
          </cell>
          <cell r="GD417">
            <v>0</v>
          </cell>
          <cell r="GE417" t="e">
            <v>#DIV/0!</v>
          </cell>
          <cell r="GF417">
            <v>0</v>
          </cell>
          <cell r="GG417" t="e">
            <v>#DIV/0!</v>
          </cell>
          <cell r="GH417">
            <v>0</v>
          </cell>
          <cell r="GI417" t="e">
            <v>#DIV/0!</v>
          </cell>
          <cell r="GJ417">
            <v>0</v>
          </cell>
          <cell r="GK417" t="e">
            <v>#DIV/0!</v>
          </cell>
          <cell r="GL417">
            <v>0</v>
          </cell>
          <cell r="GM417" t="e">
            <v>#DIV/0!</v>
          </cell>
          <cell r="GN417">
            <v>0</v>
          </cell>
          <cell r="GO417" t="e">
            <v>#DIV/0!</v>
          </cell>
          <cell r="GP417">
            <v>0</v>
          </cell>
          <cell r="GQ417" t="e">
            <v>#DIV/0!</v>
          </cell>
          <cell r="GR417">
            <v>0</v>
          </cell>
          <cell r="GS417" t="e">
            <v>#DIV/0!</v>
          </cell>
          <cell r="GT417">
            <v>0</v>
          </cell>
          <cell r="GU417">
            <v>20870.811461350466</v>
          </cell>
          <cell r="GV417">
            <v>0</v>
          </cell>
          <cell r="GW417">
            <v>7521.2894974807523</v>
          </cell>
          <cell r="GX417">
            <v>0</v>
          </cell>
          <cell r="GY417">
            <v>1.731409812818949E-2</v>
          </cell>
          <cell r="GZ417">
            <v>0</v>
          </cell>
          <cell r="HA417">
            <v>4.8044856906226091E-2</v>
          </cell>
          <cell r="HB417">
            <v>0</v>
          </cell>
          <cell r="HC417">
            <v>3609.8092200536294</v>
          </cell>
          <cell r="HD417">
            <v>0</v>
          </cell>
          <cell r="HE417">
            <v>8.3098238780712035E-3</v>
          </cell>
          <cell r="IV417">
            <v>413</v>
          </cell>
        </row>
        <row r="418">
          <cell r="B418">
            <v>39227</v>
          </cell>
          <cell r="C418">
            <v>53</v>
          </cell>
          <cell r="D418">
            <v>39203</v>
          </cell>
          <cell r="E418">
            <v>0</v>
          </cell>
          <cell r="G418">
            <v>0</v>
          </cell>
          <cell r="H418">
            <v>0</v>
          </cell>
          <cell r="I418">
            <v>1</v>
          </cell>
          <cell r="J418">
            <v>1</v>
          </cell>
          <cell r="K418">
            <v>81.625</v>
          </cell>
          <cell r="L418">
            <v>0</v>
          </cell>
          <cell r="M418">
            <v>235.37500000000009</v>
          </cell>
          <cell r="N418">
            <v>0</v>
          </cell>
          <cell r="O418">
            <v>236</v>
          </cell>
          <cell r="Q418">
            <v>19.5</v>
          </cell>
          <cell r="S418">
            <v>0.73680555555555594</v>
          </cell>
          <cell r="T418">
            <v>0</v>
          </cell>
          <cell r="U418">
            <v>20.236805555555556</v>
          </cell>
          <cell r="W418">
            <v>11.663194444444446</v>
          </cell>
          <cell r="Y418">
            <v>3.4722222222222071E-2</v>
          </cell>
          <cell r="AA418">
            <v>20.215972222222224</v>
          </cell>
          <cell r="AB418">
            <v>0</v>
          </cell>
          <cell r="AC418">
            <v>20.250694444444445</v>
          </cell>
          <cell r="AE418">
            <v>4.4145833333333329</v>
          </cell>
          <cell r="AG418">
            <v>39.742361111111116</v>
          </cell>
          <cell r="AI418">
            <v>0.44097222222222232</v>
          </cell>
          <cell r="AJ418">
            <v>0</v>
          </cell>
          <cell r="AK418">
            <v>44.59791666666667</v>
          </cell>
          <cell r="AL418">
            <v>0</v>
          </cell>
          <cell r="AM418">
            <v>64.848611111111111</v>
          </cell>
          <cell r="AN418">
            <v>0</v>
          </cell>
          <cell r="AO418">
            <v>203.47499999999997</v>
          </cell>
          <cell r="AP418">
            <v>0</v>
          </cell>
          <cell r="AQ418">
            <v>132.03222222222203</v>
          </cell>
          <cell r="AR418">
            <v>0</v>
          </cell>
          <cell r="AS418">
            <v>0.97590612599159354</v>
          </cell>
          <cell r="AT418">
            <v>0</v>
          </cell>
          <cell r="AU418">
            <v>0.78309449180004775</v>
          </cell>
          <cell r="AV418">
            <v>0</v>
          </cell>
          <cell r="AW418">
            <v>0.99759326569209716</v>
          </cell>
          <cell r="AX418">
            <v>0</v>
          </cell>
          <cell r="AY418">
            <v>0.75659388348373846</v>
          </cell>
          <cell r="AZ418">
            <v>0</v>
          </cell>
          <cell r="BA418">
            <v>0.68146509945256728</v>
          </cell>
          <cell r="BB418">
            <v>0</v>
          </cell>
          <cell r="BC418">
            <v>0.64888670461836617</v>
          </cell>
          <cell r="BD418">
            <v>0</v>
          </cell>
          <cell r="BE418">
            <v>0.61370888866652162</v>
          </cell>
          <cell r="BF418">
            <v>0</v>
          </cell>
          <cell r="BG418">
            <v>0.61161423148684213</v>
          </cell>
          <cell r="BH418">
            <v>0</v>
          </cell>
          <cell r="BI418">
            <v>0.56094411990322701</v>
          </cell>
          <cell r="BJ418">
            <v>0</v>
          </cell>
          <cell r="BK418">
            <v>137.0885730755962</v>
          </cell>
          <cell r="BL418">
            <v>0</v>
          </cell>
          <cell r="BM418">
            <v>434402.61466666654</v>
          </cell>
          <cell r="BN418">
            <v>0</v>
          </cell>
          <cell r="BO418">
            <v>1840.6890451977397</v>
          </cell>
          <cell r="BP418">
            <v>0</v>
          </cell>
          <cell r="BQ418">
            <v>154969.07804000017</v>
          </cell>
          <cell r="BR418">
            <v>0</v>
          </cell>
          <cell r="BS418">
            <v>0.35674066593478904</v>
          </cell>
          <cell r="BT418">
            <v>0</v>
          </cell>
          <cell r="BU418">
            <v>0.35674066593478904</v>
          </cell>
          <cell r="BV418">
            <v>0</v>
          </cell>
          <cell r="BW418">
            <v>0.1156844016595425</v>
          </cell>
          <cell r="BX418">
            <v>0</v>
          </cell>
          <cell r="BY418">
            <v>50253.606557054118</v>
          </cell>
          <cell r="BZ418">
            <v>0</v>
          </cell>
          <cell r="CA418">
            <v>0.18634085888121099</v>
          </cell>
          <cell r="CB418">
            <v>0</v>
          </cell>
          <cell r="CC418">
            <v>80946.95631723039</v>
          </cell>
          <cell r="CD418">
            <v>0</v>
          </cell>
          <cell r="CE418">
            <v>2.9091516698056919E-2</v>
          </cell>
          <cell r="CF418">
            <v>0</v>
          </cell>
          <cell r="CG418">
            <v>0.74906282891880527</v>
          </cell>
          <cell r="CH418">
            <v>0</v>
          </cell>
          <cell r="CI418">
            <v>6673.1968893401727</v>
          </cell>
          <cell r="CJ418">
            <v>0</v>
          </cell>
          <cell r="CK418">
            <v>0.48917543656311357</v>
          </cell>
          <cell r="CL418">
            <v>0</v>
          </cell>
          <cell r="CM418">
            <v>84052.466533429571</v>
          </cell>
          <cell r="CN418">
            <v>0</v>
          </cell>
          <cell r="CO418">
            <v>0.39554271530305446</v>
          </cell>
          <cell r="CP418">
            <v>0</v>
          </cell>
          <cell r="CQ418">
            <v>171824.78973999975</v>
          </cell>
          <cell r="CR418">
            <v>0</v>
          </cell>
          <cell r="CS418">
            <v>1.1506937507033582E-2</v>
          </cell>
          <cell r="CT418">
            <v>0</v>
          </cell>
          <cell r="CU418">
            <v>4998.6437398613216</v>
          </cell>
          <cell r="CV418">
            <v>0</v>
          </cell>
          <cell r="CW418">
            <v>4.2342397840877351E-2</v>
          </cell>
          <cell r="CX418">
            <v>0</v>
          </cell>
          <cell r="CY418">
            <v>18393.648333333338</v>
          </cell>
          <cell r="CZ418">
            <v>0</v>
          </cell>
          <cell r="DA418">
            <v>2.031843602464951E-2</v>
          </cell>
          <cell r="DB418">
            <v>0</v>
          </cell>
          <cell r="DC418">
            <v>8.6033130166012406E-4</v>
          </cell>
          <cell r="DD418">
            <v>0</v>
          </cell>
          <cell r="DE418">
            <v>373.73016692073452</v>
          </cell>
          <cell r="DF418">
            <v>0</v>
          </cell>
          <cell r="DG418">
            <v>0.60590767106623711</v>
          </cell>
          <cell r="DH418">
            <v>0</v>
          </cell>
          <cell r="DI418">
            <v>11144.852624061377</v>
          </cell>
          <cell r="DJ418">
            <v>0</v>
          </cell>
          <cell r="DK418">
            <v>9.2751735223091852E-2</v>
          </cell>
          <cell r="DL418">
            <v>0</v>
          </cell>
          <cell r="DM418">
            <v>1706.0427999999986</v>
          </cell>
          <cell r="DN418">
            <v>0</v>
          </cell>
          <cell r="DO418">
            <v>0.82661866184707689</v>
          </cell>
          <cell r="DP418">
            <v>0</v>
          </cell>
          <cell r="DQ418">
            <v>45254.962817192856</v>
          </cell>
          <cell r="DR418">
            <v>0</v>
          </cell>
          <cell r="DS418">
            <v>54747.085815932078</v>
          </cell>
          <cell r="DT418">
            <v>0</v>
          </cell>
          <cell r="DU418">
            <v>417546.90296666691</v>
          </cell>
          <cell r="DV418">
            <v>0</v>
          </cell>
          <cell r="DW418">
            <v>0.96119795063173441</v>
          </cell>
          <cell r="DX418">
            <v>0</v>
          </cell>
          <cell r="DY418">
            <v>0.43262020195851175</v>
          </cell>
          <cell r="DZ418">
            <v>0</v>
          </cell>
          <cell r="EA418">
            <v>0.98785121967142764</v>
          </cell>
          <cell r="EB418">
            <v>0</v>
          </cell>
          <cell r="EC418">
            <v>0.85213298515445779</v>
          </cell>
          <cell r="ED418">
            <v>0</v>
          </cell>
          <cell r="EE418">
            <v>0.87518912292736151</v>
          </cell>
          <cell r="EF418">
            <v>0</v>
          </cell>
          <cell r="EG418">
            <v>7.7693210844588065E-2</v>
          </cell>
          <cell r="EH418">
            <v>0</v>
          </cell>
          <cell r="EI418">
            <v>33750.13393273767</v>
          </cell>
          <cell r="EJ418">
            <v>0</v>
          </cell>
          <cell r="EK418">
            <v>34165.199435562179</v>
          </cell>
          <cell r="EL418">
            <v>0</v>
          </cell>
          <cell r="EM418">
            <v>7.8648696582497374E-2</v>
          </cell>
          <cell r="EN418">
            <v>0</v>
          </cell>
          <cell r="EO418">
            <v>4.5821356152654571E-4</v>
          </cell>
          <cell r="EP418">
            <v>0</v>
          </cell>
          <cell r="EQ418">
            <v>15.654957713633674</v>
          </cell>
          <cell r="ER418">
            <v>0</v>
          </cell>
          <cell r="ES418">
            <v>0.98830407400104725</v>
          </cell>
          <cell r="ET418">
            <v>0</v>
          </cell>
          <cell r="EU418">
            <v>34149.544477848533</v>
          </cell>
          <cell r="EV418">
            <v>0</v>
          </cell>
          <cell r="EW418">
            <v>2.6484253307920855E-2</v>
          </cell>
          <cell r="EX418">
            <v>0.85</v>
          </cell>
          <cell r="EY418">
            <v>0.84698219763513705</v>
          </cell>
          <cell r="EZ418">
            <v>0</v>
          </cell>
          <cell r="FA418">
            <v>0.36037360173604288</v>
          </cell>
          <cell r="FB418">
            <v>0</v>
          </cell>
          <cell r="FC418">
            <v>0.42547954696361234</v>
          </cell>
          <cell r="FD418">
            <v>0</v>
          </cell>
          <cell r="FE418">
            <v>17677.205757963224</v>
          </cell>
          <cell r="FF418">
            <v>0</v>
          </cell>
          <cell r="FG418">
            <v>0.74577751989480423</v>
          </cell>
          <cell r="FH418">
            <v>0</v>
          </cell>
          <cell r="FI418">
            <v>0.78612324126108302</v>
          </cell>
          <cell r="FJ418">
            <v>0</v>
          </cell>
          <cell r="FK418">
            <v>0.90053164176015543</v>
          </cell>
          <cell r="FL418">
            <v>0</v>
          </cell>
          <cell r="FM418">
            <v>0.93795292330728053</v>
          </cell>
          <cell r="FN418">
            <v>0</v>
          </cell>
          <cell r="FO418">
            <v>0.67159625437868509</v>
          </cell>
          <cell r="FP418">
            <v>0</v>
          </cell>
          <cell r="FQ418">
            <v>0.73734659222062737</v>
          </cell>
          <cell r="FR418">
            <v>0</v>
          </cell>
          <cell r="FS418">
            <v>9.8212138333786392E-4</v>
          </cell>
          <cell r="FT418">
            <v>0</v>
          </cell>
          <cell r="FU418">
            <v>0.82760078323041475</v>
          </cell>
          <cell r="FV418">
            <v>0</v>
          </cell>
          <cell r="FW418">
            <v>0</v>
          </cell>
          <cell r="FX418">
            <v>0</v>
          </cell>
          <cell r="FY418">
            <v>40167.048074752522</v>
          </cell>
          <cell r="FZ418">
            <v>0</v>
          </cell>
          <cell r="GA418">
            <v>48534.328251800958</v>
          </cell>
          <cell r="GB418">
            <v>0</v>
          </cell>
          <cell r="GC418" t="e">
            <v>#DIV/0!</v>
          </cell>
          <cell r="GD418">
            <v>0</v>
          </cell>
          <cell r="GE418" t="e">
            <v>#DIV/0!</v>
          </cell>
          <cell r="GF418">
            <v>0</v>
          </cell>
          <cell r="GG418" t="e">
            <v>#DIV/0!</v>
          </cell>
          <cell r="GH418">
            <v>0</v>
          </cell>
          <cell r="GI418" t="e">
            <v>#DIV/0!</v>
          </cell>
          <cell r="GJ418">
            <v>0</v>
          </cell>
          <cell r="GK418" t="e">
            <v>#DIV/0!</v>
          </cell>
          <cell r="GL418">
            <v>0</v>
          </cell>
          <cell r="GM418" t="e">
            <v>#DIV/0!</v>
          </cell>
          <cell r="GN418">
            <v>0</v>
          </cell>
          <cell r="GO418" t="e">
            <v>#DIV/0!</v>
          </cell>
          <cell r="GP418">
            <v>0</v>
          </cell>
          <cell r="GQ418" t="e">
            <v>#DIV/0!</v>
          </cell>
          <cell r="GR418">
            <v>0</v>
          </cell>
          <cell r="GS418" t="e">
            <v>#DIV/0!</v>
          </cell>
          <cell r="GT418">
            <v>0</v>
          </cell>
          <cell r="GU418">
            <v>20870.811461350466</v>
          </cell>
          <cell r="GV418">
            <v>0</v>
          </cell>
          <cell r="GW418">
            <v>7521.2894974807523</v>
          </cell>
          <cell r="GX418">
            <v>0</v>
          </cell>
          <cell r="GY418">
            <v>1.731409812818949E-2</v>
          </cell>
          <cell r="GZ418">
            <v>0</v>
          </cell>
          <cell r="HA418">
            <v>4.8044856906226091E-2</v>
          </cell>
          <cell r="HB418">
            <v>0</v>
          </cell>
          <cell r="HC418">
            <v>3609.8092200536294</v>
          </cell>
          <cell r="HD418">
            <v>0</v>
          </cell>
          <cell r="HE418">
            <v>8.3098238780712035E-3</v>
          </cell>
          <cell r="IV418">
            <v>414</v>
          </cell>
        </row>
        <row r="419">
          <cell r="B419">
            <v>39228</v>
          </cell>
          <cell r="C419">
            <v>53</v>
          </cell>
          <cell r="D419">
            <v>39203</v>
          </cell>
          <cell r="E419">
            <v>0</v>
          </cell>
          <cell r="G419">
            <v>0</v>
          </cell>
          <cell r="H419">
            <v>0</v>
          </cell>
          <cell r="I419">
            <v>1</v>
          </cell>
          <cell r="J419">
            <v>1</v>
          </cell>
          <cell r="K419">
            <v>82.625</v>
          </cell>
          <cell r="L419">
            <v>0</v>
          </cell>
          <cell r="M419">
            <v>235.37500000000009</v>
          </cell>
          <cell r="N419">
            <v>0</v>
          </cell>
          <cell r="O419">
            <v>236</v>
          </cell>
          <cell r="Q419">
            <v>19.5</v>
          </cell>
          <cell r="S419">
            <v>0.73680555555555594</v>
          </cell>
          <cell r="T419">
            <v>0</v>
          </cell>
          <cell r="U419">
            <v>20.236805555555556</v>
          </cell>
          <cell r="W419">
            <v>11.663194444444446</v>
          </cell>
          <cell r="Y419">
            <v>3.4722222222222071E-2</v>
          </cell>
          <cell r="AA419">
            <v>20.215972222222224</v>
          </cell>
          <cell r="AB419">
            <v>0</v>
          </cell>
          <cell r="AC419">
            <v>20.250694444444445</v>
          </cell>
          <cell r="AE419">
            <v>4.4145833333333329</v>
          </cell>
          <cell r="AG419">
            <v>39.742361111111116</v>
          </cell>
          <cell r="AI419">
            <v>0.44097222222222232</v>
          </cell>
          <cell r="AJ419">
            <v>0</v>
          </cell>
          <cell r="AK419">
            <v>44.59791666666667</v>
          </cell>
          <cell r="AL419">
            <v>0</v>
          </cell>
          <cell r="AM419">
            <v>64.848611111111111</v>
          </cell>
          <cell r="AN419">
            <v>0</v>
          </cell>
          <cell r="AO419">
            <v>203.47499999999997</v>
          </cell>
          <cell r="AP419">
            <v>0</v>
          </cell>
          <cell r="AQ419">
            <v>132.03222222222203</v>
          </cell>
          <cell r="AR419">
            <v>0</v>
          </cell>
          <cell r="AS419">
            <v>0.97590612599159354</v>
          </cell>
          <cell r="AT419">
            <v>0</v>
          </cell>
          <cell r="AU419">
            <v>0.78309449180004775</v>
          </cell>
          <cell r="AV419">
            <v>0</v>
          </cell>
          <cell r="AW419">
            <v>0.99759326569209716</v>
          </cell>
          <cell r="AX419">
            <v>0</v>
          </cell>
          <cell r="AY419">
            <v>0.75659388348373846</v>
          </cell>
          <cell r="AZ419">
            <v>0</v>
          </cell>
          <cell r="BA419">
            <v>0.68146509945256728</v>
          </cell>
          <cell r="BB419">
            <v>0</v>
          </cell>
          <cell r="BC419">
            <v>0.64888670461836617</v>
          </cell>
          <cell r="BD419">
            <v>0</v>
          </cell>
          <cell r="BE419">
            <v>0.61370888866652162</v>
          </cell>
          <cell r="BF419">
            <v>0</v>
          </cell>
          <cell r="BG419">
            <v>0.61161423148684213</v>
          </cell>
          <cell r="BH419">
            <v>0</v>
          </cell>
          <cell r="BI419">
            <v>0.56094411990322701</v>
          </cell>
          <cell r="BJ419">
            <v>0</v>
          </cell>
          <cell r="BK419">
            <v>137.0885730755962</v>
          </cell>
          <cell r="BL419">
            <v>0</v>
          </cell>
          <cell r="BM419">
            <v>434402.61466666654</v>
          </cell>
          <cell r="BN419">
            <v>0</v>
          </cell>
          <cell r="BO419">
            <v>1840.6890451977397</v>
          </cell>
          <cell r="BP419">
            <v>0</v>
          </cell>
          <cell r="BQ419">
            <v>154969.07804000017</v>
          </cell>
          <cell r="BR419">
            <v>0</v>
          </cell>
          <cell r="BS419">
            <v>0.35674066593478904</v>
          </cell>
          <cell r="BT419">
            <v>0</v>
          </cell>
          <cell r="BU419">
            <v>0.35674066593478904</v>
          </cell>
          <cell r="BV419">
            <v>0</v>
          </cell>
          <cell r="BW419">
            <v>0.1156844016595425</v>
          </cell>
          <cell r="BX419">
            <v>0</v>
          </cell>
          <cell r="BY419">
            <v>50253.606557054118</v>
          </cell>
          <cell r="BZ419">
            <v>0</v>
          </cell>
          <cell r="CA419">
            <v>0.18634085888121099</v>
          </cell>
          <cell r="CB419">
            <v>0</v>
          </cell>
          <cell r="CC419">
            <v>80946.95631723039</v>
          </cell>
          <cell r="CD419">
            <v>0</v>
          </cell>
          <cell r="CE419">
            <v>2.9091516698056919E-2</v>
          </cell>
          <cell r="CF419">
            <v>0</v>
          </cell>
          <cell r="CG419">
            <v>0.74906282891880527</v>
          </cell>
          <cell r="CH419">
            <v>0</v>
          </cell>
          <cell r="CI419">
            <v>6673.1968893401727</v>
          </cell>
          <cell r="CJ419">
            <v>0</v>
          </cell>
          <cell r="CK419">
            <v>0.48917543656311357</v>
          </cell>
          <cell r="CL419">
            <v>0</v>
          </cell>
          <cell r="CM419">
            <v>84052.466533429571</v>
          </cell>
          <cell r="CN419">
            <v>0</v>
          </cell>
          <cell r="CO419">
            <v>0.39554271530305446</v>
          </cell>
          <cell r="CP419">
            <v>0</v>
          </cell>
          <cell r="CQ419">
            <v>171824.78973999975</v>
          </cell>
          <cell r="CR419">
            <v>0</v>
          </cell>
          <cell r="CS419">
            <v>1.1506937507033582E-2</v>
          </cell>
          <cell r="CT419">
            <v>0</v>
          </cell>
          <cell r="CU419">
            <v>4998.6437398613216</v>
          </cell>
          <cell r="CV419">
            <v>0</v>
          </cell>
          <cell r="CW419">
            <v>4.2342397840877351E-2</v>
          </cell>
          <cell r="CX419">
            <v>0</v>
          </cell>
          <cell r="CY419">
            <v>18393.648333333338</v>
          </cell>
          <cell r="CZ419">
            <v>0</v>
          </cell>
          <cell r="DA419">
            <v>2.031843602464951E-2</v>
          </cell>
          <cell r="DB419">
            <v>0</v>
          </cell>
          <cell r="DC419">
            <v>8.6033130166012406E-4</v>
          </cell>
          <cell r="DD419">
            <v>0</v>
          </cell>
          <cell r="DE419">
            <v>373.73016692073452</v>
          </cell>
          <cell r="DF419">
            <v>0</v>
          </cell>
          <cell r="DG419">
            <v>0.60590767106623711</v>
          </cell>
          <cell r="DH419">
            <v>0</v>
          </cell>
          <cell r="DI419">
            <v>11144.852624061377</v>
          </cell>
          <cell r="DJ419">
            <v>0</v>
          </cell>
          <cell r="DK419">
            <v>9.2751735223091852E-2</v>
          </cell>
          <cell r="DL419">
            <v>0</v>
          </cell>
          <cell r="DM419">
            <v>1706.0427999999986</v>
          </cell>
          <cell r="DN419">
            <v>0</v>
          </cell>
          <cell r="DO419">
            <v>0.82661866184707689</v>
          </cell>
          <cell r="DP419">
            <v>0</v>
          </cell>
          <cell r="DQ419">
            <v>45254.962817192856</v>
          </cell>
          <cell r="DR419">
            <v>0</v>
          </cell>
          <cell r="DS419">
            <v>54747.085815932078</v>
          </cell>
          <cell r="DT419">
            <v>0</v>
          </cell>
          <cell r="DU419">
            <v>417546.90296666691</v>
          </cell>
          <cell r="DV419">
            <v>0</v>
          </cell>
          <cell r="DW419">
            <v>0.96119795063173441</v>
          </cell>
          <cell r="DX419">
            <v>0</v>
          </cell>
          <cell r="DY419">
            <v>0.43262020195851175</v>
          </cell>
          <cell r="DZ419">
            <v>0</v>
          </cell>
          <cell r="EA419">
            <v>0.98785121967142764</v>
          </cell>
          <cell r="EB419">
            <v>0</v>
          </cell>
          <cell r="EC419">
            <v>0.85213298515445779</v>
          </cell>
          <cell r="ED419">
            <v>0</v>
          </cell>
          <cell r="EE419">
            <v>0.87518912292736151</v>
          </cell>
          <cell r="EF419">
            <v>0</v>
          </cell>
          <cell r="EG419">
            <v>7.7693210844588065E-2</v>
          </cell>
          <cell r="EH419">
            <v>0</v>
          </cell>
          <cell r="EI419">
            <v>33750.13393273767</v>
          </cell>
          <cell r="EJ419">
            <v>0</v>
          </cell>
          <cell r="EK419">
            <v>34165.199435562179</v>
          </cell>
          <cell r="EL419">
            <v>0</v>
          </cell>
          <cell r="EM419">
            <v>7.8648696582497374E-2</v>
          </cell>
          <cell r="EN419">
            <v>0</v>
          </cell>
          <cell r="EO419">
            <v>4.5821356152654571E-4</v>
          </cell>
          <cell r="EP419">
            <v>0</v>
          </cell>
          <cell r="EQ419">
            <v>15.654957713633674</v>
          </cell>
          <cell r="ER419">
            <v>0</v>
          </cell>
          <cell r="ES419">
            <v>0.98830407400104725</v>
          </cell>
          <cell r="ET419">
            <v>0</v>
          </cell>
          <cell r="EU419">
            <v>34149.544477848533</v>
          </cell>
          <cell r="EV419">
            <v>0</v>
          </cell>
          <cell r="EW419">
            <v>2.6484253307920855E-2</v>
          </cell>
          <cell r="EX419">
            <v>0.85</v>
          </cell>
          <cell r="EY419">
            <v>0.84698219763513705</v>
          </cell>
          <cell r="EZ419">
            <v>0</v>
          </cell>
          <cell r="FA419">
            <v>0.36037360173604288</v>
          </cell>
          <cell r="FB419">
            <v>0</v>
          </cell>
          <cell r="FC419">
            <v>0.42547954696361234</v>
          </cell>
          <cell r="FD419">
            <v>0</v>
          </cell>
          <cell r="FE419">
            <v>17677.205757963224</v>
          </cell>
          <cell r="FF419">
            <v>0</v>
          </cell>
          <cell r="FG419">
            <v>0.74577751989480423</v>
          </cell>
          <cell r="FH419">
            <v>0</v>
          </cell>
          <cell r="FI419">
            <v>0.78612324126108302</v>
          </cell>
          <cell r="FJ419">
            <v>0</v>
          </cell>
          <cell r="FK419">
            <v>0.90053164176015543</v>
          </cell>
          <cell r="FL419">
            <v>0</v>
          </cell>
          <cell r="FM419">
            <v>0.93795292330728053</v>
          </cell>
          <cell r="FN419">
            <v>0</v>
          </cell>
          <cell r="FO419">
            <v>0.67159625437868509</v>
          </cell>
          <cell r="FP419">
            <v>0</v>
          </cell>
          <cell r="FQ419">
            <v>0.73734659222062737</v>
          </cell>
          <cell r="FR419">
            <v>0</v>
          </cell>
          <cell r="FS419">
            <v>9.8212138333786392E-4</v>
          </cell>
          <cell r="FT419">
            <v>0</v>
          </cell>
          <cell r="FU419">
            <v>0.82760078323041475</v>
          </cell>
          <cell r="FV419">
            <v>0</v>
          </cell>
          <cell r="FW419">
            <v>0</v>
          </cell>
          <cell r="FX419">
            <v>0</v>
          </cell>
          <cell r="FY419">
            <v>40167.048074752522</v>
          </cell>
          <cell r="FZ419">
            <v>0</v>
          </cell>
          <cell r="GA419">
            <v>48534.328251800958</v>
          </cell>
          <cell r="GB419">
            <v>0</v>
          </cell>
          <cell r="GC419" t="e">
            <v>#DIV/0!</v>
          </cell>
          <cell r="GD419">
            <v>0</v>
          </cell>
          <cell r="GE419" t="e">
            <v>#DIV/0!</v>
          </cell>
          <cell r="GF419">
            <v>0</v>
          </cell>
          <cell r="GG419" t="e">
            <v>#DIV/0!</v>
          </cell>
          <cell r="GH419">
            <v>0</v>
          </cell>
          <cell r="GI419" t="e">
            <v>#DIV/0!</v>
          </cell>
          <cell r="GJ419">
            <v>0</v>
          </cell>
          <cell r="GK419" t="e">
            <v>#DIV/0!</v>
          </cell>
          <cell r="GL419">
            <v>0</v>
          </cell>
          <cell r="GM419" t="e">
            <v>#DIV/0!</v>
          </cell>
          <cell r="GN419">
            <v>0</v>
          </cell>
          <cell r="GO419" t="e">
            <v>#DIV/0!</v>
          </cell>
          <cell r="GP419">
            <v>0</v>
          </cell>
          <cell r="GQ419" t="e">
            <v>#DIV/0!</v>
          </cell>
          <cell r="GR419">
            <v>0</v>
          </cell>
          <cell r="GS419" t="e">
            <v>#DIV/0!</v>
          </cell>
          <cell r="GT419">
            <v>0</v>
          </cell>
          <cell r="GU419">
            <v>20870.811461350466</v>
          </cell>
          <cell r="GV419">
            <v>0</v>
          </cell>
          <cell r="GW419">
            <v>7521.2894974807523</v>
          </cell>
          <cell r="GX419">
            <v>0</v>
          </cell>
          <cell r="GY419">
            <v>1.731409812818949E-2</v>
          </cell>
          <cell r="GZ419">
            <v>0</v>
          </cell>
          <cell r="HA419">
            <v>4.8044856906226091E-2</v>
          </cell>
          <cell r="HB419">
            <v>0</v>
          </cell>
          <cell r="HC419">
            <v>3609.8092200536294</v>
          </cell>
          <cell r="HD419">
            <v>0</v>
          </cell>
          <cell r="HE419">
            <v>8.3098238780712035E-3</v>
          </cell>
          <cell r="IV419">
            <v>415</v>
          </cell>
        </row>
        <row r="420">
          <cell r="B420">
            <v>39229</v>
          </cell>
          <cell r="C420">
            <v>53</v>
          </cell>
          <cell r="D420">
            <v>39203</v>
          </cell>
          <cell r="E420">
            <v>0</v>
          </cell>
          <cell r="G420">
            <v>0</v>
          </cell>
          <cell r="H420">
            <v>0</v>
          </cell>
          <cell r="I420">
            <v>1</v>
          </cell>
          <cell r="J420">
            <v>1</v>
          </cell>
          <cell r="K420">
            <v>83.625</v>
          </cell>
          <cell r="L420">
            <v>0</v>
          </cell>
          <cell r="M420">
            <v>235.37500000000009</v>
          </cell>
          <cell r="N420">
            <v>0</v>
          </cell>
          <cell r="O420">
            <v>236</v>
          </cell>
          <cell r="Q420">
            <v>19.5</v>
          </cell>
          <cell r="S420">
            <v>0.73680555555555594</v>
          </cell>
          <cell r="T420">
            <v>0</v>
          </cell>
          <cell r="U420">
            <v>20.236805555555556</v>
          </cell>
          <cell r="W420">
            <v>11.663194444444446</v>
          </cell>
          <cell r="Y420">
            <v>3.4722222222222071E-2</v>
          </cell>
          <cell r="AA420">
            <v>20.215972222222224</v>
          </cell>
          <cell r="AB420">
            <v>0</v>
          </cell>
          <cell r="AC420">
            <v>20.250694444444445</v>
          </cell>
          <cell r="AE420">
            <v>4.4145833333333329</v>
          </cell>
          <cell r="AG420">
            <v>39.742361111111116</v>
          </cell>
          <cell r="AI420">
            <v>0.44097222222222232</v>
          </cell>
          <cell r="AJ420">
            <v>0</v>
          </cell>
          <cell r="AK420">
            <v>44.59791666666667</v>
          </cell>
          <cell r="AL420">
            <v>0</v>
          </cell>
          <cell r="AM420">
            <v>64.848611111111111</v>
          </cell>
          <cell r="AN420">
            <v>0</v>
          </cell>
          <cell r="AO420">
            <v>203.47499999999997</v>
          </cell>
          <cell r="AP420">
            <v>0</v>
          </cell>
          <cell r="AQ420">
            <v>132.03222222222203</v>
          </cell>
          <cell r="AR420">
            <v>0</v>
          </cell>
          <cell r="AS420">
            <v>0.97590612599159354</v>
          </cell>
          <cell r="AT420">
            <v>0</v>
          </cell>
          <cell r="AU420">
            <v>0.78309449180004775</v>
          </cell>
          <cell r="AV420">
            <v>0</v>
          </cell>
          <cell r="AW420">
            <v>0.99759326569209716</v>
          </cell>
          <cell r="AX420">
            <v>0</v>
          </cell>
          <cell r="AY420">
            <v>0.75659388348373846</v>
          </cell>
          <cell r="AZ420">
            <v>0</v>
          </cell>
          <cell r="BA420">
            <v>0.68146509945256728</v>
          </cell>
          <cell r="BB420">
            <v>0</v>
          </cell>
          <cell r="BC420">
            <v>0.64888670461836617</v>
          </cell>
          <cell r="BD420">
            <v>0</v>
          </cell>
          <cell r="BE420">
            <v>0.61370888866652162</v>
          </cell>
          <cell r="BF420">
            <v>0</v>
          </cell>
          <cell r="BG420">
            <v>0.61161423148684213</v>
          </cell>
          <cell r="BH420">
            <v>0</v>
          </cell>
          <cell r="BI420">
            <v>0.56094411990322701</v>
          </cell>
          <cell r="BJ420">
            <v>0</v>
          </cell>
          <cell r="BK420">
            <v>137.0885730755962</v>
          </cell>
          <cell r="BL420">
            <v>0</v>
          </cell>
          <cell r="BM420">
            <v>434402.61466666654</v>
          </cell>
          <cell r="BN420">
            <v>0</v>
          </cell>
          <cell r="BO420">
            <v>1840.6890451977397</v>
          </cell>
          <cell r="BP420">
            <v>0</v>
          </cell>
          <cell r="BQ420">
            <v>154969.07804000017</v>
          </cell>
          <cell r="BR420">
            <v>0</v>
          </cell>
          <cell r="BS420">
            <v>0.35674066593478904</v>
          </cell>
          <cell r="BT420">
            <v>0</v>
          </cell>
          <cell r="BU420">
            <v>0.35674066593478904</v>
          </cell>
          <cell r="BV420">
            <v>0</v>
          </cell>
          <cell r="BW420">
            <v>0.1156844016595425</v>
          </cell>
          <cell r="BX420">
            <v>0</v>
          </cell>
          <cell r="BY420">
            <v>50253.606557054118</v>
          </cell>
          <cell r="BZ420">
            <v>0</v>
          </cell>
          <cell r="CA420">
            <v>0.18634085888121099</v>
          </cell>
          <cell r="CB420">
            <v>0</v>
          </cell>
          <cell r="CC420">
            <v>80946.95631723039</v>
          </cell>
          <cell r="CD420">
            <v>0</v>
          </cell>
          <cell r="CE420">
            <v>2.9091516698056919E-2</v>
          </cell>
          <cell r="CF420">
            <v>0</v>
          </cell>
          <cell r="CG420">
            <v>0.74906282891880527</v>
          </cell>
          <cell r="CH420">
            <v>0</v>
          </cell>
          <cell r="CI420">
            <v>6673.1968893401727</v>
          </cell>
          <cell r="CJ420">
            <v>0</v>
          </cell>
          <cell r="CK420">
            <v>0.48917543656311357</v>
          </cell>
          <cell r="CL420">
            <v>0</v>
          </cell>
          <cell r="CM420">
            <v>84052.466533429571</v>
          </cell>
          <cell r="CN420">
            <v>0</v>
          </cell>
          <cell r="CO420">
            <v>0.39554271530305446</v>
          </cell>
          <cell r="CP420">
            <v>0</v>
          </cell>
          <cell r="CQ420">
            <v>171824.78973999975</v>
          </cell>
          <cell r="CR420">
            <v>0</v>
          </cell>
          <cell r="CS420">
            <v>1.1506937507033582E-2</v>
          </cell>
          <cell r="CT420">
            <v>0</v>
          </cell>
          <cell r="CU420">
            <v>4998.6437398613216</v>
          </cell>
          <cell r="CV420">
            <v>0</v>
          </cell>
          <cell r="CW420">
            <v>4.2342397840877351E-2</v>
          </cell>
          <cell r="CX420">
            <v>0</v>
          </cell>
          <cell r="CY420">
            <v>18393.648333333338</v>
          </cell>
          <cell r="CZ420">
            <v>0</v>
          </cell>
          <cell r="DA420">
            <v>2.031843602464951E-2</v>
          </cell>
          <cell r="DB420">
            <v>0</v>
          </cell>
          <cell r="DC420">
            <v>8.6033130166012406E-4</v>
          </cell>
          <cell r="DD420">
            <v>0</v>
          </cell>
          <cell r="DE420">
            <v>373.73016692073452</v>
          </cell>
          <cell r="DF420">
            <v>0</v>
          </cell>
          <cell r="DG420">
            <v>0.60590767106623711</v>
          </cell>
          <cell r="DH420">
            <v>0</v>
          </cell>
          <cell r="DI420">
            <v>11144.852624061377</v>
          </cell>
          <cell r="DJ420">
            <v>0</v>
          </cell>
          <cell r="DK420">
            <v>9.2751735223091852E-2</v>
          </cell>
          <cell r="DL420">
            <v>0</v>
          </cell>
          <cell r="DM420">
            <v>1706.0427999999986</v>
          </cell>
          <cell r="DN420">
            <v>0</v>
          </cell>
          <cell r="DO420">
            <v>0.82661866184707689</v>
          </cell>
          <cell r="DP420">
            <v>0</v>
          </cell>
          <cell r="DQ420">
            <v>45254.962817192856</v>
          </cell>
          <cell r="DR420">
            <v>0</v>
          </cell>
          <cell r="DS420">
            <v>54747.085815932078</v>
          </cell>
          <cell r="DT420">
            <v>0</v>
          </cell>
          <cell r="DU420">
            <v>417546.90296666691</v>
          </cell>
          <cell r="DV420">
            <v>0</v>
          </cell>
          <cell r="DW420">
            <v>0.96119795063173441</v>
          </cell>
          <cell r="DX420">
            <v>0</v>
          </cell>
          <cell r="DY420">
            <v>0.43262020195851175</v>
          </cell>
          <cell r="DZ420">
            <v>0</v>
          </cell>
          <cell r="EA420">
            <v>0.98785121967142764</v>
          </cell>
          <cell r="EB420">
            <v>0</v>
          </cell>
          <cell r="EC420">
            <v>0.85213298515445779</v>
          </cell>
          <cell r="ED420">
            <v>0</v>
          </cell>
          <cell r="EE420">
            <v>0.87518912292736151</v>
          </cell>
          <cell r="EF420">
            <v>0</v>
          </cell>
          <cell r="EG420">
            <v>7.7693210844588065E-2</v>
          </cell>
          <cell r="EH420">
            <v>0</v>
          </cell>
          <cell r="EI420">
            <v>33750.13393273767</v>
          </cell>
          <cell r="EJ420">
            <v>0</v>
          </cell>
          <cell r="EK420">
            <v>34165.199435562179</v>
          </cell>
          <cell r="EL420">
            <v>0</v>
          </cell>
          <cell r="EM420">
            <v>7.8648696582497374E-2</v>
          </cell>
          <cell r="EN420">
            <v>0</v>
          </cell>
          <cell r="EO420">
            <v>4.5821356152654571E-4</v>
          </cell>
          <cell r="EP420">
            <v>0</v>
          </cell>
          <cell r="EQ420">
            <v>15.654957713633674</v>
          </cell>
          <cell r="ER420">
            <v>0</v>
          </cell>
          <cell r="ES420">
            <v>0.98830407400104725</v>
          </cell>
          <cell r="ET420">
            <v>0</v>
          </cell>
          <cell r="EU420">
            <v>34149.544477848533</v>
          </cell>
          <cell r="EV420">
            <v>0</v>
          </cell>
          <cell r="EW420">
            <v>2.6484253307920855E-2</v>
          </cell>
          <cell r="EX420">
            <v>0.85</v>
          </cell>
          <cell r="EY420">
            <v>0.84698219763513705</v>
          </cell>
          <cell r="EZ420">
            <v>0</v>
          </cell>
          <cell r="FA420">
            <v>0.36037360173604288</v>
          </cell>
          <cell r="FB420">
            <v>0</v>
          </cell>
          <cell r="FC420">
            <v>0.42547954696361234</v>
          </cell>
          <cell r="FD420">
            <v>0</v>
          </cell>
          <cell r="FE420">
            <v>17677.205757963224</v>
          </cell>
          <cell r="FF420">
            <v>0</v>
          </cell>
          <cell r="FG420">
            <v>0.74577751989480423</v>
          </cell>
          <cell r="FH420">
            <v>0</v>
          </cell>
          <cell r="FI420">
            <v>0.78612324126108302</v>
          </cell>
          <cell r="FJ420">
            <v>0</v>
          </cell>
          <cell r="FK420">
            <v>0.90053164176015543</v>
          </cell>
          <cell r="FL420">
            <v>0</v>
          </cell>
          <cell r="FM420">
            <v>0.93795292330728053</v>
          </cell>
          <cell r="FN420">
            <v>0</v>
          </cell>
          <cell r="FO420">
            <v>0.67159625437868509</v>
          </cell>
          <cell r="FP420">
            <v>0</v>
          </cell>
          <cell r="FQ420">
            <v>0.73734659222062737</v>
          </cell>
          <cell r="FR420">
            <v>0</v>
          </cell>
          <cell r="FS420">
            <v>9.8212138333786392E-4</v>
          </cell>
          <cell r="FT420">
            <v>0</v>
          </cell>
          <cell r="FU420">
            <v>0.82760078323041475</v>
          </cell>
          <cell r="FV420">
            <v>0</v>
          </cell>
          <cell r="FW420">
            <v>0</v>
          </cell>
          <cell r="FX420">
            <v>0</v>
          </cell>
          <cell r="FY420">
            <v>40167.048074752522</v>
          </cell>
          <cell r="FZ420">
            <v>0</v>
          </cell>
          <cell r="GA420">
            <v>48534.328251800958</v>
          </cell>
          <cell r="GB420">
            <v>0</v>
          </cell>
          <cell r="GC420" t="e">
            <v>#DIV/0!</v>
          </cell>
          <cell r="GD420">
            <v>0</v>
          </cell>
          <cell r="GE420" t="e">
            <v>#DIV/0!</v>
          </cell>
          <cell r="GF420">
            <v>0</v>
          </cell>
          <cell r="GG420" t="e">
            <v>#DIV/0!</v>
          </cell>
          <cell r="GH420">
            <v>0</v>
          </cell>
          <cell r="GI420" t="e">
            <v>#DIV/0!</v>
          </cell>
          <cell r="GJ420">
            <v>0</v>
          </cell>
          <cell r="GK420" t="e">
            <v>#DIV/0!</v>
          </cell>
          <cell r="GL420">
            <v>0</v>
          </cell>
          <cell r="GM420" t="e">
            <v>#DIV/0!</v>
          </cell>
          <cell r="GN420">
            <v>0</v>
          </cell>
          <cell r="GO420" t="e">
            <v>#DIV/0!</v>
          </cell>
          <cell r="GP420">
            <v>0</v>
          </cell>
          <cell r="GQ420" t="e">
            <v>#DIV/0!</v>
          </cell>
          <cell r="GR420">
            <v>0</v>
          </cell>
          <cell r="GS420" t="e">
            <v>#DIV/0!</v>
          </cell>
          <cell r="GT420">
            <v>0</v>
          </cell>
          <cell r="GU420">
            <v>20870.811461350466</v>
          </cell>
          <cell r="GV420">
            <v>0</v>
          </cell>
          <cell r="GW420">
            <v>7521.2894974807523</v>
          </cell>
          <cell r="GX420">
            <v>0</v>
          </cell>
          <cell r="GY420">
            <v>1.731409812818949E-2</v>
          </cell>
          <cell r="GZ420">
            <v>0</v>
          </cell>
          <cell r="HA420">
            <v>4.8044856906226091E-2</v>
          </cell>
          <cell r="HB420">
            <v>0</v>
          </cell>
          <cell r="HC420">
            <v>3609.8092200536294</v>
          </cell>
          <cell r="HD420">
            <v>0</v>
          </cell>
          <cell r="HE420">
            <v>8.3098238780712035E-3</v>
          </cell>
          <cell r="IV420">
            <v>416</v>
          </cell>
        </row>
        <row r="421">
          <cell r="B421" t="str">
            <v>from  21/5/2007  to  27/5/2007</v>
          </cell>
          <cell r="C421">
            <v>53</v>
          </cell>
          <cell r="F421">
            <v>7</v>
          </cell>
          <cell r="G421">
            <v>0</v>
          </cell>
          <cell r="H421">
            <v>0</v>
          </cell>
          <cell r="I421">
            <v>1</v>
          </cell>
          <cell r="J421">
            <v>7</v>
          </cell>
          <cell r="K421">
            <v>83.625</v>
          </cell>
          <cell r="L421">
            <v>0</v>
          </cell>
          <cell r="M421">
            <v>235.37500000000009</v>
          </cell>
          <cell r="N421">
            <v>0</v>
          </cell>
          <cell r="O421">
            <v>236</v>
          </cell>
          <cell r="P421">
            <v>0</v>
          </cell>
          <cell r="Q421">
            <v>19.5</v>
          </cell>
          <cell r="R421">
            <v>0</v>
          </cell>
          <cell r="S421">
            <v>0.73680555555555594</v>
          </cell>
          <cell r="T421">
            <v>0</v>
          </cell>
          <cell r="U421">
            <v>20.236805555555556</v>
          </cell>
          <cell r="V421">
            <v>0</v>
          </cell>
          <cell r="W421">
            <v>11.663194444444446</v>
          </cell>
          <cell r="X421">
            <v>0</v>
          </cell>
          <cell r="Y421">
            <v>3.4722222222222071E-2</v>
          </cell>
          <cell r="Z421">
            <v>0</v>
          </cell>
          <cell r="AA421">
            <v>20.215972222222224</v>
          </cell>
          <cell r="AB421">
            <v>0</v>
          </cell>
          <cell r="AC421">
            <v>20.250694444444445</v>
          </cell>
          <cell r="AD421">
            <v>0</v>
          </cell>
          <cell r="AE421">
            <v>4.4145833333333329</v>
          </cell>
          <cell r="AF421">
            <v>0</v>
          </cell>
          <cell r="AG421">
            <v>39.742361111111116</v>
          </cell>
          <cell r="AH421">
            <v>0</v>
          </cell>
          <cell r="AI421">
            <v>0.44097222222222232</v>
          </cell>
          <cell r="AJ421">
            <v>0</v>
          </cell>
          <cell r="AK421">
            <v>44.59791666666667</v>
          </cell>
          <cell r="AL421">
            <v>0</v>
          </cell>
          <cell r="AM421">
            <v>64.848611111111111</v>
          </cell>
          <cell r="AN421">
            <v>0</v>
          </cell>
          <cell r="AO421">
            <v>203.47499999999997</v>
          </cell>
          <cell r="AP421">
            <v>0</v>
          </cell>
          <cell r="AQ421">
            <v>132.03222222222203</v>
          </cell>
          <cell r="AR421">
            <v>0</v>
          </cell>
          <cell r="AS421">
            <v>0.97590612599159354</v>
          </cell>
          <cell r="AT421">
            <v>0</v>
          </cell>
          <cell r="AU421">
            <v>0.78309449180004775</v>
          </cell>
          <cell r="AV421">
            <v>0</v>
          </cell>
          <cell r="AW421">
            <v>0.99759326569209716</v>
          </cell>
          <cell r="AX421">
            <v>0</v>
          </cell>
          <cell r="AY421">
            <v>0.75659388348373846</v>
          </cell>
          <cell r="AZ421">
            <v>0</v>
          </cell>
          <cell r="BA421">
            <v>0.68146509945256728</v>
          </cell>
          <cell r="BB421">
            <v>0</v>
          </cell>
          <cell r="BC421">
            <v>0.64888670461836617</v>
          </cell>
          <cell r="BD421">
            <v>0</v>
          </cell>
          <cell r="BE421">
            <v>0.61370888866652162</v>
          </cell>
          <cell r="BF421">
            <v>0</v>
          </cell>
          <cell r="BG421">
            <v>0.61161423148684213</v>
          </cell>
          <cell r="BH421">
            <v>0</v>
          </cell>
          <cell r="BI421">
            <v>0.56094411990322701</v>
          </cell>
          <cell r="BJ421">
            <v>0</v>
          </cell>
          <cell r="BK421">
            <v>137.0885730755962</v>
          </cell>
          <cell r="BL421">
            <v>0</v>
          </cell>
          <cell r="BM421">
            <v>434402.61466666654</v>
          </cell>
          <cell r="BN421">
            <v>0</v>
          </cell>
          <cell r="BO421">
            <v>1840.6890451977397</v>
          </cell>
          <cell r="BP421">
            <v>0</v>
          </cell>
          <cell r="BQ421">
            <v>154969.07804000017</v>
          </cell>
          <cell r="BR421">
            <v>0</v>
          </cell>
          <cell r="BS421">
            <v>0.35674066593478904</v>
          </cell>
          <cell r="BT421">
            <v>0</v>
          </cell>
          <cell r="BU421">
            <v>0.35674066593478904</v>
          </cell>
          <cell r="BV421">
            <v>0</v>
          </cell>
          <cell r="BW421">
            <v>0.1156844016595425</v>
          </cell>
          <cell r="BX421">
            <v>0</v>
          </cell>
          <cell r="BY421">
            <v>50253.606557054118</v>
          </cell>
          <cell r="BZ421">
            <v>0</v>
          </cell>
          <cell r="CA421">
            <v>0.18634085888121099</v>
          </cell>
          <cell r="CB421">
            <v>0</v>
          </cell>
          <cell r="CC421">
            <v>80946.95631723039</v>
          </cell>
          <cell r="CD421">
            <v>0</v>
          </cell>
          <cell r="CE421">
            <v>2.9091516698056919E-2</v>
          </cell>
          <cell r="CF421">
            <v>0</v>
          </cell>
          <cell r="CG421">
            <v>0.74906282891880527</v>
          </cell>
          <cell r="CH421">
            <v>0</v>
          </cell>
          <cell r="CI421">
            <v>6673.1968893401727</v>
          </cell>
          <cell r="CJ421">
            <v>0</v>
          </cell>
          <cell r="CK421">
            <v>0.48917543656311357</v>
          </cell>
          <cell r="CL421">
            <v>0</v>
          </cell>
          <cell r="CM421">
            <v>84052.466533429571</v>
          </cell>
          <cell r="CN421">
            <v>0</v>
          </cell>
          <cell r="CO421">
            <v>0.39554271530305446</v>
          </cell>
          <cell r="CP421">
            <v>0</v>
          </cell>
          <cell r="CQ421">
            <v>171824.78973999975</v>
          </cell>
          <cell r="CR421">
            <v>0</v>
          </cell>
          <cell r="CS421">
            <v>1.1506937507033582E-2</v>
          </cell>
          <cell r="CT421">
            <v>0</v>
          </cell>
          <cell r="CU421">
            <v>4998.6437398613216</v>
          </cell>
          <cell r="CV421">
            <v>0</v>
          </cell>
          <cell r="CW421">
            <v>4.2342397840877351E-2</v>
          </cell>
          <cell r="CX421">
            <v>0</v>
          </cell>
          <cell r="CY421">
            <v>18393.648333333338</v>
          </cell>
          <cell r="CZ421">
            <v>0</v>
          </cell>
          <cell r="DA421">
            <v>2.031843602464951E-2</v>
          </cell>
          <cell r="DB421">
            <v>0</v>
          </cell>
          <cell r="DC421">
            <v>8.6033130166012406E-4</v>
          </cell>
          <cell r="DD421">
            <v>0</v>
          </cell>
          <cell r="DE421">
            <v>373.73016692073452</v>
          </cell>
          <cell r="DF421">
            <v>0</v>
          </cell>
          <cell r="DG421">
            <v>0.60590767106623711</v>
          </cell>
          <cell r="DH421">
            <v>0</v>
          </cell>
          <cell r="DI421">
            <v>11144.852624061377</v>
          </cell>
          <cell r="DJ421">
            <v>0</v>
          </cell>
          <cell r="DK421">
            <v>9.2751735223091852E-2</v>
          </cell>
          <cell r="DL421">
            <v>0</v>
          </cell>
          <cell r="DM421">
            <v>1706.0427999999986</v>
          </cell>
          <cell r="DN421">
            <v>0</v>
          </cell>
          <cell r="DO421">
            <v>0.82661866184707689</v>
          </cell>
          <cell r="DP421">
            <v>0</v>
          </cell>
          <cell r="DQ421">
            <v>45254.962817192856</v>
          </cell>
          <cell r="DR421">
            <v>0</v>
          </cell>
          <cell r="DS421">
            <v>54747.085815932078</v>
          </cell>
          <cell r="DT421">
            <v>0</v>
          </cell>
          <cell r="DU421">
            <v>417546.90296666691</v>
          </cell>
          <cell r="DV421">
            <v>0</v>
          </cell>
          <cell r="DW421">
            <v>0.96119795063173441</v>
          </cell>
          <cell r="DX421">
            <v>0</v>
          </cell>
          <cell r="DY421">
            <v>0.43262020195851175</v>
          </cell>
          <cell r="DZ421">
            <v>0</v>
          </cell>
          <cell r="EA421">
            <v>0.98785121967142764</v>
          </cell>
          <cell r="EB421">
            <v>0</v>
          </cell>
          <cell r="EC421">
            <v>0.85213298515445779</v>
          </cell>
          <cell r="ED421">
            <v>0</v>
          </cell>
          <cell r="EE421">
            <v>0.87518912292736151</v>
          </cell>
          <cell r="EF421">
            <v>0</v>
          </cell>
          <cell r="EG421">
            <v>7.7693210844588065E-2</v>
          </cell>
          <cell r="EH421">
            <v>0</v>
          </cell>
          <cell r="EI421">
            <v>33750.13393273767</v>
          </cell>
          <cell r="EJ421">
            <v>0</v>
          </cell>
          <cell r="EK421">
            <v>34165.199435562179</v>
          </cell>
          <cell r="EL421">
            <v>0</v>
          </cell>
          <cell r="EM421">
            <v>7.8648696582497374E-2</v>
          </cell>
          <cell r="EN421">
            <v>0</v>
          </cell>
          <cell r="EO421">
            <v>4.5821356152654571E-4</v>
          </cell>
          <cell r="EP421">
            <v>0</v>
          </cell>
          <cell r="EQ421">
            <v>15.654957713633674</v>
          </cell>
          <cell r="ER421">
            <v>0</v>
          </cell>
          <cell r="ES421">
            <v>0.98830407400104725</v>
          </cell>
          <cell r="ET421">
            <v>0</v>
          </cell>
          <cell r="EU421">
            <v>34149.544477848533</v>
          </cell>
          <cell r="EV421">
            <v>0</v>
          </cell>
          <cell r="EW421">
            <v>2.6484253307920855E-2</v>
          </cell>
          <cell r="EX421">
            <v>0</v>
          </cell>
          <cell r="EY421">
            <v>0.84698219763513705</v>
          </cell>
          <cell r="EZ421">
            <v>0</v>
          </cell>
          <cell r="FA421">
            <v>0.36037360173604288</v>
          </cell>
          <cell r="FB421">
            <v>0</v>
          </cell>
          <cell r="FC421">
            <v>0.42547954696361234</v>
          </cell>
          <cell r="FD421">
            <v>0</v>
          </cell>
          <cell r="FE421">
            <v>17677.205757963224</v>
          </cell>
          <cell r="FF421">
            <v>0</v>
          </cell>
          <cell r="FG421">
            <v>0.74577751989480423</v>
          </cell>
          <cell r="FH421">
            <v>0</v>
          </cell>
          <cell r="FI421">
            <v>0.78612324126108302</v>
          </cell>
          <cell r="FJ421">
            <v>0</v>
          </cell>
          <cell r="FK421">
            <v>0.90053164176015543</v>
          </cell>
          <cell r="FL421">
            <v>0</v>
          </cell>
          <cell r="FM421">
            <v>0.93795292330728053</v>
          </cell>
          <cell r="FN421">
            <v>0</v>
          </cell>
          <cell r="FO421">
            <v>0.67159625437868509</v>
          </cell>
          <cell r="FP421">
            <v>0</v>
          </cell>
          <cell r="FQ421">
            <v>0.73734659222062737</v>
          </cell>
          <cell r="FR421">
            <v>0</v>
          </cell>
          <cell r="FS421">
            <v>9.8212138333786392E-4</v>
          </cell>
          <cell r="FT421">
            <v>0</v>
          </cell>
          <cell r="FU421">
            <v>0.82760078323041475</v>
          </cell>
          <cell r="FV421">
            <v>0</v>
          </cell>
          <cell r="FW421">
            <v>0</v>
          </cell>
          <cell r="FX421">
            <v>0</v>
          </cell>
          <cell r="FY421">
            <v>40167.048074752522</v>
          </cell>
          <cell r="FZ421">
            <v>0</v>
          </cell>
          <cell r="GA421">
            <v>48534.328251800958</v>
          </cell>
          <cell r="GB421">
            <v>0</v>
          </cell>
          <cell r="GC421" t="e">
            <v>#DIV/0!</v>
          </cell>
          <cell r="GD421">
            <v>0</v>
          </cell>
          <cell r="GE421" t="e">
            <v>#DIV/0!</v>
          </cell>
          <cell r="GF421">
            <v>0</v>
          </cell>
          <cell r="GG421" t="e">
            <v>#DIV/0!</v>
          </cell>
          <cell r="GH421">
            <v>0</v>
          </cell>
          <cell r="GI421" t="e">
            <v>#DIV/0!</v>
          </cell>
          <cell r="GJ421">
            <v>0</v>
          </cell>
          <cell r="GK421" t="e">
            <v>#DIV/0!</v>
          </cell>
          <cell r="GL421">
            <v>0</v>
          </cell>
          <cell r="GM421" t="e">
            <v>#DIV/0!</v>
          </cell>
          <cell r="GN421">
            <v>0</v>
          </cell>
          <cell r="GO421" t="e">
            <v>#DIV/0!</v>
          </cell>
          <cell r="GP421">
            <v>0</v>
          </cell>
          <cell r="GQ421" t="e">
            <v>#DIV/0!</v>
          </cell>
          <cell r="GR421">
            <v>0</v>
          </cell>
          <cell r="GS421" t="e">
            <v>#DIV/0!</v>
          </cell>
          <cell r="GT421">
            <v>0</v>
          </cell>
          <cell r="GU421">
            <v>20870.811461350466</v>
          </cell>
          <cell r="GV421">
            <v>0</v>
          </cell>
          <cell r="GW421">
            <v>7521.2894974807523</v>
          </cell>
          <cell r="GX421">
            <v>0</v>
          </cell>
          <cell r="GY421">
            <v>1.731409812818949E-2</v>
          </cell>
          <cell r="GZ421">
            <v>0</v>
          </cell>
          <cell r="HA421">
            <v>4.8044856906226091E-2</v>
          </cell>
          <cell r="HB421">
            <v>0</v>
          </cell>
          <cell r="HC421">
            <v>3609.8092200536294</v>
          </cell>
          <cell r="HD421">
            <v>0</v>
          </cell>
          <cell r="HE421">
            <v>8.3098238780712035E-3</v>
          </cell>
          <cell r="IV421">
            <v>417</v>
          </cell>
        </row>
        <row r="422">
          <cell r="B422">
            <v>39230</v>
          </cell>
          <cell r="C422">
            <v>54</v>
          </cell>
          <cell r="D422">
            <v>39234</v>
          </cell>
          <cell r="E422">
            <v>0</v>
          </cell>
          <cell r="G422">
            <v>0</v>
          </cell>
          <cell r="H422">
            <v>0</v>
          </cell>
          <cell r="I422">
            <v>1</v>
          </cell>
          <cell r="J422">
            <v>1</v>
          </cell>
          <cell r="K422">
            <v>84.625</v>
          </cell>
          <cell r="L422">
            <v>0</v>
          </cell>
          <cell r="M422">
            <v>235.37500000000009</v>
          </cell>
          <cell r="N422">
            <v>0</v>
          </cell>
          <cell r="O422">
            <v>236</v>
          </cell>
          <cell r="Q422">
            <v>19.5</v>
          </cell>
          <cell r="S422">
            <v>0.73680555555555594</v>
          </cell>
          <cell r="T422">
            <v>0</v>
          </cell>
          <cell r="U422">
            <v>20.236805555555556</v>
          </cell>
          <cell r="W422">
            <v>11.663194444444446</v>
          </cell>
          <cell r="Y422">
            <v>3.4722222222222071E-2</v>
          </cell>
          <cell r="AA422">
            <v>20.215972222222224</v>
          </cell>
          <cell r="AB422">
            <v>0</v>
          </cell>
          <cell r="AC422">
            <v>20.250694444444445</v>
          </cell>
          <cell r="AE422">
            <v>4.4145833333333329</v>
          </cell>
          <cell r="AG422">
            <v>39.742361111111116</v>
          </cell>
          <cell r="AI422">
            <v>0.44097222222222232</v>
          </cell>
          <cell r="AJ422">
            <v>0</v>
          </cell>
          <cell r="AK422">
            <v>44.59791666666667</v>
          </cell>
          <cell r="AL422">
            <v>0</v>
          </cell>
          <cell r="AM422">
            <v>64.848611111111111</v>
          </cell>
          <cell r="AN422">
            <v>0</v>
          </cell>
          <cell r="AO422">
            <v>203.47499999999997</v>
          </cell>
          <cell r="AP422">
            <v>0</v>
          </cell>
          <cell r="AQ422">
            <v>132.03222222222203</v>
          </cell>
          <cell r="AR422">
            <v>0</v>
          </cell>
          <cell r="AS422">
            <v>0.97590612599159354</v>
          </cell>
          <cell r="AT422">
            <v>0</v>
          </cell>
          <cell r="AU422">
            <v>0.78309449180004775</v>
          </cell>
          <cell r="AV422">
            <v>0</v>
          </cell>
          <cell r="AW422">
            <v>0.99759326569209716</v>
          </cell>
          <cell r="AX422">
            <v>0</v>
          </cell>
          <cell r="AY422">
            <v>0.75659388348373846</v>
          </cell>
          <cell r="AZ422">
            <v>0</v>
          </cell>
          <cell r="BA422">
            <v>0.68146509945256728</v>
          </cell>
          <cell r="BB422">
            <v>0</v>
          </cell>
          <cell r="BC422">
            <v>0.64888670461836617</v>
          </cell>
          <cell r="BD422">
            <v>0</v>
          </cell>
          <cell r="BE422">
            <v>0.61370888866652162</v>
          </cell>
          <cell r="BF422">
            <v>0</v>
          </cell>
          <cell r="BG422">
            <v>0.61161423148684213</v>
          </cell>
          <cell r="BH422">
            <v>0</v>
          </cell>
          <cell r="BI422">
            <v>0.56094411990322701</v>
          </cell>
          <cell r="BJ422">
            <v>0</v>
          </cell>
          <cell r="BK422">
            <v>137.0885730755962</v>
          </cell>
          <cell r="BL422">
            <v>0</v>
          </cell>
          <cell r="BM422">
            <v>434402.61466666654</v>
          </cell>
          <cell r="BN422">
            <v>0</v>
          </cell>
          <cell r="BO422">
            <v>1840.6890451977397</v>
          </cell>
          <cell r="BP422">
            <v>0</v>
          </cell>
          <cell r="BQ422">
            <v>154969.07804000017</v>
          </cell>
          <cell r="BR422">
            <v>0</v>
          </cell>
          <cell r="BS422">
            <v>0.35674066593478904</v>
          </cell>
          <cell r="BT422">
            <v>0</v>
          </cell>
          <cell r="BU422">
            <v>0.35674066593478904</v>
          </cell>
          <cell r="BV422">
            <v>0</v>
          </cell>
          <cell r="BW422">
            <v>0.1156844016595425</v>
          </cell>
          <cell r="BX422">
            <v>0</v>
          </cell>
          <cell r="BY422">
            <v>50253.606557054118</v>
          </cell>
          <cell r="BZ422">
            <v>0</v>
          </cell>
          <cell r="CA422">
            <v>0.18634085888121099</v>
          </cell>
          <cell r="CB422">
            <v>0</v>
          </cell>
          <cell r="CC422">
            <v>80946.95631723039</v>
          </cell>
          <cell r="CD422">
            <v>0</v>
          </cell>
          <cell r="CE422">
            <v>2.9091516698056919E-2</v>
          </cell>
          <cell r="CF422">
            <v>0</v>
          </cell>
          <cell r="CG422">
            <v>0.74906282891880527</v>
          </cell>
          <cell r="CH422">
            <v>0</v>
          </cell>
          <cell r="CI422">
            <v>6673.1968893401727</v>
          </cell>
          <cell r="CJ422">
            <v>0</v>
          </cell>
          <cell r="CK422">
            <v>0.48917543656311357</v>
          </cell>
          <cell r="CL422">
            <v>0</v>
          </cell>
          <cell r="CM422">
            <v>84052.466533429571</v>
          </cell>
          <cell r="CN422">
            <v>0</v>
          </cell>
          <cell r="CO422">
            <v>0.39554271530305446</v>
          </cell>
          <cell r="CP422">
            <v>0</v>
          </cell>
          <cell r="CQ422">
            <v>171824.78973999975</v>
          </cell>
          <cell r="CR422">
            <v>0</v>
          </cell>
          <cell r="CS422">
            <v>1.1506937507033582E-2</v>
          </cell>
          <cell r="CT422">
            <v>0</v>
          </cell>
          <cell r="CU422">
            <v>4998.6437398613216</v>
          </cell>
          <cell r="CV422">
            <v>0</v>
          </cell>
          <cell r="CW422">
            <v>4.2342397840877351E-2</v>
          </cell>
          <cell r="CX422">
            <v>0</v>
          </cell>
          <cell r="CY422">
            <v>18393.648333333338</v>
          </cell>
          <cell r="CZ422">
            <v>0</v>
          </cell>
          <cell r="DA422">
            <v>2.031843602464951E-2</v>
          </cell>
          <cell r="DB422">
            <v>0</v>
          </cell>
          <cell r="DC422">
            <v>8.6033130166012406E-4</v>
          </cell>
          <cell r="DD422">
            <v>0</v>
          </cell>
          <cell r="DE422">
            <v>373.73016692073452</v>
          </cell>
          <cell r="DF422">
            <v>0</v>
          </cell>
          <cell r="DG422">
            <v>0.60590767106623711</v>
          </cell>
          <cell r="DH422">
            <v>0</v>
          </cell>
          <cell r="DI422">
            <v>11144.852624061377</v>
          </cell>
          <cell r="DJ422">
            <v>0</v>
          </cell>
          <cell r="DK422">
            <v>9.2751735223091852E-2</v>
          </cell>
          <cell r="DL422">
            <v>0</v>
          </cell>
          <cell r="DM422">
            <v>1706.0427999999986</v>
          </cell>
          <cell r="DN422">
            <v>0</v>
          </cell>
          <cell r="DO422">
            <v>0.82661866184707689</v>
          </cell>
          <cell r="DP422">
            <v>0</v>
          </cell>
          <cell r="DQ422">
            <v>45254.962817192856</v>
          </cell>
          <cell r="DR422">
            <v>0</v>
          </cell>
          <cell r="DS422">
            <v>54747.085815932078</v>
          </cell>
          <cell r="DT422">
            <v>0</v>
          </cell>
          <cell r="DU422">
            <v>417546.90296666691</v>
          </cell>
          <cell r="DV422">
            <v>0</v>
          </cell>
          <cell r="DW422">
            <v>0.96119795063173441</v>
          </cell>
          <cell r="DX422">
            <v>0</v>
          </cell>
          <cell r="DY422">
            <v>0.43262020195851175</v>
          </cell>
          <cell r="DZ422">
            <v>0</v>
          </cell>
          <cell r="EA422">
            <v>0.98785121967142764</v>
          </cell>
          <cell r="EB422">
            <v>0</v>
          </cell>
          <cell r="EC422">
            <v>0.85213298515445779</v>
          </cell>
          <cell r="ED422">
            <v>0</v>
          </cell>
          <cell r="EE422">
            <v>0.87518912292736151</v>
          </cell>
          <cell r="EF422">
            <v>0</v>
          </cell>
          <cell r="EG422">
            <v>7.7693210844588065E-2</v>
          </cell>
          <cell r="EH422">
            <v>0</v>
          </cell>
          <cell r="EI422">
            <v>33750.13393273767</v>
          </cell>
          <cell r="EJ422">
            <v>0</v>
          </cell>
          <cell r="EK422">
            <v>34165.199435562179</v>
          </cell>
          <cell r="EL422">
            <v>0</v>
          </cell>
          <cell r="EM422">
            <v>7.8648696582497374E-2</v>
          </cell>
          <cell r="EN422">
            <v>0</v>
          </cell>
          <cell r="EO422">
            <v>4.5821356152654571E-4</v>
          </cell>
          <cell r="EP422">
            <v>0</v>
          </cell>
          <cell r="EQ422">
            <v>15.654957713633674</v>
          </cell>
          <cell r="ER422">
            <v>0</v>
          </cell>
          <cell r="ES422">
            <v>0.98830407400104725</v>
          </cell>
          <cell r="ET422">
            <v>0</v>
          </cell>
          <cell r="EU422">
            <v>34149.544477848533</v>
          </cell>
          <cell r="EV422">
            <v>0</v>
          </cell>
          <cell r="EW422">
            <v>2.6484253307920855E-2</v>
          </cell>
          <cell r="EX422">
            <v>0.85</v>
          </cell>
          <cell r="EY422">
            <v>0.84698219763513705</v>
          </cell>
          <cell r="EZ422">
            <v>0</v>
          </cell>
          <cell r="FA422">
            <v>0.36037360173604288</v>
          </cell>
          <cell r="FB422">
            <v>0</v>
          </cell>
          <cell r="FC422">
            <v>0.42547954696361234</v>
          </cell>
          <cell r="FD422">
            <v>0</v>
          </cell>
          <cell r="FE422">
            <v>17677.205757963224</v>
          </cell>
          <cell r="FF422">
            <v>0</v>
          </cell>
          <cell r="FG422">
            <v>0.74577751989480423</v>
          </cell>
          <cell r="FH422">
            <v>0</v>
          </cell>
          <cell r="FI422">
            <v>0.78612324126108302</v>
          </cell>
          <cell r="FJ422">
            <v>0</v>
          </cell>
          <cell r="FK422">
            <v>0.90053164176015543</v>
          </cell>
          <cell r="FL422">
            <v>0</v>
          </cell>
          <cell r="FM422">
            <v>0.93795292330728053</v>
          </cell>
          <cell r="FN422">
            <v>0</v>
          </cell>
          <cell r="FO422">
            <v>0.67159625437868509</v>
          </cell>
          <cell r="FP422">
            <v>0</v>
          </cell>
          <cell r="FQ422">
            <v>0.73734659222062737</v>
          </cell>
          <cell r="FR422">
            <v>0</v>
          </cell>
          <cell r="FS422">
            <v>9.8212138333786392E-4</v>
          </cell>
          <cell r="FT422">
            <v>0</v>
          </cell>
          <cell r="FU422">
            <v>0.82760078323041475</v>
          </cell>
          <cell r="FV422">
            <v>0</v>
          </cell>
          <cell r="FW422">
            <v>0</v>
          </cell>
          <cell r="FX422">
            <v>0</v>
          </cell>
          <cell r="FY422">
            <v>40167.048074752522</v>
          </cell>
          <cell r="FZ422">
            <v>0</v>
          </cell>
          <cell r="GA422">
            <v>48534.328251800958</v>
          </cell>
          <cell r="GB422">
            <v>0</v>
          </cell>
          <cell r="GC422" t="e">
            <v>#DIV/0!</v>
          </cell>
          <cell r="GD422">
            <v>0</v>
          </cell>
          <cell r="GE422" t="e">
            <v>#DIV/0!</v>
          </cell>
          <cell r="GF422">
            <v>0</v>
          </cell>
          <cell r="GG422" t="e">
            <v>#DIV/0!</v>
          </cell>
          <cell r="GH422">
            <v>0</v>
          </cell>
          <cell r="GI422" t="e">
            <v>#DIV/0!</v>
          </cell>
          <cell r="GJ422">
            <v>0</v>
          </cell>
          <cell r="GK422" t="e">
            <v>#DIV/0!</v>
          </cell>
          <cell r="GL422">
            <v>0</v>
          </cell>
          <cell r="GM422" t="e">
            <v>#DIV/0!</v>
          </cell>
          <cell r="GN422">
            <v>0</v>
          </cell>
          <cell r="GO422" t="e">
            <v>#DIV/0!</v>
          </cell>
          <cell r="GP422">
            <v>0</v>
          </cell>
          <cell r="GQ422" t="e">
            <v>#DIV/0!</v>
          </cell>
          <cell r="GR422">
            <v>0</v>
          </cell>
          <cell r="GS422" t="e">
            <v>#DIV/0!</v>
          </cell>
          <cell r="GT422">
            <v>0</v>
          </cell>
          <cell r="GU422">
            <v>20870.811461350466</v>
          </cell>
          <cell r="GV422">
            <v>0</v>
          </cell>
          <cell r="GW422">
            <v>7521.2894974807523</v>
          </cell>
          <cell r="GX422">
            <v>0</v>
          </cell>
          <cell r="GY422">
            <v>1.731409812818949E-2</v>
          </cell>
          <cell r="GZ422">
            <v>0</v>
          </cell>
          <cell r="HA422">
            <v>4.8044856906226091E-2</v>
          </cell>
          <cell r="HB422">
            <v>0</v>
          </cell>
          <cell r="HC422">
            <v>3609.8092200536294</v>
          </cell>
          <cell r="HD422">
            <v>0</v>
          </cell>
          <cell r="HE422">
            <v>8.3098238780712035E-3</v>
          </cell>
          <cell r="IV422">
            <v>418</v>
          </cell>
        </row>
        <row r="423">
          <cell r="B423">
            <v>39231</v>
          </cell>
          <cell r="C423">
            <v>54</v>
          </cell>
          <cell r="D423">
            <v>39234</v>
          </cell>
          <cell r="E423">
            <v>0</v>
          </cell>
          <cell r="G423">
            <v>0</v>
          </cell>
          <cell r="H423">
            <v>0</v>
          </cell>
          <cell r="I423">
            <v>1</v>
          </cell>
          <cell r="J423">
            <v>1</v>
          </cell>
          <cell r="K423">
            <v>85.625</v>
          </cell>
          <cell r="L423">
            <v>0</v>
          </cell>
          <cell r="M423">
            <v>235.37500000000009</v>
          </cell>
          <cell r="N423">
            <v>0</v>
          </cell>
          <cell r="O423">
            <v>236</v>
          </cell>
          <cell r="Q423">
            <v>19.5</v>
          </cell>
          <cell r="S423">
            <v>0.73680555555555594</v>
          </cell>
          <cell r="T423">
            <v>0</v>
          </cell>
          <cell r="U423">
            <v>20.236805555555556</v>
          </cell>
          <cell r="W423">
            <v>11.663194444444446</v>
          </cell>
          <cell r="Y423">
            <v>3.4722222222222071E-2</v>
          </cell>
          <cell r="AA423">
            <v>20.215972222222224</v>
          </cell>
          <cell r="AB423">
            <v>0</v>
          </cell>
          <cell r="AC423">
            <v>20.250694444444445</v>
          </cell>
          <cell r="AE423">
            <v>4.4145833333333329</v>
          </cell>
          <cell r="AG423">
            <v>39.742361111111116</v>
          </cell>
          <cell r="AI423">
            <v>0.44097222222222232</v>
          </cell>
          <cell r="AJ423">
            <v>0</v>
          </cell>
          <cell r="AK423">
            <v>44.59791666666667</v>
          </cell>
          <cell r="AL423">
            <v>0</v>
          </cell>
          <cell r="AM423">
            <v>64.848611111111111</v>
          </cell>
          <cell r="AN423">
            <v>0</v>
          </cell>
          <cell r="AO423">
            <v>203.47499999999997</v>
          </cell>
          <cell r="AP423">
            <v>0</v>
          </cell>
          <cell r="AQ423">
            <v>132.03222222222203</v>
          </cell>
          <cell r="AR423">
            <v>0</v>
          </cell>
          <cell r="AS423">
            <v>0.97590612599159354</v>
          </cell>
          <cell r="AT423">
            <v>0</v>
          </cell>
          <cell r="AU423">
            <v>0.78309449180004775</v>
          </cell>
          <cell r="AV423">
            <v>0</v>
          </cell>
          <cell r="AW423">
            <v>0.99759326569209716</v>
          </cell>
          <cell r="AX423">
            <v>0</v>
          </cell>
          <cell r="AY423">
            <v>0.75659388348373846</v>
          </cell>
          <cell r="AZ423">
            <v>0</v>
          </cell>
          <cell r="BA423">
            <v>0.68146509945256728</v>
          </cell>
          <cell r="BB423">
            <v>0</v>
          </cell>
          <cell r="BC423">
            <v>0.64888670461836617</v>
          </cell>
          <cell r="BD423">
            <v>0</v>
          </cell>
          <cell r="BE423">
            <v>0.61370888866652162</v>
          </cell>
          <cell r="BF423">
            <v>0</v>
          </cell>
          <cell r="BG423">
            <v>0.61161423148684213</v>
          </cell>
          <cell r="BH423">
            <v>0</v>
          </cell>
          <cell r="BI423">
            <v>0.56094411990322701</v>
          </cell>
          <cell r="BJ423">
            <v>0</v>
          </cell>
          <cell r="BK423">
            <v>137.0885730755962</v>
          </cell>
          <cell r="BL423">
            <v>0</v>
          </cell>
          <cell r="BM423">
            <v>434402.61466666654</v>
          </cell>
          <cell r="BN423">
            <v>0</v>
          </cell>
          <cell r="BO423">
            <v>1840.6890451977397</v>
          </cell>
          <cell r="BP423">
            <v>0</v>
          </cell>
          <cell r="BQ423">
            <v>154969.07804000017</v>
          </cell>
          <cell r="BR423">
            <v>0</v>
          </cell>
          <cell r="BS423">
            <v>0.35674066593478904</v>
          </cell>
          <cell r="BT423">
            <v>0</v>
          </cell>
          <cell r="BU423">
            <v>0.35674066593478904</v>
          </cell>
          <cell r="BV423">
            <v>0</v>
          </cell>
          <cell r="BW423">
            <v>0.1156844016595425</v>
          </cell>
          <cell r="BX423">
            <v>0</v>
          </cell>
          <cell r="BY423">
            <v>50253.606557054118</v>
          </cell>
          <cell r="BZ423">
            <v>0</v>
          </cell>
          <cell r="CA423">
            <v>0.18634085888121099</v>
          </cell>
          <cell r="CB423">
            <v>0</v>
          </cell>
          <cell r="CC423">
            <v>80946.95631723039</v>
          </cell>
          <cell r="CD423">
            <v>0</v>
          </cell>
          <cell r="CE423">
            <v>2.9091516698056919E-2</v>
          </cell>
          <cell r="CF423">
            <v>0</v>
          </cell>
          <cell r="CG423">
            <v>0.74906282891880527</v>
          </cell>
          <cell r="CH423">
            <v>0</v>
          </cell>
          <cell r="CI423">
            <v>6673.1968893401727</v>
          </cell>
          <cell r="CJ423">
            <v>0</v>
          </cell>
          <cell r="CK423">
            <v>0.48917543656311357</v>
          </cell>
          <cell r="CL423">
            <v>0</v>
          </cell>
          <cell r="CM423">
            <v>84052.466533429571</v>
          </cell>
          <cell r="CN423">
            <v>0</v>
          </cell>
          <cell r="CO423">
            <v>0.39554271530305446</v>
          </cell>
          <cell r="CP423">
            <v>0</v>
          </cell>
          <cell r="CQ423">
            <v>171824.78973999975</v>
          </cell>
          <cell r="CR423">
            <v>0</v>
          </cell>
          <cell r="CS423">
            <v>1.1506937507033582E-2</v>
          </cell>
          <cell r="CT423">
            <v>0</v>
          </cell>
          <cell r="CU423">
            <v>4998.6437398613216</v>
          </cell>
          <cell r="CV423">
            <v>0</v>
          </cell>
          <cell r="CW423">
            <v>4.2342397840877351E-2</v>
          </cell>
          <cell r="CX423">
            <v>0</v>
          </cell>
          <cell r="CY423">
            <v>18393.648333333338</v>
          </cell>
          <cell r="CZ423">
            <v>0</v>
          </cell>
          <cell r="DA423">
            <v>2.031843602464951E-2</v>
          </cell>
          <cell r="DB423">
            <v>0</v>
          </cell>
          <cell r="DC423">
            <v>8.6033130166012406E-4</v>
          </cell>
          <cell r="DD423">
            <v>0</v>
          </cell>
          <cell r="DE423">
            <v>373.73016692073452</v>
          </cell>
          <cell r="DF423">
            <v>0</v>
          </cell>
          <cell r="DG423">
            <v>0.60590767106623711</v>
          </cell>
          <cell r="DH423">
            <v>0</v>
          </cell>
          <cell r="DI423">
            <v>11144.852624061377</v>
          </cell>
          <cell r="DJ423">
            <v>0</v>
          </cell>
          <cell r="DK423">
            <v>9.2751735223091852E-2</v>
          </cell>
          <cell r="DL423">
            <v>0</v>
          </cell>
          <cell r="DM423">
            <v>1706.0427999999986</v>
          </cell>
          <cell r="DN423">
            <v>0</v>
          </cell>
          <cell r="DO423">
            <v>0.82661866184707689</v>
          </cell>
          <cell r="DP423">
            <v>0</v>
          </cell>
          <cell r="DQ423">
            <v>45254.962817192856</v>
          </cell>
          <cell r="DR423">
            <v>0</v>
          </cell>
          <cell r="DS423">
            <v>54747.085815932078</v>
          </cell>
          <cell r="DT423">
            <v>0</v>
          </cell>
          <cell r="DU423">
            <v>417546.90296666691</v>
          </cell>
          <cell r="DV423">
            <v>0</v>
          </cell>
          <cell r="DW423">
            <v>0.96119795063173441</v>
          </cell>
          <cell r="DX423">
            <v>0</v>
          </cell>
          <cell r="DY423">
            <v>0.43262020195851175</v>
          </cell>
          <cell r="DZ423">
            <v>0</v>
          </cell>
          <cell r="EA423">
            <v>0.98785121967142764</v>
          </cell>
          <cell r="EB423">
            <v>0</v>
          </cell>
          <cell r="EC423">
            <v>0.85213298515445779</v>
          </cell>
          <cell r="ED423">
            <v>0</v>
          </cell>
          <cell r="EE423">
            <v>0.87518912292736151</v>
          </cell>
          <cell r="EF423">
            <v>0</v>
          </cell>
          <cell r="EG423">
            <v>7.7693210844588065E-2</v>
          </cell>
          <cell r="EH423">
            <v>0</v>
          </cell>
          <cell r="EI423">
            <v>33750.13393273767</v>
          </cell>
          <cell r="EJ423">
            <v>0</v>
          </cell>
          <cell r="EK423">
            <v>34165.199435562179</v>
          </cell>
          <cell r="EL423">
            <v>0</v>
          </cell>
          <cell r="EM423">
            <v>7.8648696582497374E-2</v>
          </cell>
          <cell r="EN423">
            <v>0</v>
          </cell>
          <cell r="EO423">
            <v>4.5821356152654571E-4</v>
          </cell>
          <cell r="EP423">
            <v>0</v>
          </cell>
          <cell r="EQ423">
            <v>15.654957713633674</v>
          </cell>
          <cell r="ER423">
            <v>0</v>
          </cell>
          <cell r="ES423">
            <v>0.98830407400104725</v>
          </cell>
          <cell r="ET423">
            <v>0</v>
          </cell>
          <cell r="EU423">
            <v>34149.544477848533</v>
          </cell>
          <cell r="EV423">
            <v>0</v>
          </cell>
          <cell r="EW423">
            <v>2.6484253307920855E-2</v>
          </cell>
          <cell r="EX423">
            <v>0.85</v>
          </cell>
          <cell r="EY423">
            <v>0.84698219763513705</v>
          </cell>
          <cell r="EZ423">
            <v>0</v>
          </cell>
          <cell r="FA423">
            <v>0.36037360173604288</v>
          </cell>
          <cell r="FB423">
            <v>0</v>
          </cell>
          <cell r="FC423">
            <v>0.42547954696361234</v>
          </cell>
          <cell r="FD423">
            <v>0</v>
          </cell>
          <cell r="FE423">
            <v>17677.205757963224</v>
          </cell>
          <cell r="FF423">
            <v>0</v>
          </cell>
          <cell r="FG423">
            <v>0.74577751989480423</v>
          </cell>
          <cell r="FH423">
            <v>0</v>
          </cell>
          <cell r="FI423">
            <v>0.78612324126108302</v>
          </cell>
          <cell r="FJ423">
            <v>0</v>
          </cell>
          <cell r="FK423">
            <v>0.90053164176015543</v>
          </cell>
          <cell r="FL423">
            <v>0</v>
          </cell>
          <cell r="FM423">
            <v>0.93795292330728053</v>
          </cell>
          <cell r="FN423">
            <v>0</v>
          </cell>
          <cell r="FO423">
            <v>0.67159625437868509</v>
          </cell>
          <cell r="FP423">
            <v>0</v>
          </cell>
          <cell r="FQ423">
            <v>0.73734659222062737</v>
          </cell>
          <cell r="FR423">
            <v>0</v>
          </cell>
          <cell r="FS423">
            <v>9.8212138333786392E-4</v>
          </cell>
          <cell r="FT423">
            <v>0</v>
          </cell>
          <cell r="FU423">
            <v>0.82760078323041475</v>
          </cell>
          <cell r="FV423">
            <v>0</v>
          </cell>
          <cell r="FW423">
            <v>0</v>
          </cell>
          <cell r="FX423">
            <v>0</v>
          </cell>
          <cell r="FY423">
            <v>40167.048074752522</v>
          </cell>
          <cell r="FZ423">
            <v>0</v>
          </cell>
          <cell r="GA423">
            <v>48534.328251800958</v>
          </cell>
          <cell r="GB423">
            <v>0</v>
          </cell>
          <cell r="GC423" t="e">
            <v>#DIV/0!</v>
          </cell>
          <cell r="GD423">
            <v>0</v>
          </cell>
          <cell r="GE423" t="e">
            <v>#DIV/0!</v>
          </cell>
          <cell r="GF423">
            <v>0</v>
          </cell>
          <cell r="GG423" t="e">
            <v>#DIV/0!</v>
          </cell>
          <cell r="GH423">
            <v>0</v>
          </cell>
          <cell r="GI423" t="e">
            <v>#DIV/0!</v>
          </cell>
          <cell r="GJ423">
            <v>0</v>
          </cell>
          <cell r="GK423" t="e">
            <v>#DIV/0!</v>
          </cell>
          <cell r="GL423">
            <v>0</v>
          </cell>
          <cell r="GM423" t="e">
            <v>#DIV/0!</v>
          </cell>
          <cell r="GN423">
            <v>0</v>
          </cell>
          <cell r="GO423" t="e">
            <v>#DIV/0!</v>
          </cell>
          <cell r="GP423">
            <v>0</v>
          </cell>
          <cell r="GQ423" t="e">
            <v>#DIV/0!</v>
          </cell>
          <cell r="GR423">
            <v>0</v>
          </cell>
          <cell r="GS423" t="e">
            <v>#DIV/0!</v>
          </cell>
          <cell r="GT423">
            <v>0</v>
          </cell>
          <cell r="GU423">
            <v>20870.811461350466</v>
          </cell>
          <cell r="GV423">
            <v>0</v>
          </cell>
          <cell r="GW423">
            <v>7521.2894974807523</v>
          </cell>
          <cell r="GX423">
            <v>0</v>
          </cell>
          <cell r="GY423">
            <v>1.731409812818949E-2</v>
          </cell>
          <cell r="GZ423">
            <v>0</v>
          </cell>
          <cell r="HA423">
            <v>4.8044856906226091E-2</v>
          </cell>
          <cell r="HB423">
            <v>0</v>
          </cell>
          <cell r="HC423">
            <v>3609.8092200536294</v>
          </cell>
          <cell r="HD423">
            <v>0</v>
          </cell>
          <cell r="HE423">
            <v>8.3098238780712035E-3</v>
          </cell>
          <cell r="IV423">
            <v>419</v>
          </cell>
        </row>
        <row r="424">
          <cell r="B424">
            <v>39232</v>
          </cell>
          <cell r="C424">
            <v>54</v>
          </cell>
          <cell r="D424">
            <v>39234</v>
          </cell>
          <cell r="E424">
            <v>0</v>
          </cell>
          <cell r="G424">
            <v>0</v>
          </cell>
          <cell r="H424">
            <v>0</v>
          </cell>
          <cell r="I424">
            <v>1</v>
          </cell>
          <cell r="J424">
            <v>1</v>
          </cell>
          <cell r="K424">
            <v>86.625</v>
          </cell>
          <cell r="L424">
            <v>0</v>
          </cell>
          <cell r="M424">
            <v>235.37500000000009</v>
          </cell>
          <cell r="N424">
            <v>0</v>
          </cell>
          <cell r="O424">
            <v>236</v>
          </cell>
          <cell r="Q424">
            <v>19.5</v>
          </cell>
          <cell r="S424">
            <v>0.73680555555555594</v>
          </cell>
          <cell r="T424">
            <v>0</v>
          </cell>
          <cell r="U424">
            <v>20.236805555555556</v>
          </cell>
          <cell r="W424">
            <v>11.663194444444446</v>
          </cell>
          <cell r="Y424">
            <v>3.4722222222222071E-2</v>
          </cell>
          <cell r="AA424">
            <v>20.215972222222224</v>
          </cell>
          <cell r="AB424">
            <v>0</v>
          </cell>
          <cell r="AC424">
            <v>20.250694444444445</v>
          </cell>
          <cell r="AE424">
            <v>4.4145833333333329</v>
          </cell>
          <cell r="AG424">
            <v>39.742361111111116</v>
          </cell>
          <cell r="AI424">
            <v>0.44097222222222232</v>
          </cell>
          <cell r="AJ424">
            <v>0</v>
          </cell>
          <cell r="AK424">
            <v>44.59791666666667</v>
          </cell>
          <cell r="AL424">
            <v>0</v>
          </cell>
          <cell r="AM424">
            <v>64.848611111111111</v>
          </cell>
          <cell r="AN424">
            <v>0</v>
          </cell>
          <cell r="AO424">
            <v>203.47499999999997</v>
          </cell>
          <cell r="AP424">
            <v>0</v>
          </cell>
          <cell r="AQ424">
            <v>132.03222222222203</v>
          </cell>
          <cell r="AR424">
            <v>0</v>
          </cell>
          <cell r="AS424">
            <v>0.97590612599159354</v>
          </cell>
          <cell r="AT424">
            <v>0</v>
          </cell>
          <cell r="AU424">
            <v>0.78309449180004775</v>
          </cell>
          <cell r="AV424">
            <v>0</v>
          </cell>
          <cell r="AW424">
            <v>0.99759326569209716</v>
          </cell>
          <cell r="AX424">
            <v>0</v>
          </cell>
          <cell r="AY424">
            <v>0.75659388348373846</v>
          </cell>
          <cell r="AZ424">
            <v>0</v>
          </cell>
          <cell r="BA424">
            <v>0.68146509945256728</v>
          </cell>
          <cell r="BB424">
            <v>0</v>
          </cell>
          <cell r="BC424">
            <v>0.64888670461836617</v>
          </cell>
          <cell r="BD424">
            <v>0</v>
          </cell>
          <cell r="BE424">
            <v>0.61370888866652162</v>
          </cell>
          <cell r="BF424">
            <v>0</v>
          </cell>
          <cell r="BG424">
            <v>0.61161423148684213</v>
          </cell>
          <cell r="BH424">
            <v>0</v>
          </cell>
          <cell r="BI424">
            <v>0.56094411990322701</v>
          </cell>
          <cell r="BJ424">
            <v>0</v>
          </cell>
          <cell r="BK424">
            <v>137.0885730755962</v>
          </cell>
          <cell r="BL424">
            <v>0</v>
          </cell>
          <cell r="BM424">
            <v>434402.61466666654</v>
          </cell>
          <cell r="BN424">
            <v>0</v>
          </cell>
          <cell r="BO424">
            <v>1840.6890451977397</v>
          </cell>
          <cell r="BP424">
            <v>0</v>
          </cell>
          <cell r="BQ424">
            <v>154969.07804000017</v>
          </cell>
          <cell r="BR424">
            <v>0</v>
          </cell>
          <cell r="BS424">
            <v>0.35674066593478904</v>
          </cell>
          <cell r="BT424">
            <v>0</v>
          </cell>
          <cell r="BU424">
            <v>0.35674066593478904</v>
          </cell>
          <cell r="BV424">
            <v>0</v>
          </cell>
          <cell r="BW424">
            <v>0.1156844016595425</v>
          </cell>
          <cell r="BX424">
            <v>0</v>
          </cell>
          <cell r="BY424">
            <v>50253.606557054118</v>
          </cell>
          <cell r="BZ424">
            <v>0</v>
          </cell>
          <cell r="CA424">
            <v>0.18634085888121099</v>
          </cell>
          <cell r="CB424">
            <v>0</v>
          </cell>
          <cell r="CC424">
            <v>80946.95631723039</v>
          </cell>
          <cell r="CD424">
            <v>0</v>
          </cell>
          <cell r="CE424">
            <v>2.9091516698056919E-2</v>
          </cell>
          <cell r="CF424">
            <v>0</v>
          </cell>
          <cell r="CG424">
            <v>0.74906282891880527</v>
          </cell>
          <cell r="CH424">
            <v>0</v>
          </cell>
          <cell r="CI424">
            <v>6673.1968893401727</v>
          </cell>
          <cell r="CJ424">
            <v>0</v>
          </cell>
          <cell r="CK424">
            <v>0.48917543656311357</v>
          </cell>
          <cell r="CL424">
            <v>0</v>
          </cell>
          <cell r="CM424">
            <v>84052.466533429571</v>
          </cell>
          <cell r="CN424">
            <v>0</v>
          </cell>
          <cell r="CO424">
            <v>0.39554271530305446</v>
          </cell>
          <cell r="CP424">
            <v>0</v>
          </cell>
          <cell r="CQ424">
            <v>171824.78973999975</v>
          </cell>
          <cell r="CR424">
            <v>0</v>
          </cell>
          <cell r="CS424">
            <v>1.1506937507033582E-2</v>
          </cell>
          <cell r="CT424">
            <v>0</v>
          </cell>
          <cell r="CU424">
            <v>4998.6437398613216</v>
          </cell>
          <cell r="CV424">
            <v>0</v>
          </cell>
          <cell r="CW424">
            <v>4.2342397840877351E-2</v>
          </cell>
          <cell r="CX424">
            <v>0</v>
          </cell>
          <cell r="CY424">
            <v>18393.648333333338</v>
          </cell>
          <cell r="CZ424">
            <v>0</v>
          </cell>
          <cell r="DA424">
            <v>2.031843602464951E-2</v>
          </cell>
          <cell r="DB424">
            <v>0</v>
          </cell>
          <cell r="DC424">
            <v>8.6033130166012406E-4</v>
          </cell>
          <cell r="DD424">
            <v>0</v>
          </cell>
          <cell r="DE424">
            <v>373.73016692073452</v>
          </cell>
          <cell r="DF424">
            <v>0</v>
          </cell>
          <cell r="DG424">
            <v>0.60590767106623711</v>
          </cell>
          <cell r="DH424">
            <v>0</v>
          </cell>
          <cell r="DI424">
            <v>11144.852624061377</v>
          </cell>
          <cell r="DJ424">
            <v>0</v>
          </cell>
          <cell r="DK424">
            <v>9.2751735223091852E-2</v>
          </cell>
          <cell r="DL424">
            <v>0</v>
          </cell>
          <cell r="DM424">
            <v>1706.0427999999986</v>
          </cell>
          <cell r="DN424">
            <v>0</v>
          </cell>
          <cell r="DO424">
            <v>0.82661866184707689</v>
          </cell>
          <cell r="DP424">
            <v>0</v>
          </cell>
          <cell r="DQ424">
            <v>45254.962817192856</v>
          </cell>
          <cell r="DR424">
            <v>0</v>
          </cell>
          <cell r="DS424">
            <v>54747.085815932078</v>
          </cell>
          <cell r="DT424">
            <v>0</v>
          </cell>
          <cell r="DU424">
            <v>417546.90296666691</v>
          </cell>
          <cell r="DV424">
            <v>0</v>
          </cell>
          <cell r="DW424">
            <v>0.96119795063173441</v>
          </cell>
          <cell r="DX424">
            <v>0</v>
          </cell>
          <cell r="DY424">
            <v>0.43262020195851175</v>
          </cell>
          <cell r="DZ424">
            <v>0</v>
          </cell>
          <cell r="EA424">
            <v>0.98785121967142764</v>
          </cell>
          <cell r="EB424">
            <v>0</v>
          </cell>
          <cell r="EC424">
            <v>0.85213298515445779</v>
          </cell>
          <cell r="ED424">
            <v>0</v>
          </cell>
          <cell r="EE424">
            <v>0.87518912292736151</v>
          </cell>
          <cell r="EF424">
            <v>0</v>
          </cell>
          <cell r="EG424">
            <v>7.7693210844588065E-2</v>
          </cell>
          <cell r="EH424">
            <v>0</v>
          </cell>
          <cell r="EI424">
            <v>33750.13393273767</v>
          </cell>
          <cell r="EJ424">
            <v>0</v>
          </cell>
          <cell r="EK424">
            <v>34165.199435562179</v>
          </cell>
          <cell r="EL424">
            <v>0</v>
          </cell>
          <cell r="EM424">
            <v>7.8648696582497374E-2</v>
          </cell>
          <cell r="EN424">
            <v>0</v>
          </cell>
          <cell r="EO424">
            <v>4.5821356152654571E-4</v>
          </cell>
          <cell r="EP424">
            <v>0</v>
          </cell>
          <cell r="EQ424">
            <v>15.654957713633674</v>
          </cell>
          <cell r="ER424">
            <v>0</v>
          </cell>
          <cell r="ES424">
            <v>0.98830407400104725</v>
          </cell>
          <cell r="ET424">
            <v>0</v>
          </cell>
          <cell r="EU424">
            <v>34149.544477848533</v>
          </cell>
          <cell r="EV424">
            <v>0</v>
          </cell>
          <cell r="EW424">
            <v>2.6484253307920855E-2</v>
          </cell>
          <cell r="EX424">
            <v>0.85</v>
          </cell>
          <cell r="EY424">
            <v>0.84698219763513705</v>
          </cell>
          <cell r="EZ424">
            <v>0</v>
          </cell>
          <cell r="FA424">
            <v>0.36037360173604288</v>
          </cell>
          <cell r="FB424">
            <v>0</v>
          </cell>
          <cell r="FC424">
            <v>0.42547954696361234</v>
          </cell>
          <cell r="FD424">
            <v>0</v>
          </cell>
          <cell r="FE424">
            <v>17677.205757963224</v>
          </cell>
          <cell r="FF424">
            <v>0</v>
          </cell>
          <cell r="FG424">
            <v>0.74577751989480423</v>
          </cell>
          <cell r="FH424">
            <v>0</v>
          </cell>
          <cell r="FI424">
            <v>0.78612324126108302</v>
          </cell>
          <cell r="FJ424">
            <v>0</v>
          </cell>
          <cell r="FK424">
            <v>0.90053164176015543</v>
          </cell>
          <cell r="FL424">
            <v>0</v>
          </cell>
          <cell r="FM424">
            <v>0.93795292330728053</v>
          </cell>
          <cell r="FN424">
            <v>0</v>
          </cell>
          <cell r="FO424">
            <v>0.67159625437868509</v>
          </cell>
          <cell r="FP424">
            <v>0</v>
          </cell>
          <cell r="FQ424">
            <v>0.73734659222062737</v>
          </cell>
          <cell r="FR424">
            <v>0</v>
          </cell>
          <cell r="FS424">
            <v>9.8212138333786392E-4</v>
          </cell>
          <cell r="FT424">
            <v>0</v>
          </cell>
          <cell r="FU424">
            <v>0.82760078323041475</v>
          </cell>
          <cell r="FV424">
            <v>0</v>
          </cell>
          <cell r="FW424">
            <v>0</v>
          </cell>
          <cell r="FX424">
            <v>0</v>
          </cell>
          <cell r="FY424">
            <v>40167.048074752522</v>
          </cell>
          <cell r="FZ424">
            <v>0</v>
          </cell>
          <cell r="GA424">
            <v>48534.328251800958</v>
          </cell>
          <cell r="GB424">
            <v>0</v>
          </cell>
          <cell r="GC424" t="e">
            <v>#DIV/0!</v>
          </cell>
          <cell r="GD424">
            <v>0</v>
          </cell>
          <cell r="GE424" t="e">
            <v>#DIV/0!</v>
          </cell>
          <cell r="GF424">
            <v>0</v>
          </cell>
          <cell r="GG424" t="e">
            <v>#DIV/0!</v>
          </cell>
          <cell r="GH424">
            <v>0</v>
          </cell>
          <cell r="GI424" t="e">
            <v>#DIV/0!</v>
          </cell>
          <cell r="GJ424">
            <v>0</v>
          </cell>
          <cell r="GK424" t="e">
            <v>#DIV/0!</v>
          </cell>
          <cell r="GL424">
            <v>0</v>
          </cell>
          <cell r="GM424" t="e">
            <v>#DIV/0!</v>
          </cell>
          <cell r="GN424">
            <v>0</v>
          </cell>
          <cell r="GO424" t="e">
            <v>#DIV/0!</v>
          </cell>
          <cell r="GP424">
            <v>0</v>
          </cell>
          <cell r="GQ424" t="e">
            <v>#DIV/0!</v>
          </cell>
          <cell r="GR424">
            <v>0</v>
          </cell>
          <cell r="GS424" t="e">
            <v>#DIV/0!</v>
          </cell>
          <cell r="GT424">
            <v>0</v>
          </cell>
          <cell r="GU424">
            <v>20870.811461350466</v>
          </cell>
          <cell r="GV424">
            <v>0</v>
          </cell>
          <cell r="GW424">
            <v>7521.2894974807523</v>
          </cell>
          <cell r="GX424">
            <v>0</v>
          </cell>
          <cell r="GY424">
            <v>1.731409812818949E-2</v>
          </cell>
          <cell r="GZ424">
            <v>0</v>
          </cell>
          <cell r="HA424">
            <v>4.8044856906226091E-2</v>
          </cell>
          <cell r="HB424">
            <v>0</v>
          </cell>
          <cell r="HC424">
            <v>3609.8092200536294</v>
          </cell>
          <cell r="HD424">
            <v>0</v>
          </cell>
          <cell r="HE424">
            <v>8.3098238780712035E-3</v>
          </cell>
          <cell r="IV424">
            <v>420</v>
          </cell>
        </row>
        <row r="425">
          <cell r="B425">
            <v>39233</v>
          </cell>
          <cell r="C425">
            <v>54</v>
          </cell>
          <cell r="D425">
            <v>39234</v>
          </cell>
          <cell r="E425">
            <v>0</v>
          </cell>
          <cell r="G425">
            <v>0</v>
          </cell>
          <cell r="H425">
            <v>0</v>
          </cell>
          <cell r="I425">
            <v>1</v>
          </cell>
          <cell r="J425">
            <v>1</v>
          </cell>
          <cell r="K425">
            <v>87.625</v>
          </cell>
          <cell r="L425">
            <v>0</v>
          </cell>
          <cell r="M425">
            <v>235.37500000000009</v>
          </cell>
          <cell r="N425">
            <v>0</v>
          </cell>
          <cell r="O425">
            <v>236</v>
          </cell>
          <cell r="Q425">
            <v>19.5</v>
          </cell>
          <cell r="S425">
            <v>0.73680555555555594</v>
          </cell>
          <cell r="T425">
            <v>0</v>
          </cell>
          <cell r="U425">
            <v>20.236805555555556</v>
          </cell>
          <cell r="W425">
            <v>11.663194444444446</v>
          </cell>
          <cell r="Y425">
            <v>3.4722222222222071E-2</v>
          </cell>
          <cell r="AA425">
            <v>20.215972222222224</v>
          </cell>
          <cell r="AB425">
            <v>0</v>
          </cell>
          <cell r="AC425">
            <v>20.250694444444445</v>
          </cell>
          <cell r="AE425">
            <v>4.4145833333333329</v>
          </cell>
          <cell r="AG425">
            <v>39.742361111111116</v>
          </cell>
          <cell r="AI425">
            <v>0.44097222222222232</v>
          </cell>
          <cell r="AJ425">
            <v>0</v>
          </cell>
          <cell r="AK425">
            <v>44.59791666666667</v>
          </cell>
          <cell r="AL425">
            <v>0</v>
          </cell>
          <cell r="AM425">
            <v>64.848611111111111</v>
          </cell>
          <cell r="AN425">
            <v>0</v>
          </cell>
          <cell r="AO425">
            <v>203.47499999999997</v>
          </cell>
          <cell r="AP425">
            <v>0</v>
          </cell>
          <cell r="AQ425">
            <v>132.03222222222203</v>
          </cell>
          <cell r="AR425">
            <v>0</v>
          </cell>
          <cell r="AS425">
            <v>0.97590612599159354</v>
          </cell>
          <cell r="AT425">
            <v>0</v>
          </cell>
          <cell r="AU425">
            <v>0.78309449180004775</v>
          </cell>
          <cell r="AV425">
            <v>0</v>
          </cell>
          <cell r="AW425">
            <v>0.99759326569209716</v>
          </cell>
          <cell r="AX425">
            <v>0</v>
          </cell>
          <cell r="AY425">
            <v>0.75659388348373846</v>
          </cell>
          <cell r="AZ425">
            <v>0</v>
          </cell>
          <cell r="BA425">
            <v>0.68146509945256728</v>
          </cell>
          <cell r="BB425">
            <v>0</v>
          </cell>
          <cell r="BC425">
            <v>0.64888670461836617</v>
          </cell>
          <cell r="BD425">
            <v>0</v>
          </cell>
          <cell r="BE425">
            <v>0.61370888866652162</v>
          </cell>
          <cell r="BF425">
            <v>0</v>
          </cell>
          <cell r="BG425">
            <v>0.61161423148684213</v>
          </cell>
          <cell r="BH425">
            <v>0</v>
          </cell>
          <cell r="BI425">
            <v>0.56094411990322701</v>
          </cell>
          <cell r="BJ425">
            <v>0</v>
          </cell>
          <cell r="BK425">
            <v>137.0885730755962</v>
          </cell>
          <cell r="BL425">
            <v>0</v>
          </cell>
          <cell r="BM425">
            <v>434402.61466666654</v>
          </cell>
          <cell r="BN425">
            <v>0</v>
          </cell>
          <cell r="BO425">
            <v>1840.6890451977397</v>
          </cell>
          <cell r="BP425">
            <v>0</v>
          </cell>
          <cell r="BQ425">
            <v>154969.07804000017</v>
          </cell>
          <cell r="BR425">
            <v>0</v>
          </cell>
          <cell r="BS425">
            <v>0.35674066593478904</v>
          </cell>
          <cell r="BT425">
            <v>0</v>
          </cell>
          <cell r="BU425">
            <v>0.35674066593478904</v>
          </cell>
          <cell r="BV425">
            <v>0</v>
          </cell>
          <cell r="BW425">
            <v>0.1156844016595425</v>
          </cell>
          <cell r="BX425">
            <v>0</v>
          </cell>
          <cell r="BY425">
            <v>50253.606557054118</v>
          </cell>
          <cell r="BZ425">
            <v>0</v>
          </cell>
          <cell r="CA425">
            <v>0.18634085888121099</v>
          </cell>
          <cell r="CB425">
            <v>0</v>
          </cell>
          <cell r="CC425">
            <v>80946.95631723039</v>
          </cell>
          <cell r="CD425">
            <v>0</v>
          </cell>
          <cell r="CE425">
            <v>2.9091516698056919E-2</v>
          </cell>
          <cell r="CF425">
            <v>0</v>
          </cell>
          <cell r="CG425">
            <v>0.74906282891880527</v>
          </cell>
          <cell r="CH425">
            <v>0</v>
          </cell>
          <cell r="CI425">
            <v>6673.1968893401727</v>
          </cell>
          <cell r="CJ425">
            <v>0</v>
          </cell>
          <cell r="CK425">
            <v>0.48917543656311357</v>
          </cell>
          <cell r="CL425">
            <v>0</v>
          </cell>
          <cell r="CM425">
            <v>84052.466533429571</v>
          </cell>
          <cell r="CN425">
            <v>0</v>
          </cell>
          <cell r="CO425">
            <v>0.39554271530305446</v>
          </cell>
          <cell r="CP425">
            <v>0</v>
          </cell>
          <cell r="CQ425">
            <v>171824.78973999975</v>
          </cell>
          <cell r="CR425">
            <v>0</v>
          </cell>
          <cell r="CS425">
            <v>1.1506937507033582E-2</v>
          </cell>
          <cell r="CT425">
            <v>0</v>
          </cell>
          <cell r="CU425">
            <v>4998.6437398613216</v>
          </cell>
          <cell r="CV425">
            <v>0</v>
          </cell>
          <cell r="CW425">
            <v>4.2342397840877351E-2</v>
          </cell>
          <cell r="CX425">
            <v>0</v>
          </cell>
          <cell r="CY425">
            <v>18393.648333333338</v>
          </cell>
          <cell r="CZ425">
            <v>0</v>
          </cell>
          <cell r="DA425">
            <v>2.031843602464951E-2</v>
          </cell>
          <cell r="DB425">
            <v>0</v>
          </cell>
          <cell r="DC425">
            <v>8.6033130166012406E-4</v>
          </cell>
          <cell r="DD425">
            <v>0</v>
          </cell>
          <cell r="DE425">
            <v>373.73016692073452</v>
          </cell>
          <cell r="DF425">
            <v>0</v>
          </cell>
          <cell r="DG425">
            <v>0.60590767106623711</v>
          </cell>
          <cell r="DH425">
            <v>0</v>
          </cell>
          <cell r="DI425">
            <v>11144.852624061377</v>
          </cell>
          <cell r="DJ425">
            <v>0</v>
          </cell>
          <cell r="DK425">
            <v>9.2751735223091852E-2</v>
          </cell>
          <cell r="DL425">
            <v>0</v>
          </cell>
          <cell r="DM425">
            <v>1706.0427999999986</v>
          </cell>
          <cell r="DN425">
            <v>0</v>
          </cell>
          <cell r="DO425">
            <v>0.82661866184707689</v>
          </cell>
          <cell r="DP425">
            <v>0</v>
          </cell>
          <cell r="DQ425">
            <v>45254.962817192856</v>
          </cell>
          <cell r="DR425">
            <v>0</v>
          </cell>
          <cell r="DS425">
            <v>54747.085815932078</v>
          </cell>
          <cell r="DT425">
            <v>0</v>
          </cell>
          <cell r="DU425">
            <v>417546.90296666691</v>
          </cell>
          <cell r="DV425">
            <v>0</v>
          </cell>
          <cell r="DW425">
            <v>0.96119795063173441</v>
          </cell>
          <cell r="DX425">
            <v>0</v>
          </cell>
          <cell r="DY425">
            <v>0.43262020195851175</v>
          </cell>
          <cell r="DZ425">
            <v>0</v>
          </cell>
          <cell r="EA425">
            <v>0.98785121967142764</v>
          </cell>
          <cell r="EB425">
            <v>0</v>
          </cell>
          <cell r="EC425">
            <v>0.85213298515445779</v>
          </cell>
          <cell r="ED425">
            <v>0</v>
          </cell>
          <cell r="EE425">
            <v>0.87518912292736151</v>
          </cell>
          <cell r="EF425">
            <v>0</v>
          </cell>
          <cell r="EG425">
            <v>7.7693210844588065E-2</v>
          </cell>
          <cell r="EH425">
            <v>0</v>
          </cell>
          <cell r="EI425">
            <v>33750.13393273767</v>
          </cell>
          <cell r="EJ425">
            <v>0</v>
          </cell>
          <cell r="EK425">
            <v>34165.199435562179</v>
          </cell>
          <cell r="EL425">
            <v>0</v>
          </cell>
          <cell r="EM425">
            <v>7.8648696582497374E-2</v>
          </cell>
          <cell r="EN425">
            <v>0</v>
          </cell>
          <cell r="EO425">
            <v>4.5821356152654571E-4</v>
          </cell>
          <cell r="EP425">
            <v>0</v>
          </cell>
          <cell r="EQ425">
            <v>15.654957713633674</v>
          </cell>
          <cell r="ER425">
            <v>0</v>
          </cell>
          <cell r="ES425">
            <v>0.98830407400104725</v>
          </cell>
          <cell r="ET425">
            <v>0</v>
          </cell>
          <cell r="EU425">
            <v>34149.544477848533</v>
          </cell>
          <cell r="EV425">
            <v>0</v>
          </cell>
          <cell r="EW425">
            <v>2.6484253307920855E-2</v>
          </cell>
          <cell r="EX425">
            <v>0.85</v>
          </cell>
          <cell r="EY425">
            <v>0.84698219763513705</v>
          </cell>
          <cell r="EZ425">
            <v>0</v>
          </cell>
          <cell r="FA425">
            <v>0.36037360173604288</v>
          </cell>
          <cell r="FB425">
            <v>0</v>
          </cell>
          <cell r="FC425">
            <v>0.42547954696361234</v>
          </cell>
          <cell r="FD425">
            <v>0</v>
          </cell>
          <cell r="FE425">
            <v>17677.205757963224</v>
          </cell>
          <cell r="FF425">
            <v>0</v>
          </cell>
          <cell r="FG425">
            <v>0.74577751989480423</v>
          </cell>
          <cell r="FH425">
            <v>0</v>
          </cell>
          <cell r="FI425">
            <v>0.78612324126108302</v>
          </cell>
          <cell r="FJ425">
            <v>0</v>
          </cell>
          <cell r="FK425">
            <v>0.90053164176015543</v>
          </cell>
          <cell r="FL425">
            <v>0</v>
          </cell>
          <cell r="FM425">
            <v>0.93795292330728053</v>
          </cell>
          <cell r="FN425">
            <v>0</v>
          </cell>
          <cell r="FO425">
            <v>0.67159625437868509</v>
          </cell>
          <cell r="FP425">
            <v>0</v>
          </cell>
          <cell r="FQ425">
            <v>0.73734659222062737</v>
          </cell>
          <cell r="FR425">
            <v>0</v>
          </cell>
          <cell r="FS425">
            <v>9.8212138333786392E-4</v>
          </cell>
          <cell r="FT425">
            <v>0</v>
          </cell>
          <cell r="FU425">
            <v>0.82760078323041475</v>
          </cell>
          <cell r="FV425">
            <v>0</v>
          </cell>
          <cell r="FW425">
            <v>0</v>
          </cell>
          <cell r="FX425">
            <v>0</v>
          </cell>
          <cell r="FY425">
            <v>40167.048074752522</v>
          </cell>
          <cell r="FZ425">
            <v>0</v>
          </cell>
          <cell r="GA425">
            <v>48534.328251800958</v>
          </cell>
          <cell r="GB425">
            <v>0</v>
          </cell>
          <cell r="GC425" t="e">
            <v>#DIV/0!</v>
          </cell>
          <cell r="GD425">
            <v>0</v>
          </cell>
          <cell r="GE425" t="e">
            <v>#DIV/0!</v>
          </cell>
          <cell r="GF425">
            <v>0</v>
          </cell>
          <cell r="GG425" t="e">
            <v>#DIV/0!</v>
          </cell>
          <cell r="GH425">
            <v>0</v>
          </cell>
          <cell r="GI425" t="e">
            <v>#DIV/0!</v>
          </cell>
          <cell r="GJ425">
            <v>0</v>
          </cell>
          <cell r="GK425" t="e">
            <v>#DIV/0!</v>
          </cell>
          <cell r="GL425">
            <v>0</v>
          </cell>
          <cell r="GM425" t="e">
            <v>#DIV/0!</v>
          </cell>
          <cell r="GN425">
            <v>0</v>
          </cell>
          <cell r="GO425" t="e">
            <v>#DIV/0!</v>
          </cell>
          <cell r="GP425">
            <v>0</v>
          </cell>
          <cell r="GQ425" t="e">
            <v>#DIV/0!</v>
          </cell>
          <cell r="GR425">
            <v>0</v>
          </cell>
          <cell r="GS425" t="e">
            <v>#DIV/0!</v>
          </cell>
          <cell r="GT425">
            <v>0</v>
          </cell>
          <cell r="GU425">
            <v>20870.811461350466</v>
          </cell>
          <cell r="GV425">
            <v>0</v>
          </cell>
          <cell r="GW425">
            <v>7521.2894974807523</v>
          </cell>
          <cell r="GX425">
            <v>0</v>
          </cell>
          <cell r="GY425">
            <v>1.731409812818949E-2</v>
          </cell>
          <cell r="GZ425">
            <v>0</v>
          </cell>
          <cell r="HA425">
            <v>4.8044856906226091E-2</v>
          </cell>
          <cell r="HB425">
            <v>0</v>
          </cell>
          <cell r="HC425">
            <v>3609.8092200536294</v>
          </cell>
          <cell r="HD425">
            <v>0</v>
          </cell>
          <cell r="HE425">
            <v>8.3098238780712035E-3</v>
          </cell>
          <cell r="IV425">
            <v>421</v>
          </cell>
        </row>
        <row r="426">
          <cell r="B426">
            <v>39234</v>
          </cell>
          <cell r="C426">
            <v>54</v>
          </cell>
          <cell r="D426">
            <v>39234</v>
          </cell>
          <cell r="E426">
            <v>0</v>
          </cell>
          <cell r="G426">
            <v>0</v>
          </cell>
          <cell r="H426">
            <v>0</v>
          </cell>
          <cell r="I426">
            <v>1</v>
          </cell>
          <cell r="J426">
            <v>1</v>
          </cell>
          <cell r="K426">
            <v>88.625</v>
          </cell>
          <cell r="L426">
            <v>0</v>
          </cell>
          <cell r="M426">
            <v>235.37500000000009</v>
          </cell>
          <cell r="N426">
            <v>0</v>
          </cell>
          <cell r="O426">
            <v>236</v>
          </cell>
          <cell r="Q426">
            <v>19.5</v>
          </cell>
          <cell r="S426">
            <v>0.73680555555555594</v>
          </cell>
          <cell r="T426">
            <v>0</v>
          </cell>
          <cell r="U426">
            <v>20.236805555555556</v>
          </cell>
          <cell r="W426">
            <v>11.663194444444446</v>
          </cell>
          <cell r="Y426">
            <v>3.4722222222222071E-2</v>
          </cell>
          <cell r="AA426">
            <v>20.215972222222224</v>
          </cell>
          <cell r="AB426">
            <v>0</v>
          </cell>
          <cell r="AC426">
            <v>20.250694444444445</v>
          </cell>
          <cell r="AE426">
            <v>4.4145833333333329</v>
          </cell>
          <cell r="AG426">
            <v>39.742361111111116</v>
          </cell>
          <cell r="AI426">
            <v>0.44097222222222232</v>
          </cell>
          <cell r="AJ426">
            <v>0</v>
          </cell>
          <cell r="AK426">
            <v>44.59791666666667</v>
          </cell>
          <cell r="AL426">
            <v>0</v>
          </cell>
          <cell r="AM426">
            <v>64.848611111111111</v>
          </cell>
          <cell r="AN426">
            <v>0</v>
          </cell>
          <cell r="AO426">
            <v>203.47499999999997</v>
          </cell>
          <cell r="AP426">
            <v>0</v>
          </cell>
          <cell r="AQ426">
            <v>132.03222222222203</v>
          </cell>
          <cell r="AR426">
            <v>0</v>
          </cell>
          <cell r="AS426">
            <v>0.97590612599159354</v>
          </cell>
          <cell r="AT426">
            <v>0</v>
          </cell>
          <cell r="AU426">
            <v>0.78309449180004775</v>
          </cell>
          <cell r="AV426">
            <v>0</v>
          </cell>
          <cell r="AW426">
            <v>0.99759326569209716</v>
          </cell>
          <cell r="AX426">
            <v>0</v>
          </cell>
          <cell r="AY426">
            <v>0.75659388348373846</v>
          </cell>
          <cell r="AZ426">
            <v>0</v>
          </cell>
          <cell r="BA426">
            <v>0.68146509945256728</v>
          </cell>
          <cell r="BB426">
            <v>0</v>
          </cell>
          <cell r="BC426">
            <v>0.64888670461836617</v>
          </cell>
          <cell r="BD426">
            <v>0</v>
          </cell>
          <cell r="BE426">
            <v>0.61370888866652162</v>
          </cell>
          <cell r="BF426">
            <v>0</v>
          </cell>
          <cell r="BG426">
            <v>0.61161423148684213</v>
          </cell>
          <cell r="BH426">
            <v>0</v>
          </cell>
          <cell r="BI426">
            <v>0.56094411990322701</v>
          </cell>
          <cell r="BJ426">
            <v>0</v>
          </cell>
          <cell r="BK426">
            <v>137.0885730755962</v>
          </cell>
          <cell r="BL426">
            <v>0</v>
          </cell>
          <cell r="BM426">
            <v>434402.61466666654</v>
          </cell>
          <cell r="BN426">
            <v>0</v>
          </cell>
          <cell r="BO426">
            <v>1840.6890451977397</v>
          </cell>
          <cell r="BP426">
            <v>0</v>
          </cell>
          <cell r="BQ426">
            <v>154969.07804000017</v>
          </cell>
          <cell r="BR426">
            <v>0</v>
          </cell>
          <cell r="BS426">
            <v>0.35674066593478904</v>
          </cell>
          <cell r="BT426">
            <v>0</v>
          </cell>
          <cell r="BU426">
            <v>0.35674066593478904</v>
          </cell>
          <cell r="BV426">
            <v>0</v>
          </cell>
          <cell r="BW426">
            <v>0.1156844016595425</v>
          </cell>
          <cell r="BX426">
            <v>0</v>
          </cell>
          <cell r="BY426">
            <v>50253.606557054118</v>
          </cell>
          <cell r="BZ426">
            <v>0</v>
          </cell>
          <cell r="CA426">
            <v>0.18634085888121099</v>
          </cell>
          <cell r="CB426">
            <v>0</v>
          </cell>
          <cell r="CC426">
            <v>80946.95631723039</v>
          </cell>
          <cell r="CD426">
            <v>0</v>
          </cell>
          <cell r="CE426">
            <v>2.9091516698056919E-2</v>
          </cell>
          <cell r="CF426">
            <v>0</v>
          </cell>
          <cell r="CG426">
            <v>0.74906282891880527</v>
          </cell>
          <cell r="CH426">
            <v>0</v>
          </cell>
          <cell r="CI426">
            <v>6673.1968893401727</v>
          </cell>
          <cell r="CJ426">
            <v>0</v>
          </cell>
          <cell r="CK426">
            <v>0.48917543656311357</v>
          </cell>
          <cell r="CL426">
            <v>0</v>
          </cell>
          <cell r="CM426">
            <v>84052.466533429571</v>
          </cell>
          <cell r="CN426">
            <v>0</v>
          </cell>
          <cell r="CO426">
            <v>0.39554271530305446</v>
          </cell>
          <cell r="CP426">
            <v>0</v>
          </cell>
          <cell r="CQ426">
            <v>171824.78973999975</v>
          </cell>
          <cell r="CR426">
            <v>0</v>
          </cell>
          <cell r="CS426">
            <v>1.1506937507033582E-2</v>
          </cell>
          <cell r="CT426">
            <v>0</v>
          </cell>
          <cell r="CU426">
            <v>4998.6437398613216</v>
          </cell>
          <cell r="CV426">
            <v>0</v>
          </cell>
          <cell r="CW426">
            <v>4.2342397840877351E-2</v>
          </cell>
          <cell r="CX426">
            <v>0</v>
          </cell>
          <cell r="CY426">
            <v>18393.648333333338</v>
          </cell>
          <cell r="CZ426">
            <v>0</v>
          </cell>
          <cell r="DA426">
            <v>2.031843602464951E-2</v>
          </cell>
          <cell r="DB426">
            <v>0</v>
          </cell>
          <cell r="DC426">
            <v>8.6033130166012406E-4</v>
          </cell>
          <cell r="DD426">
            <v>0</v>
          </cell>
          <cell r="DE426">
            <v>373.73016692073452</v>
          </cell>
          <cell r="DF426">
            <v>0</v>
          </cell>
          <cell r="DG426">
            <v>0.60590767106623711</v>
          </cell>
          <cell r="DH426">
            <v>0</v>
          </cell>
          <cell r="DI426">
            <v>11144.852624061377</v>
          </cell>
          <cell r="DJ426">
            <v>0</v>
          </cell>
          <cell r="DK426">
            <v>9.2751735223091852E-2</v>
          </cell>
          <cell r="DL426">
            <v>0</v>
          </cell>
          <cell r="DM426">
            <v>1706.0427999999986</v>
          </cell>
          <cell r="DN426">
            <v>0</v>
          </cell>
          <cell r="DO426">
            <v>0.82661866184707689</v>
          </cell>
          <cell r="DP426">
            <v>0</v>
          </cell>
          <cell r="DQ426">
            <v>45254.962817192856</v>
          </cell>
          <cell r="DR426">
            <v>0</v>
          </cell>
          <cell r="DS426">
            <v>54747.085815932078</v>
          </cell>
          <cell r="DT426">
            <v>0</v>
          </cell>
          <cell r="DU426">
            <v>417546.90296666691</v>
          </cell>
          <cell r="DV426">
            <v>0</v>
          </cell>
          <cell r="DW426">
            <v>0.96119795063173441</v>
          </cell>
          <cell r="DX426">
            <v>0</v>
          </cell>
          <cell r="DY426">
            <v>0.43262020195851175</v>
          </cell>
          <cell r="DZ426">
            <v>0</v>
          </cell>
          <cell r="EA426">
            <v>0.98785121967142764</v>
          </cell>
          <cell r="EB426">
            <v>0</v>
          </cell>
          <cell r="EC426">
            <v>0.85213298515445779</v>
          </cell>
          <cell r="ED426">
            <v>0</v>
          </cell>
          <cell r="EE426">
            <v>0.87518912292736151</v>
          </cell>
          <cell r="EF426">
            <v>0</v>
          </cell>
          <cell r="EG426">
            <v>7.7693210844588065E-2</v>
          </cell>
          <cell r="EH426">
            <v>0</v>
          </cell>
          <cell r="EI426">
            <v>33750.13393273767</v>
          </cell>
          <cell r="EJ426">
            <v>0</v>
          </cell>
          <cell r="EK426">
            <v>34165.199435562179</v>
          </cell>
          <cell r="EL426">
            <v>0</v>
          </cell>
          <cell r="EM426">
            <v>7.8648696582497374E-2</v>
          </cell>
          <cell r="EN426">
            <v>0</v>
          </cell>
          <cell r="EO426">
            <v>4.5821356152654571E-4</v>
          </cell>
          <cell r="EP426">
            <v>0</v>
          </cell>
          <cell r="EQ426">
            <v>15.654957713633674</v>
          </cell>
          <cell r="ER426">
            <v>0</v>
          </cell>
          <cell r="ES426">
            <v>0.98830407400104725</v>
          </cell>
          <cell r="ET426">
            <v>0</v>
          </cell>
          <cell r="EU426">
            <v>34149.544477848533</v>
          </cell>
          <cell r="EV426">
            <v>0</v>
          </cell>
          <cell r="EW426">
            <v>2.6484253307920855E-2</v>
          </cell>
          <cell r="EX426">
            <v>0.85</v>
          </cell>
          <cell r="EY426">
            <v>0.84698219763513705</v>
          </cell>
          <cell r="EZ426">
            <v>0</v>
          </cell>
          <cell r="FA426">
            <v>0.36037360173604288</v>
          </cell>
          <cell r="FB426">
            <v>0</v>
          </cell>
          <cell r="FC426">
            <v>0.42547954696361234</v>
          </cell>
          <cell r="FD426">
            <v>0</v>
          </cell>
          <cell r="FE426">
            <v>17677.205757963224</v>
          </cell>
          <cell r="FF426">
            <v>0</v>
          </cell>
          <cell r="FG426">
            <v>0.74577751989480423</v>
          </cell>
          <cell r="FH426">
            <v>0</v>
          </cell>
          <cell r="FI426">
            <v>0.78612324126108302</v>
          </cell>
          <cell r="FJ426">
            <v>0</v>
          </cell>
          <cell r="FK426">
            <v>0.90053164176015543</v>
          </cell>
          <cell r="FL426">
            <v>0</v>
          </cell>
          <cell r="FM426">
            <v>0.93795292330728053</v>
          </cell>
          <cell r="FN426">
            <v>0</v>
          </cell>
          <cell r="FO426">
            <v>0.67159625437868509</v>
          </cell>
          <cell r="FP426">
            <v>0</v>
          </cell>
          <cell r="FQ426">
            <v>0.73734659222062737</v>
          </cell>
          <cell r="FR426">
            <v>0</v>
          </cell>
          <cell r="FS426">
            <v>9.8212138333786392E-4</v>
          </cell>
          <cell r="FT426">
            <v>0</v>
          </cell>
          <cell r="FU426">
            <v>0.82760078323041475</v>
          </cell>
          <cell r="FV426">
            <v>0</v>
          </cell>
          <cell r="FW426">
            <v>0</v>
          </cell>
          <cell r="FX426">
            <v>0</v>
          </cell>
          <cell r="FY426">
            <v>40167.048074752522</v>
          </cell>
          <cell r="FZ426">
            <v>0</v>
          </cell>
          <cell r="GA426">
            <v>48534.328251800958</v>
          </cell>
          <cell r="GB426">
            <v>0</v>
          </cell>
          <cell r="GC426" t="e">
            <v>#DIV/0!</v>
          </cell>
          <cell r="GD426">
            <v>0</v>
          </cell>
          <cell r="GE426" t="e">
            <v>#DIV/0!</v>
          </cell>
          <cell r="GF426">
            <v>0</v>
          </cell>
          <cell r="GG426" t="e">
            <v>#DIV/0!</v>
          </cell>
          <cell r="GH426">
            <v>0</v>
          </cell>
          <cell r="GI426" t="e">
            <v>#DIV/0!</v>
          </cell>
          <cell r="GJ426">
            <v>0</v>
          </cell>
          <cell r="GK426" t="e">
            <v>#DIV/0!</v>
          </cell>
          <cell r="GL426">
            <v>0</v>
          </cell>
          <cell r="GM426" t="e">
            <v>#DIV/0!</v>
          </cell>
          <cell r="GN426">
            <v>0</v>
          </cell>
          <cell r="GO426" t="e">
            <v>#DIV/0!</v>
          </cell>
          <cell r="GP426">
            <v>0</v>
          </cell>
          <cell r="GQ426" t="e">
            <v>#DIV/0!</v>
          </cell>
          <cell r="GR426">
            <v>0</v>
          </cell>
          <cell r="GS426" t="e">
            <v>#DIV/0!</v>
          </cell>
          <cell r="GT426">
            <v>0</v>
          </cell>
          <cell r="GU426">
            <v>20870.811461350466</v>
          </cell>
          <cell r="GV426">
            <v>0</v>
          </cell>
          <cell r="GW426">
            <v>7521.2894974807523</v>
          </cell>
          <cell r="GX426">
            <v>0</v>
          </cell>
          <cell r="GY426">
            <v>1.731409812818949E-2</v>
          </cell>
          <cell r="GZ426">
            <v>0</v>
          </cell>
          <cell r="HA426">
            <v>4.8044856906226091E-2</v>
          </cell>
          <cell r="HB426">
            <v>0</v>
          </cell>
          <cell r="HC426">
            <v>3609.8092200536294</v>
          </cell>
          <cell r="HD426">
            <v>0</v>
          </cell>
          <cell r="HE426">
            <v>8.3098238780712035E-3</v>
          </cell>
          <cell r="IV426">
            <v>422</v>
          </cell>
        </row>
        <row r="427">
          <cell r="B427">
            <v>39235</v>
          </cell>
          <cell r="C427">
            <v>54</v>
          </cell>
          <cell r="D427">
            <v>39234</v>
          </cell>
          <cell r="E427">
            <v>0</v>
          </cell>
          <cell r="G427">
            <v>0</v>
          </cell>
          <cell r="H427">
            <v>0</v>
          </cell>
          <cell r="I427">
            <v>1</v>
          </cell>
          <cell r="J427">
            <v>1</v>
          </cell>
          <cell r="K427">
            <v>89.625</v>
          </cell>
          <cell r="L427">
            <v>0</v>
          </cell>
          <cell r="M427">
            <v>235.37500000000009</v>
          </cell>
          <cell r="N427">
            <v>0</v>
          </cell>
          <cell r="O427">
            <v>236</v>
          </cell>
          <cell r="Q427">
            <v>19.5</v>
          </cell>
          <cell r="S427">
            <v>0.73680555555555594</v>
          </cell>
          <cell r="T427">
            <v>0</v>
          </cell>
          <cell r="U427">
            <v>20.236805555555556</v>
          </cell>
          <cell r="W427">
            <v>11.663194444444446</v>
          </cell>
          <cell r="Y427">
            <v>3.4722222222222071E-2</v>
          </cell>
          <cell r="AA427">
            <v>20.215972222222224</v>
          </cell>
          <cell r="AB427">
            <v>0</v>
          </cell>
          <cell r="AC427">
            <v>20.250694444444445</v>
          </cell>
          <cell r="AE427">
            <v>4.4145833333333329</v>
          </cell>
          <cell r="AG427">
            <v>39.742361111111116</v>
          </cell>
          <cell r="AI427">
            <v>0.44097222222222232</v>
          </cell>
          <cell r="AJ427">
            <v>0</v>
          </cell>
          <cell r="AK427">
            <v>44.59791666666667</v>
          </cell>
          <cell r="AL427">
            <v>0</v>
          </cell>
          <cell r="AM427">
            <v>64.848611111111111</v>
          </cell>
          <cell r="AN427">
            <v>0</v>
          </cell>
          <cell r="AO427">
            <v>203.47499999999997</v>
          </cell>
          <cell r="AP427">
            <v>0</v>
          </cell>
          <cell r="AQ427">
            <v>132.03222222222203</v>
          </cell>
          <cell r="AR427">
            <v>0</v>
          </cell>
          <cell r="AS427">
            <v>0.97590612599159354</v>
          </cell>
          <cell r="AT427">
            <v>0</v>
          </cell>
          <cell r="AU427">
            <v>0.78309449180004775</v>
          </cell>
          <cell r="AV427">
            <v>0</v>
          </cell>
          <cell r="AW427">
            <v>0.99759326569209716</v>
          </cell>
          <cell r="AX427">
            <v>0</v>
          </cell>
          <cell r="AY427">
            <v>0.75659388348373846</v>
          </cell>
          <cell r="AZ427">
            <v>0</v>
          </cell>
          <cell r="BA427">
            <v>0.68146509945256728</v>
          </cell>
          <cell r="BB427">
            <v>0</v>
          </cell>
          <cell r="BC427">
            <v>0.64888670461836617</v>
          </cell>
          <cell r="BD427">
            <v>0</v>
          </cell>
          <cell r="BE427">
            <v>0.61370888866652162</v>
          </cell>
          <cell r="BF427">
            <v>0</v>
          </cell>
          <cell r="BG427">
            <v>0.61161423148684213</v>
          </cell>
          <cell r="BH427">
            <v>0</v>
          </cell>
          <cell r="BI427">
            <v>0.56094411990322701</v>
          </cell>
          <cell r="BJ427">
            <v>0</v>
          </cell>
          <cell r="BK427">
            <v>137.0885730755962</v>
          </cell>
          <cell r="BL427">
            <v>0</v>
          </cell>
          <cell r="BM427">
            <v>434402.61466666654</v>
          </cell>
          <cell r="BN427">
            <v>0</v>
          </cell>
          <cell r="BO427">
            <v>1840.6890451977397</v>
          </cell>
          <cell r="BP427">
            <v>0</v>
          </cell>
          <cell r="BQ427">
            <v>154969.07804000017</v>
          </cell>
          <cell r="BR427">
            <v>0</v>
          </cell>
          <cell r="BS427">
            <v>0.35674066593478904</v>
          </cell>
          <cell r="BT427">
            <v>0</v>
          </cell>
          <cell r="BU427">
            <v>0.35674066593478904</v>
          </cell>
          <cell r="BV427">
            <v>0</v>
          </cell>
          <cell r="BW427">
            <v>0.1156844016595425</v>
          </cell>
          <cell r="BX427">
            <v>0</v>
          </cell>
          <cell r="BY427">
            <v>50253.606557054118</v>
          </cell>
          <cell r="BZ427">
            <v>0</v>
          </cell>
          <cell r="CA427">
            <v>0.18634085888121099</v>
          </cell>
          <cell r="CB427">
            <v>0</v>
          </cell>
          <cell r="CC427">
            <v>80946.95631723039</v>
          </cell>
          <cell r="CD427">
            <v>0</v>
          </cell>
          <cell r="CE427">
            <v>2.9091516698056919E-2</v>
          </cell>
          <cell r="CF427">
            <v>0</v>
          </cell>
          <cell r="CG427">
            <v>0.74906282891880527</v>
          </cell>
          <cell r="CH427">
            <v>0</v>
          </cell>
          <cell r="CI427">
            <v>6673.1968893401727</v>
          </cell>
          <cell r="CJ427">
            <v>0</v>
          </cell>
          <cell r="CK427">
            <v>0.48917543656311357</v>
          </cell>
          <cell r="CL427">
            <v>0</v>
          </cell>
          <cell r="CM427">
            <v>84052.466533429571</v>
          </cell>
          <cell r="CN427">
            <v>0</v>
          </cell>
          <cell r="CO427">
            <v>0.39554271530305446</v>
          </cell>
          <cell r="CP427">
            <v>0</v>
          </cell>
          <cell r="CQ427">
            <v>171824.78973999975</v>
          </cell>
          <cell r="CR427">
            <v>0</v>
          </cell>
          <cell r="CS427">
            <v>1.1506937507033582E-2</v>
          </cell>
          <cell r="CT427">
            <v>0</v>
          </cell>
          <cell r="CU427">
            <v>4998.6437398613216</v>
          </cell>
          <cell r="CV427">
            <v>0</v>
          </cell>
          <cell r="CW427">
            <v>4.2342397840877351E-2</v>
          </cell>
          <cell r="CX427">
            <v>0</v>
          </cell>
          <cell r="CY427">
            <v>18393.648333333338</v>
          </cell>
          <cell r="CZ427">
            <v>0</v>
          </cell>
          <cell r="DA427">
            <v>2.031843602464951E-2</v>
          </cell>
          <cell r="DB427">
            <v>0</v>
          </cell>
          <cell r="DC427">
            <v>8.6033130166012406E-4</v>
          </cell>
          <cell r="DD427">
            <v>0</v>
          </cell>
          <cell r="DE427">
            <v>373.73016692073452</v>
          </cell>
          <cell r="DF427">
            <v>0</v>
          </cell>
          <cell r="DG427">
            <v>0.60590767106623711</v>
          </cell>
          <cell r="DH427">
            <v>0</v>
          </cell>
          <cell r="DI427">
            <v>11144.852624061377</v>
          </cell>
          <cell r="DJ427">
            <v>0</v>
          </cell>
          <cell r="DK427">
            <v>9.2751735223091852E-2</v>
          </cell>
          <cell r="DL427">
            <v>0</v>
          </cell>
          <cell r="DM427">
            <v>1706.0427999999986</v>
          </cell>
          <cell r="DN427">
            <v>0</v>
          </cell>
          <cell r="DO427">
            <v>0.82661866184707689</v>
          </cell>
          <cell r="DP427">
            <v>0</v>
          </cell>
          <cell r="DQ427">
            <v>45254.962817192856</v>
          </cell>
          <cell r="DR427">
            <v>0</v>
          </cell>
          <cell r="DS427">
            <v>54747.085815932078</v>
          </cell>
          <cell r="DT427">
            <v>0</v>
          </cell>
          <cell r="DU427">
            <v>417546.90296666691</v>
          </cell>
          <cell r="DV427">
            <v>0</v>
          </cell>
          <cell r="DW427">
            <v>0.96119795063173441</v>
          </cell>
          <cell r="DX427">
            <v>0</v>
          </cell>
          <cell r="DY427">
            <v>0.43262020195851175</v>
          </cell>
          <cell r="DZ427">
            <v>0</v>
          </cell>
          <cell r="EA427">
            <v>0.98785121967142764</v>
          </cell>
          <cell r="EB427">
            <v>0</v>
          </cell>
          <cell r="EC427">
            <v>0.85213298515445779</v>
          </cell>
          <cell r="ED427">
            <v>0</v>
          </cell>
          <cell r="EE427">
            <v>0.87518912292736151</v>
          </cell>
          <cell r="EF427">
            <v>0</v>
          </cell>
          <cell r="EG427">
            <v>7.7693210844588065E-2</v>
          </cell>
          <cell r="EH427">
            <v>0</v>
          </cell>
          <cell r="EI427">
            <v>33750.13393273767</v>
          </cell>
          <cell r="EJ427">
            <v>0</v>
          </cell>
          <cell r="EK427">
            <v>34165.199435562179</v>
          </cell>
          <cell r="EL427">
            <v>0</v>
          </cell>
          <cell r="EM427">
            <v>7.8648696582497374E-2</v>
          </cell>
          <cell r="EN427">
            <v>0</v>
          </cell>
          <cell r="EO427">
            <v>4.5821356152654571E-4</v>
          </cell>
          <cell r="EP427">
            <v>0</v>
          </cell>
          <cell r="EQ427">
            <v>15.654957713633674</v>
          </cell>
          <cell r="ER427">
            <v>0</v>
          </cell>
          <cell r="ES427">
            <v>0.98830407400104725</v>
          </cell>
          <cell r="ET427">
            <v>0</v>
          </cell>
          <cell r="EU427">
            <v>34149.544477848533</v>
          </cell>
          <cell r="EV427">
            <v>0</v>
          </cell>
          <cell r="EW427">
            <v>2.6484253307920855E-2</v>
          </cell>
          <cell r="EX427">
            <v>0.85</v>
          </cell>
          <cell r="EY427">
            <v>0.84698219763513705</v>
          </cell>
          <cell r="EZ427">
            <v>0</v>
          </cell>
          <cell r="FA427">
            <v>0.36037360173604288</v>
          </cell>
          <cell r="FB427">
            <v>0</v>
          </cell>
          <cell r="FC427">
            <v>0.42547954696361234</v>
          </cell>
          <cell r="FD427">
            <v>0</v>
          </cell>
          <cell r="FE427">
            <v>17677.205757963224</v>
          </cell>
          <cell r="FF427">
            <v>0</v>
          </cell>
          <cell r="FG427">
            <v>0.74577751989480423</v>
          </cell>
          <cell r="FH427">
            <v>0</v>
          </cell>
          <cell r="FI427">
            <v>0.78612324126108302</v>
          </cell>
          <cell r="FJ427">
            <v>0</v>
          </cell>
          <cell r="FK427">
            <v>0.90053164176015543</v>
          </cell>
          <cell r="FL427">
            <v>0</v>
          </cell>
          <cell r="FM427">
            <v>0.93795292330728053</v>
          </cell>
          <cell r="FN427">
            <v>0</v>
          </cell>
          <cell r="FO427">
            <v>0.67159625437868509</v>
          </cell>
          <cell r="FP427">
            <v>0</v>
          </cell>
          <cell r="FQ427">
            <v>0.73734659222062737</v>
          </cell>
          <cell r="FR427">
            <v>0</v>
          </cell>
          <cell r="FS427">
            <v>9.8212138333786392E-4</v>
          </cell>
          <cell r="FT427">
            <v>0</v>
          </cell>
          <cell r="FU427">
            <v>0.82760078323041475</v>
          </cell>
          <cell r="FV427">
            <v>0</v>
          </cell>
          <cell r="FW427">
            <v>0</v>
          </cell>
          <cell r="FX427">
            <v>0</v>
          </cell>
          <cell r="FY427">
            <v>40167.048074752522</v>
          </cell>
          <cell r="FZ427">
            <v>0</v>
          </cell>
          <cell r="GA427">
            <v>48534.328251800958</v>
          </cell>
          <cell r="GB427">
            <v>0</v>
          </cell>
          <cell r="GC427" t="e">
            <v>#DIV/0!</v>
          </cell>
          <cell r="GD427">
            <v>0</v>
          </cell>
          <cell r="GE427" t="e">
            <v>#DIV/0!</v>
          </cell>
          <cell r="GF427">
            <v>0</v>
          </cell>
          <cell r="GG427" t="e">
            <v>#DIV/0!</v>
          </cell>
          <cell r="GH427">
            <v>0</v>
          </cell>
          <cell r="GI427" t="e">
            <v>#DIV/0!</v>
          </cell>
          <cell r="GJ427">
            <v>0</v>
          </cell>
          <cell r="GK427" t="e">
            <v>#DIV/0!</v>
          </cell>
          <cell r="GL427">
            <v>0</v>
          </cell>
          <cell r="GM427" t="e">
            <v>#DIV/0!</v>
          </cell>
          <cell r="GN427">
            <v>0</v>
          </cell>
          <cell r="GO427" t="e">
            <v>#DIV/0!</v>
          </cell>
          <cell r="GP427">
            <v>0</v>
          </cell>
          <cell r="GQ427" t="e">
            <v>#DIV/0!</v>
          </cell>
          <cell r="GR427">
            <v>0</v>
          </cell>
          <cell r="GS427" t="e">
            <v>#DIV/0!</v>
          </cell>
          <cell r="GT427">
            <v>0</v>
          </cell>
          <cell r="GU427">
            <v>20870.811461350466</v>
          </cell>
          <cell r="GV427">
            <v>0</v>
          </cell>
          <cell r="GW427">
            <v>7521.2894974807523</v>
          </cell>
          <cell r="GX427">
            <v>0</v>
          </cell>
          <cell r="GY427">
            <v>1.731409812818949E-2</v>
          </cell>
          <cell r="GZ427">
            <v>0</v>
          </cell>
          <cell r="HA427">
            <v>4.8044856906226091E-2</v>
          </cell>
          <cell r="HB427">
            <v>0</v>
          </cell>
          <cell r="HC427">
            <v>3609.8092200536294</v>
          </cell>
          <cell r="HD427">
            <v>0</v>
          </cell>
          <cell r="HE427">
            <v>8.3098238780712035E-3</v>
          </cell>
          <cell r="IV427">
            <v>423</v>
          </cell>
        </row>
        <row r="428">
          <cell r="B428">
            <v>39236</v>
          </cell>
          <cell r="C428">
            <v>54</v>
          </cell>
          <cell r="D428">
            <v>39234</v>
          </cell>
          <cell r="E428">
            <v>0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90.625</v>
          </cell>
          <cell r="L428">
            <v>0</v>
          </cell>
          <cell r="M428">
            <v>235.37500000000009</v>
          </cell>
          <cell r="N428">
            <v>0</v>
          </cell>
          <cell r="O428">
            <v>236</v>
          </cell>
          <cell r="Q428">
            <v>19.5</v>
          </cell>
          <cell r="S428">
            <v>0.73680555555555594</v>
          </cell>
          <cell r="T428">
            <v>0</v>
          </cell>
          <cell r="U428">
            <v>20.236805555555556</v>
          </cell>
          <cell r="W428">
            <v>11.663194444444446</v>
          </cell>
          <cell r="Y428">
            <v>3.4722222222222071E-2</v>
          </cell>
          <cell r="AA428">
            <v>20.215972222222224</v>
          </cell>
          <cell r="AB428">
            <v>0</v>
          </cell>
          <cell r="AC428">
            <v>20.250694444444445</v>
          </cell>
          <cell r="AE428">
            <v>4.4145833333333329</v>
          </cell>
          <cell r="AG428">
            <v>39.742361111111116</v>
          </cell>
          <cell r="AI428">
            <v>0.44097222222222232</v>
          </cell>
          <cell r="AJ428">
            <v>0</v>
          </cell>
          <cell r="AK428">
            <v>44.59791666666667</v>
          </cell>
          <cell r="AL428">
            <v>0</v>
          </cell>
          <cell r="AM428">
            <v>64.848611111111111</v>
          </cell>
          <cell r="AN428">
            <v>0</v>
          </cell>
          <cell r="AO428">
            <v>203.47499999999997</v>
          </cell>
          <cell r="AP428">
            <v>0</v>
          </cell>
          <cell r="AQ428">
            <v>132.03222222222203</v>
          </cell>
          <cell r="AR428">
            <v>0</v>
          </cell>
          <cell r="AS428">
            <v>0.97590612599159354</v>
          </cell>
          <cell r="AT428">
            <v>0</v>
          </cell>
          <cell r="AU428">
            <v>0.78309449180004775</v>
          </cell>
          <cell r="AV428">
            <v>0</v>
          </cell>
          <cell r="AW428">
            <v>0.99759326569209716</v>
          </cell>
          <cell r="AX428">
            <v>0</v>
          </cell>
          <cell r="AY428">
            <v>0.75659388348373846</v>
          </cell>
          <cell r="AZ428">
            <v>0</v>
          </cell>
          <cell r="BA428">
            <v>0.68146509945256728</v>
          </cell>
          <cell r="BB428">
            <v>0</v>
          </cell>
          <cell r="BC428">
            <v>0.64888670461836617</v>
          </cell>
          <cell r="BD428">
            <v>0</v>
          </cell>
          <cell r="BE428">
            <v>0.61370888866652162</v>
          </cell>
          <cell r="BF428">
            <v>0</v>
          </cell>
          <cell r="BG428">
            <v>0.61161423148684213</v>
          </cell>
          <cell r="BH428">
            <v>0</v>
          </cell>
          <cell r="BI428">
            <v>0.56094411990322701</v>
          </cell>
          <cell r="BJ428">
            <v>0</v>
          </cell>
          <cell r="BK428">
            <v>137.0885730755962</v>
          </cell>
          <cell r="BL428">
            <v>0</v>
          </cell>
          <cell r="BM428">
            <v>434402.61466666654</v>
          </cell>
          <cell r="BN428">
            <v>0</v>
          </cell>
          <cell r="BO428">
            <v>1840.6890451977397</v>
          </cell>
          <cell r="BP428">
            <v>0</v>
          </cell>
          <cell r="BQ428">
            <v>154969.07804000017</v>
          </cell>
          <cell r="BR428">
            <v>0</v>
          </cell>
          <cell r="BS428">
            <v>0.35674066593478904</v>
          </cell>
          <cell r="BT428">
            <v>0</v>
          </cell>
          <cell r="BU428">
            <v>0.35674066593478904</v>
          </cell>
          <cell r="BV428">
            <v>0</v>
          </cell>
          <cell r="BW428">
            <v>0.1156844016595425</v>
          </cell>
          <cell r="BX428">
            <v>0</v>
          </cell>
          <cell r="BY428">
            <v>50253.606557054118</v>
          </cell>
          <cell r="BZ428">
            <v>0</v>
          </cell>
          <cell r="CA428">
            <v>0.18634085888121099</v>
          </cell>
          <cell r="CB428">
            <v>0</v>
          </cell>
          <cell r="CC428">
            <v>80946.95631723039</v>
          </cell>
          <cell r="CD428">
            <v>0</v>
          </cell>
          <cell r="CE428">
            <v>2.9091516698056919E-2</v>
          </cell>
          <cell r="CF428">
            <v>0</v>
          </cell>
          <cell r="CG428">
            <v>0.74906282891880527</v>
          </cell>
          <cell r="CH428">
            <v>0</v>
          </cell>
          <cell r="CI428">
            <v>6673.1968893401727</v>
          </cell>
          <cell r="CJ428">
            <v>0</v>
          </cell>
          <cell r="CK428">
            <v>0.48917543656311357</v>
          </cell>
          <cell r="CL428">
            <v>0</v>
          </cell>
          <cell r="CM428">
            <v>84052.466533429571</v>
          </cell>
          <cell r="CN428">
            <v>0</v>
          </cell>
          <cell r="CO428">
            <v>0.39554271530305446</v>
          </cell>
          <cell r="CP428">
            <v>0</v>
          </cell>
          <cell r="CQ428">
            <v>171824.78973999975</v>
          </cell>
          <cell r="CR428">
            <v>0</v>
          </cell>
          <cell r="CS428">
            <v>1.1506937507033582E-2</v>
          </cell>
          <cell r="CT428">
            <v>0</v>
          </cell>
          <cell r="CU428">
            <v>4998.6437398613216</v>
          </cell>
          <cell r="CV428">
            <v>0</v>
          </cell>
          <cell r="CW428">
            <v>4.2342397840877351E-2</v>
          </cell>
          <cell r="CX428">
            <v>0</v>
          </cell>
          <cell r="CY428">
            <v>18393.648333333338</v>
          </cell>
          <cell r="CZ428">
            <v>0</v>
          </cell>
          <cell r="DA428">
            <v>2.031843602464951E-2</v>
          </cell>
          <cell r="DB428">
            <v>0</v>
          </cell>
          <cell r="DC428">
            <v>8.6033130166012406E-4</v>
          </cell>
          <cell r="DD428">
            <v>0</v>
          </cell>
          <cell r="DE428">
            <v>373.73016692073452</v>
          </cell>
          <cell r="DF428">
            <v>0</v>
          </cell>
          <cell r="DG428">
            <v>0.60590767106623711</v>
          </cell>
          <cell r="DH428">
            <v>0</v>
          </cell>
          <cell r="DI428">
            <v>11144.852624061377</v>
          </cell>
          <cell r="DJ428">
            <v>0</v>
          </cell>
          <cell r="DK428">
            <v>9.2751735223091852E-2</v>
          </cell>
          <cell r="DL428">
            <v>0</v>
          </cell>
          <cell r="DM428">
            <v>1706.0427999999986</v>
          </cell>
          <cell r="DN428">
            <v>0</v>
          </cell>
          <cell r="DO428">
            <v>0.82661866184707689</v>
          </cell>
          <cell r="DP428">
            <v>0</v>
          </cell>
          <cell r="DQ428">
            <v>45254.962817192856</v>
          </cell>
          <cell r="DR428">
            <v>0</v>
          </cell>
          <cell r="DS428">
            <v>54747.085815932078</v>
          </cell>
          <cell r="DT428">
            <v>0</v>
          </cell>
          <cell r="DU428">
            <v>417546.90296666691</v>
          </cell>
          <cell r="DV428">
            <v>0</v>
          </cell>
          <cell r="DW428">
            <v>0.96119795063173441</v>
          </cell>
          <cell r="DX428">
            <v>0</v>
          </cell>
          <cell r="DY428">
            <v>0.43262020195851175</v>
          </cell>
          <cell r="DZ428">
            <v>0</v>
          </cell>
          <cell r="EA428">
            <v>0.98785121967142764</v>
          </cell>
          <cell r="EB428">
            <v>0</v>
          </cell>
          <cell r="EC428">
            <v>0.85213298515445779</v>
          </cell>
          <cell r="ED428">
            <v>0</v>
          </cell>
          <cell r="EE428">
            <v>0.87518912292736151</v>
          </cell>
          <cell r="EF428">
            <v>0</v>
          </cell>
          <cell r="EG428">
            <v>7.7693210844588065E-2</v>
          </cell>
          <cell r="EH428">
            <v>0</v>
          </cell>
          <cell r="EI428">
            <v>33750.13393273767</v>
          </cell>
          <cell r="EJ428">
            <v>0</v>
          </cell>
          <cell r="EK428">
            <v>34165.199435562179</v>
          </cell>
          <cell r="EL428">
            <v>0</v>
          </cell>
          <cell r="EM428">
            <v>7.8648696582497374E-2</v>
          </cell>
          <cell r="EN428">
            <v>0</v>
          </cell>
          <cell r="EO428">
            <v>4.5821356152654571E-4</v>
          </cell>
          <cell r="EP428">
            <v>0</v>
          </cell>
          <cell r="EQ428">
            <v>15.654957713633674</v>
          </cell>
          <cell r="ER428">
            <v>0</v>
          </cell>
          <cell r="ES428">
            <v>0.98830407400104725</v>
          </cell>
          <cell r="ET428">
            <v>0</v>
          </cell>
          <cell r="EU428">
            <v>34149.544477848533</v>
          </cell>
          <cell r="EV428">
            <v>0</v>
          </cell>
          <cell r="EW428">
            <v>2.6484253307920855E-2</v>
          </cell>
          <cell r="EX428">
            <v>0.85</v>
          </cell>
          <cell r="EY428">
            <v>0.84698219763513705</v>
          </cell>
          <cell r="EZ428">
            <v>0</v>
          </cell>
          <cell r="FA428">
            <v>0.36037360173604288</v>
          </cell>
          <cell r="FB428">
            <v>0</v>
          </cell>
          <cell r="FC428">
            <v>0.42547954696361234</v>
          </cell>
          <cell r="FD428">
            <v>0</v>
          </cell>
          <cell r="FE428">
            <v>17677.205757963224</v>
          </cell>
          <cell r="FF428">
            <v>0</v>
          </cell>
          <cell r="FG428">
            <v>0.74577751989480423</v>
          </cell>
          <cell r="FH428">
            <v>0</v>
          </cell>
          <cell r="FI428">
            <v>0.78612324126108302</v>
          </cell>
          <cell r="FJ428">
            <v>0</v>
          </cell>
          <cell r="FK428">
            <v>0.90053164176015543</v>
          </cell>
          <cell r="FL428">
            <v>0</v>
          </cell>
          <cell r="FM428">
            <v>0.93795292330728053</v>
          </cell>
          <cell r="FN428">
            <v>0</v>
          </cell>
          <cell r="FO428">
            <v>0.67159625437868509</v>
          </cell>
          <cell r="FP428">
            <v>0</v>
          </cell>
          <cell r="FQ428">
            <v>0.73734659222062737</v>
          </cell>
          <cell r="FR428">
            <v>0</v>
          </cell>
          <cell r="FS428">
            <v>9.8212138333786392E-4</v>
          </cell>
          <cell r="FT428">
            <v>0</v>
          </cell>
          <cell r="FU428">
            <v>0.82760078323041475</v>
          </cell>
          <cell r="FV428">
            <v>0</v>
          </cell>
          <cell r="FW428">
            <v>0</v>
          </cell>
          <cell r="FX428">
            <v>0</v>
          </cell>
          <cell r="FY428">
            <v>40167.048074752522</v>
          </cell>
          <cell r="FZ428">
            <v>0</v>
          </cell>
          <cell r="GA428">
            <v>48534.328251800958</v>
          </cell>
          <cell r="GB428">
            <v>0</v>
          </cell>
          <cell r="GC428" t="e">
            <v>#DIV/0!</v>
          </cell>
          <cell r="GD428">
            <v>0</v>
          </cell>
          <cell r="GE428" t="e">
            <v>#DIV/0!</v>
          </cell>
          <cell r="GF428">
            <v>0</v>
          </cell>
          <cell r="GG428" t="e">
            <v>#DIV/0!</v>
          </cell>
          <cell r="GH428">
            <v>0</v>
          </cell>
          <cell r="GI428" t="e">
            <v>#DIV/0!</v>
          </cell>
          <cell r="GJ428">
            <v>0</v>
          </cell>
          <cell r="GK428" t="e">
            <v>#DIV/0!</v>
          </cell>
          <cell r="GL428">
            <v>0</v>
          </cell>
          <cell r="GM428" t="e">
            <v>#DIV/0!</v>
          </cell>
          <cell r="GN428">
            <v>0</v>
          </cell>
          <cell r="GO428" t="e">
            <v>#DIV/0!</v>
          </cell>
          <cell r="GP428">
            <v>0</v>
          </cell>
          <cell r="GQ428" t="e">
            <v>#DIV/0!</v>
          </cell>
          <cell r="GR428">
            <v>0</v>
          </cell>
          <cell r="GS428" t="e">
            <v>#DIV/0!</v>
          </cell>
          <cell r="GT428">
            <v>0</v>
          </cell>
          <cell r="GU428">
            <v>20870.811461350466</v>
          </cell>
          <cell r="GV428">
            <v>0</v>
          </cell>
          <cell r="GW428">
            <v>7521.2894974807523</v>
          </cell>
          <cell r="GX428">
            <v>0</v>
          </cell>
          <cell r="GY428">
            <v>1.731409812818949E-2</v>
          </cell>
          <cell r="GZ428">
            <v>0</v>
          </cell>
          <cell r="HA428">
            <v>4.8044856906226091E-2</v>
          </cell>
          <cell r="HB428">
            <v>0</v>
          </cell>
          <cell r="HC428">
            <v>3609.8092200536294</v>
          </cell>
          <cell r="HD428">
            <v>0</v>
          </cell>
          <cell r="HE428">
            <v>8.3098238780712035E-3</v>
          </cell>
          <cell r="IV428">
            <v>424</v>
          </cell>
        </row>
        <row r="429">
          <cell r="B429" t="str">
            <v>from  28/5/2007  to  3/6/2007</v>
          </cell>
          <cell r="C429">
            <v>54</v>
          </cell>
          <cell r="F429">
            <v>7</v>
          </cell>
          <cell r="G429">
            <v>0</v>
          </cell>
          <cell r="H429">
            <v>0</v>
          </cell>
          <cell r="I429">
            <v>1</v>
          </cell>
          <cell r="J429">
            <v>7</v>
          </cell>
          <cell r="K429">
            <v>90.625</v>
          </cell>
          <cell r="L429">
            <v>0</v>
          </cell>
          <cell r="M429">
            <v>235.37500000000009</v>
          </cell>
          <cell r="N429">
            <v>0</v>
          </cell>
          <cell r="O429">
            <v>236</v>
          </cell>
          <cell r="P429">
            <v>0</v>
          </cell>
          <cell r="Q429">
            <v>19.5</v>
          </cell>
          <cell r="R429">
            <v>0</v>
          </cell>
          <cell r="S429">
            <v>0.73680555555555594</v>
          </cell>
          <cell r="T429">
            <v>0</v>
          </cell>
          <cell r="U429">
            <v>20.236805555555556</v>
          </cell>
          <cell r="V429">
            <v>0</v>
          </cell>
          <cell r="W429">
            <v>11.663194444444446</v>
          </cell>
          <cell r="X429">
            <v>0</v>
          </cell>
          <cell r="Y429">
            <v>3.4722222222222071E-2</v>
          </cell>
          <cell r="Z429">
            <v>0</v>
          </cell>
          <cell r="AA429">
            <v>20.215972222222224</v>
          </cell>
          <cell r="AB429">
            <v>0</v>
          </cell>
          <cell r="AC429">
            <v>20.250694444444445</v>
          </cell>
          <cell r="AD429">
            <v>0</v>
          </cell>
          <cell r="AE429">
            <v>4.4145833333333329</v>
          </cell>
          <cell r="AF429">
            <v>0</v>
          </cell>
          <cell r="AG429">
            <v>39.742361111111116</v>
          </cell>
          <cell r="AH429">
            <v>0</v>
          </cell>
          <cell r="AI429">
            <v>0.44097222222222232</v>
          </cell>
          <cell r="AJ429">
            <v>0</v>
          </cell>
          <cell r="AK429">
            <v>44.59791666666667</v>
          </cell>
          <cell r="AL429">
            <v>0</v>
          </cell>
          <cell r="AM429">
            <v>64.848611111111111</v>
          </cell>
          <cell r="AN429">
            <v>0</v>
          </cell>
          <cell r="AO429">
            <v>203.47499999999997</v>
          </cell>
          <cell r="AP429">
            <v>0</v>
          </cell>
          <cell r="AQ429">
            <v>132.03222222222203</v>
          </cell>
          <cell r="AR429">
            <v>0</v>
          </cell>
          <cell r="AS429">
            <v>0.97590612599159354</v>
          </cell>
          <cell r="AT429">
            <v>0</v>
          </cell>
          <cell r="AU429">
            <v>0.78309449180004775</v>
          </cell>
          <cell r="AV429">
            <v>0</v>
          </cell>
          <cell r="AW429">
            <v>0.99759326569209716</v>
          </cell>
          <cell r="AX429">
            <v>0</v>
          </cell>
          <cell r="AY429">
            <v>0.75659388348373846</v>
          </cell>
          <cell r="AZ429">
            <v>0</v>
          </cell>
          <cell r="BA429">
            <v>0.68146509945256728</v>
          </cell>
          <cell r="BB429">
            <v>0</v>
          </cell>
          <cell r="BC429">
            <v>0.64888670461836617</v>
          </cell>
          <cell r="BD429">
            <v>0</v>
          </cell>
          <cell r="BE429">
            <v>0.61370888866652162</v>
          </cell>
          <cell r="BF429">
            <v>0</v>
          </cell>
          <cell r="BG429">
            <v>0.61161423148684213</v>
          </cell>
          <cell r="BH429">
            <v>0</v>
          </cell>
          <cell r="BI429">
            <v>0.56094411990322701</v>
          </cell>
          <cell r="BJ429">
            <v>0</v>
          </cell>
          <cell r="BK429">
            <v>137.0885730755962</v>
          </cell>
          <cell r="BL429">
            <v>0</v>
          </cell>
          <cell r="BM429">
            <v>434402.61466666654</v>
          </cell>
          <cell r="BN429">
            <v>0</v>
          </cell>
          <cell r="BO429">
            <v>1840.6890451977397</v>
          </cell>
          <cell r="BP429">
            <v>0</v>
          </cell>
          <cell r="BQ429">
            <v>154969.07804000017</v>
          </cell>
          <cell r="BR429">
            <v>0</v>
          </cell>
          <cell r="BS429">
            <v>0.35674066593478904</v>
          </cell>
          <cell r="BT429">
            <v>0</v>
          </cell>
          <cell r="BU429">
            <v>0.35674066593478904</v>
          </cell>
          <cell r="BV429">
            <v>0</v>
          </cell>
          <cell r="BW429">
            <v>0.1156844016595425</v>
          </cell>
          <cell r="BX429">
            <v>0</v>
          </cell>
          <cell r="BY429">
            <v>50253.606557054118</v>
          </cell>
          <cell r="BZ429">
            <v>0</v>
          </cell>
          <cell r="CA429">
            <v>0.18634085888121099</v>
          </cell>
          <cell r="CB429">
            <v>0</v>
          </cell>
          <cell r="CC429">
            <v>80946.95631723039</v>
          </cell>
          <cell r="CD429">
            <v>0</v>
          </cell>
          <cell r="CE429">
            <v>2.9091516698056919E-2</v>
          </cell>
          <cell r="CF429">
            <v>0</v>
          </cell>
          <cell r="CG429">
            <v>0.74906282891880527</v>
          </cell>
          <cell r="CH429">
            <v>0</v>
          </cell>
          <cell r="CI429">
            <v>6673.1968893401727</v>
          </cell>
          <cell r="CJ429">
            <v>0</v>
          </cell>
          <cell r="CK429">
            <v>0.48917543656311357</v>
          </cell>
          <cell r="CL429">
            <v>0</v>
          </cell>
          <cell r="CM429">
            <v>84052.466533429571</v>
          </cell>
          <cell r="CN429">
            <v>0</v>
          </cell>
          <cell r="CO429">
            <v>0.39554271530305446</v>
          </cell>
          <cell r="CP429">
            <v>0</v>
          </cell>
          <cell r="CQ429">
            <v>171824.78973999975</v>
          </cell>
          <cell r="CR429">
            <v>0</v>
          </cell>
          <cell r="CS429">
            <v>1.1506937507033582E-2</v>
          </cell>
          <cell r="CT429">
            <v>0</v>
          </cell>
          <cell r="CU429">
            <v>4998.6437398613216</v>
          </cell>
          <cell r="CV429">
            <v>0</v>
          </cell>
          <cell r="CW429">
            <v>4.2342397840877351E-2</v>
          </cell>
          <cell r="CX429">
            <v>0</v>
          </cell>
          <cell r="CY429">
            <v>18393.648333333338</v>
          </cell>
          <cell r="CZ429">
            <v>0</v>
          </cell>
          <cell r="DA429">
            <v>2.031843602464951E-2</v>
          </cell>
          <cell r="DB429">
            <v>0</v>
          </cell>
          <cell r="DC429">
            <v>8.6033130166012406E-4</v>
          </cell>
          <cell r="DD429">
            <v>0</v>
          </cell>
          <cell r="DE429">
            <v>373.73016692073452</v>
          </cell>
          <cell r="DF429">
            <v>0</v>
          </cell>
          <cell r="DG429">
            <v>0.60590767106623711</v>
          </cell>
          <cell r="DH429">
            <v>0</v>
          </cell>
          <cell r="DI429">
            <v>11144.852624061377</v>
          </cell>
          <cell r="DJ429">
            <v>0</v>
          </cell>
          <cell r="DK429">
            <v>9.2751735223091852E-2</v>
          </cell>
          <cell r="DL429">
            <v>0</v>
          </cell>
          <cell r="DM429">
            <v>1706.0427999999986</v>
          </cell>
          <cell r="DN429">
            <v>0</v>
          </cell>
          <cell r="DO429">
            <v>0.82661866184707689</v>
          </cell>
          <cell r="DP429">
            <v>0</v>
          </cell>
          <cell r="DQ429">
            <v>45254.962817192856</v>
          </cell>
          <cell r="DR429">
            <v>0</v>
          </cell>
          <cell r="DS429">
            <v>54747.085815932078</v>
          </cell>
          <cell r="DT429">
            <v>0</v>
          </cell>
          <cell r="DU429">
            <v>417546.90296666691</v>
          </cell>
          <cell r="DV429">
            <v>0</v>
          </cell>
          <cell r="DW429">
            <v>0.96119795063173441</v>
          </cell>
          <cell r="DX429">
            <v>0</v>
          </cell>
          <cell r="DY429">
            <v>0.43262020195851175</v>
          </cell>
          <cell r="DZ429">
            <v>0</v>
          </cell>
          <cell r="EA429">
            <v>0.98785121967142764</v>
          </cell>
          <cell r="EB429">
            <v>0</v>
          </cell>
          <cell r="EC429">
            <v>0.85213298515445779</v>
          </cell>
          <cell r="ED429">
            <v>0</v>
          </cell>
          <cell r="EE429">
            <v>0.87518912292736151</v>
          </cell>
          <cell r="EF429">
            <v>0</v>
          </cell>
          <cell r="EG429">
            <v>7.7693210844588065E-2</v>
          </cell>
          <cell r="EH429">
            <v>0</v>
          </cell>
          <cell r="EI429">
            <v>33750.13393273767</v>
          </cell>
          <cell r="EJ429">
            <v>0</v>
          </cell>
          <cell r="EK429">
            <v>34165.199435562179</v>
          </cell>
          <cell r="EL429">
            <v>0</v>
          </cell>
          <cell r="EM429">
            <v>7.8648696582497374E-2</v>
          </cell>
          <cell r="EN429">
            <v>0</v>
          </cell>
          <cell r="EO429">
            <v>4.5821356152654571E-4</v>
          </cell>
          <cell r="EP429">
            <v>0</v>
          </cell>
          <cell r="EQ429">
            <v>15.654957713633674</v>
          </cell>
          <cell r="ER429">
            <v>0</v>
          </cell>
          <cell r="ES429">
            <v>0.98830407400104725</v>
          </cell>
          <cell r="ET429">
            <v>0</v>
          </cell>
          <cell r="EU429">
            <v>34149.544477848533</v>
          </cell>
          <cell r="EV429">
            <v>0</v>
          </cell>
          <cell r="EW429">
            <v>2.6484253307920855E-2</v>
          </cell>
          <cell r="EX429">
            <v>0</v>
          </cell>
          <cell r="EY429">
            <v>0.84698219763513705</v>
          </cell>
          <cell r="EZ429">
            <v>0</v>
          </cell>
          <cell r="FA429">
            <v>0.36037360173604288</v>
          </cell>
          <cell r="FB429">
            <v>0</v>
          </cell>
          <cell r="FC429">
            <v>0.42547954696361234</v>
          </cell>
          <cell r="FD429">
            <v>0</v>
          </cell>
          <cell r="FE429">
            <v>17677.205757963224</v>
          </cell>
          <cell r="FF429">
            <v>0</v>
          </cell>
          <cell r="FG429">
            <v>0.74577751989480423</v>
          </cell>
          <cell r="FH429">
            <v>0</v>
          </cell>
          <cell r="FI429">
            <v>0.78612324126108302</v>
          </cell>
          <cell r="FJ429">
            <v>0</v>
          </cell>
          <cell r="FK429">
            <v>0.90053164176015543</v>
          </cell>
          <cell r="FL429">
            <v>0</v>
          </cell>
          <cell r="FM429">
            <v>0.93795292330728053</v>
          </cell>
          <cell r="FN429">
            <v>0</v>
          </cell>
          <cell r="FO429">
            <v>0.67159625437868509</v>
          </cell>
          <cell r="FP429">
            <v>0</v>
          </cell>
          <cell r="FQ429">
            <v>0.73734659222062737</v>
          </cell>
          <cell r="FR429">
            <v>0</v>
          </cell>
          <cell r="FS429">
            <v>9.8212138333786392E-4</v>
          </cell>
          <cell r="FT429">
            <v>0</v>
          </cell>
          <cell r="FU429">
            <v>0.82760078323041475</v>
          </cell>
          <cell r="FV429">
            <v>0</v>
          </cell>
          <cell r="FW429">
            <v>0</v>
          </cell>
          <cell r="FX429">
            <v>0</v>
          </cell>
          <cell r="FY429">
            <v>40167.048074752522</v>
          </cell>
          <cell r="FZ429">
            <v>0</v>
          </cell>
          <cell r="GA429">
            <v>48534.328251800958</v>
          </cell>
          <cell r="GB429">
            <v>0</v>
          </cell>
          <cell r="GC429" t="e">
            <v>#DIV/0!</v>
          </cell>
          <cell r="GD429">
            <v>0</v>
          </cell>
          <cell r="GE429" t="e">
            <v>#DIV/0!</v>
          </cell>
          <cell r="GF429">
            <v>0</v>
          </cell>
          <cell r="GG429" t="e">
            <v>#DIV/0!</v>
          </cell>
          <cell r="GH429">
            <v>0</v>
          </cell>
          <cell r="GI429" t="e">
            <v>#DIV/0!</v>
          </cell>
          <cell r="GJ429">
            <v>0</v>
          </cell>
          <cell r="GK429" t="e">
            <v>#DIV/0!</v>
          </cell>
          <cell r="GL429">
            <v>0</v>
          </cell>
          <cell r="GM429" t="e">
            <v>#DIV/0!</v>
          </cell>
          <cell r="GN429">
            <v>0</v>
          </cell>
          <cell r="GO429" t="e">
            <v>#DIV/0!</v>
          </cell>
          <cell r="GP429">
            <v>0</v>
          </cell>
          <cell r="GQ429" t="e">
            <v>#DIV/0!</v>
          </cell>
          <cell r="GR429">
            <v>0</v>
          </cell>
          <cell r="GS429" t="e">
            <v>#DIV/0!</v>
          </cell>
          <cell r="GT429">
            <v>0</v>
          </cell>
          <cell r="GU429">
            <v>20870.811461350466</v>
          </cell>
          <cell r="GV429">
            <v>0</v>
          </cell>
          <cell r="GW429">
            <v>7521.2894974807523</v>
          </cell>
          <cell r="GX429">
            <v>0</v>
          </cell>
          <cell r="GY429">
            <v>1.731409812818949E-2</v>
          </cell>
          <cell r="GZ429">
            <v>0</v>
          </cell>
          <cell r="HA429">
            <v>4.8044856906226091E-2</v>
          </cell>
          <cell r="HB429">
            <v>0</v>
          </cell>
          <cell r="HC429">
            <v>3609.8092200536294</v>
          </cell>
          <cell r="HD429">
            <v>0</v>
          </cell>
          <cell r="HE429">
            <v>8.3098238780712035E-3</v>
          </cell>
          <cell r="IV429">
            <v>425</v>
          </cell>
        </row>
        <row r="430">
          <cell r="B430">
            <v>39237</v>
          </cell>
          <cell r="C430">
            <v>55</v>
          </cell>
          <cell r="D430">
            <v>39234</v>
          </cell>
          <cell r="E430">
            <v>0</v>
          </cell>
          <cell r="G430">
            <v>0</v>
          </cell>
          <cell r="H430">
            <v>0</v>
          </cell>
          <cell r="I430">
            <v>1</v>
          </cell>
          <cell r="J430">
            <v>1</v>
          </cell>
          <cell r="K430">
            <v>91.625</v>
          </cell>
          <cell r="L430">
            <v>0</v>
          </cell>
          <cell r="M430">
            <v>235.37500000000009</v>
          </cell>
          <cell r="N430">
            <v>0</v>
          </cell>
          <cell r="O430">
            <v>236</v>
          </cell>
          <cell r="Q430">
            <v>19.5</v>
          </cell>
          <cell r="S430">
            <v>0.73680555555555594</v>
          </cell>
          <cell r="T430">
            <v>0</v>
          </cell>
          <cell r="U430">
            <v>20.236805555555556</v>
          </cell>
          <cell r="W430">
            <v>11.663194444444446</v>
          </cell>
          <cell r="Y430">
            <v>3.4722222222222071E-2</v>
          </cell>
          <cell r="AA430">
            <v>20.215972222222224</v>
          </cell>
          <cell r="AB430">
            <v>0</v>
          </cell>
          <cell r="AC430">
            <v>20.250694444444445</v>
          </cell>
          <cell r="AE430">
            <v>4.4145833333333329</v>
          </cell>
          <cell r="AG430">
            <v>39.742361111111116</v>
          </cell>
          <cell r="AI430">
            <v>0.44097222222222232</v>
          </cell>
          <cell r="AJ430">
            <v>0</v>
          </cell>
          <cell r="AK430">
            <v>44.59791666666667</v>
          </cell>
          <cell r="AL430">
            <v>0</v>
          </cell>
          <cell r="AM430">
            <v>64.848611111111111</v>
          </cell>
          <cell r="AN430">
            <v>0</v>
          </cell>
          <cell r="AO430">
            <v>203.47499999999997</v>
          </cell>
          <cell r="AP430">
            <v>0</v>
          </cell>
          <cell r="AQ430">
            <v>132.03222222222203</v>
          </cell>
          <cell r="AR430">
            <v>0</v>
          </cell>
          <cell r="AS430">
            <v>0.97590612599159354</v>
          </cell>
          <cell r="AT430">
            <v>0</v>
          </cell>
          <cell r="AU430">
            <v>0.78309449180004775</v>
          </cell>
          <cell r="AV430">
            <v>0</v>
          </cell>
          <cell r="AW430">
            <v>0.99759326569209716</v>
          </cell>
          <cell r="AX430">
            <v>0</v>
          </cell>
          <cell r="AY430">
            <v>0.75659388348373846</v>
          </cell>
          <cell r="AZ430">
            <v>0</v>
          </cell>
          <cell r="BA430">
            <v>0.68146509945256728</v>
          </cell>
          <cell r="BB430">
            <v>0.88</v>
          </cell>
          <cell r="BC430">
            <v>0.64888670461836617</v>
          </cell>
          <cell r="BD430">
            <v>0</v>
          </cell>
          <cell r="BE430">
            <v>0.61370888866652162</v>
          </cell>
          <cell r="BF430">
            <v>0</v>
          </cell>
          <cell r="BG430">
            <v>0.61161423148684213</v>
          </cell>
          <cell r="BH430">
            <v>0</v>
          </cell>
          <cell r="BI430">
            <v>0.56094411990322701</v>
          </cell>
          <cell r="BJ430">
            <v>140</v>
          </cell>
          <cell r="BK430">
            <v>137.0885730755962</v>
          </cell>
          <cell r="BL430">
            <v>0</v>
          </cell>
          <cell r="BM430">
            <v>434402.61466666654</v>
          </cell>
          <cell r="BN430">
            <v>0</v>
          </cell>
          <cell r="BO430">
            <v>1840.6890451977397</v>
          </cell>
          <cell r="BP430">
            <v>0</v>
          </cell>
          <cell r="BQ430">
            <v>154969.07804000017</v>
          </cell>
          <cell r="BR430">
            <v>0</v>
          </cell>
          <cell r="BS430">
            <v>0.35674066593478904</v>
          </cell>
          <cell r="BT430">
            <v>2</v>
          </cell>
          <cell r="BU430">
            <v>0.35674066593478904</v>
          </cell>
          <cell r="BV430">
            <v>0</v>
          </cell>
          <cell r="BW430">
            <v>0.1156844016595425</v>
          </cell>
          <cell r="BX430">
            <v>0</v>
          </cell>
          <cell r="BY430">
            <v>50253.606557054118</v>
          </cell>
          <cell r="BZ430">
            <v>0</v>
          </cell>
          <cell r="CA430">
            <v>0.18634085888121099</v>
          </cell>
          <cell r="CB430">
            <v>0</v>
          </cell>
          <cell r="CC430">
            <v>80946.95631723039</v>
          </cell>
          <cell r="CD430">
            <v>0</v>
          </cell>
          <cell r="CE430">
            <v>2.9091516698056919E-2</v>
          </cell>
          <cell r="CF430">
            <v>0</v>
          </cell>
          <cell r="CG430">
            <v>0.74906282891880527</v>
          </cell>
          <cell r="CH430">
            <v>0</v>
          </cell>
          <cell r="CI430">
            <v>6673.1968893401727</v>
          </cell>
          <cell r="CJ430">
            <v>0</v>
          </cell>
          <cell r="CK430">
            <v>0.48917543656311357</v>
          </cell>
          <cell r="CL430">
            <v>0</v>
          </cell>
          <cell r="CM430">
            <v>84052.466533429571</v>
          </cell>
          <cell r="CN430">
            <v>0</v>
          </cell>
          <cell r="CO430">
            <v>0.39554271530305446</v>
          </cell>
          <cell r="CP430">
            <v>0</v>
          </cell>
          <cell r="CQ430">
            <v>171824.78973999975</v>
          </cell>
          <cell r="CR430">
            <v>0</v>
          </cell>
          <cell r="CS430">
            <v>1.1506937507033582E-2</v>
          </cell>
          <cell r="CT430">
            <v>0</v>
          </cell>
          <cell r="CU430">
            <v>4998.6437398613216</v>
          </cell>
          <cell r="CV430">
            <v>0</v>
          </cell>
          <cell r="CW430">
            <v>4.2342397840877351E-2</v>
          </cell>
          <cell r="CX430">
            <v>0</v>
          </cell>
          <cell r="CY430">
            <v>18393.648333333338</v>
          </cell>
          <cell r="CZ430">
            <v>0</v>
          </cell>
          <cell r="DA430">
            <v>2.031843602464951E-2</v>
          </cell>
          <cell r="DB430">
            <v>0</v>
          </cell>
          <cell r="DC430">
            <v>8.6033130166012406E-4</v>
          </cell>
          <cell r="DD430">
            <v>0</v>
          </cell>
          <cell r="DE430">
            <v>373.73016692073452</v>
          </cell>
          <cell r="DF430">
            <v>0</v>
          </cell>
          <cell r="DG430">
            <v>0.60590767106623711</v>
          </cell>
          <cell r="DH430">
            <v>0</v>
          </cell>
          <cell r="DI430">
            <v>11144.852624061377</v>
          </cell>
          <cell r="DJ430">
            <v>0</v>
          </cell>
          <cell r="DK430">
            <v>9.2751735223091852E-2</v>
          </cell>
          <cell r="DL430">
            <v>0</v>
          </cell>
          <cell r="DM430">
            <v>1706.0427999999986</v>
          </cell>
          <cell r="DN430">
            <v>0</v>
          </cell>
          <cell r="DO430">
            <v>0.82661866184707689</v>
          </cell>
          <cell r="DP430">
            <v>0</v>
          </cell>
          <cell r="DQ430">
            <v>45254.962817192856</v>
          </cell>
          <cell r="DR430">
            <v>0</v>
          </cell>
          <cell r="DS430">
            <v>54747.085815932078</v>
          </cell>
          <cell r="DT430">
            <v>0</v>
          </cell>
          <cell r="DU430">
            <v>417546.90296666691</v>
          </cell>
          <cell r="DV430">
            <v>0</v>
          </cell>
          <cell r="DW430">
            <v>0.96119795063173441</v>
          </cell>
          <cell r="DX430">
            <v>0</v>
          </cell>
          <cell r="DY430">
            <v>0.43262020195851175</v>
          </cell>
          <cell r="DZ430">
            <v>0</v>
          </cell>
          <cell r="EA430">
            <v>0.98785121967142764</v>
          </cell>
          <cell r="EB430">
            <v>0</v>
          </cell>
          <cell r="EC430">
            <v>0.85213298515445779</v>
          </cell>
          <cell r="ED430">
            <v>0</v>
          </cell>
          <cell r="EE430">
            <v>0.87518912292736151</v>
          </cell>
          <cell r="EF430">
            <v>0</v>
          </cell>
          <cell r="EG430">
            <v>7.7693210844588065E-2</v>
          </cell>
          <cell r="EH430">
            <v>0</v>
          </cell>
          <cell r="EI430">
            <v>33750.13393273767</v>
          </cell>
          <cell r="EJ430">
            <v>0</v>
          </cell>
          <cell r="EK430">
            <v>34165.199435562179</v>
          </cell>
          <cell r="EL430">
            <v>0</v>
          </cell>
          <cell r="EM430">
            <v>7.8648696582497374E-2</v>
          </cell>
          <cell r="EN430">
            <v>0</v>
          </cell>
          <cell r="EO430">
            <v>4.5821356152654571E-4</v>
          </cell>
          <cell r="EP430">
            <v>0</v>
          </cell>
          <cell r="EQ430">
            <v>15.654957713633674</v>
          </cell>
          <cell r="ER430">
            <v>0</v>
          </cell>
          <cell r="ES430">
            <v>0.98830407400104725</v>
          </cell>
          <cell r="ET430">
            <v>0</v>
          </cell>
          <cell r="EU430">
            <v>34149.544477848533</v>
          </cell>
          <cell r="EV430">
            <v>0</v>
          </cell>
          <cell r="EW430">
            <v>2.6484253307920855E-2</v>
          </cell>
          <cell r="EX430">
            <v>0.85</v>
          </cell>
          <cell r="EY430">
            <v>0.84698219763513705</v>
          </cell>
          <cell r="EZ430">
            <v>0</v>
          </cell>
          <cell r="FA430">
            <v>0.36037360173604288</v>
          </cell>
          <cell r="FB430">
            <v>0</v>
          </cell>
          <cell r="FC430">
            <v>0.42547954696361234</v>
          </cell>
          <cell r="FD430">
            <v>0</v>
          </cell>
          <cell r="FE430">
            <v>17677.205757963224</v>
          </cell>
          <cell r="FF430">
            <v>0</v>
          </cell>
          <cell r="FG430">
            <v>0.74577751989480423</v>
          </cell>
          <cell r="FH430">
            <v>0</v>
          </cell>
          <cell r="FI430">
            <v>0.78612324126108302</v>
          </cell>
          <cell r="FJ430">
            <v>0</v>
          </cell>
          <cell r="FK430">
            <v>0.90053164176015543</v>
          </cell>
          <cell r="FL430">
            <v>0</v>
          </cell>
          <cell r="FM430">
            <v>0.93795292330728053</v>
          </cell>
          <cell r="FN430">
            <v>0</v>
          </cell>
          <cell r="FO430">
            <v>0.67159625437868509</v>
          </cell>
          <cell r="FP430">
            <v>0</v>
          </cell>
          <cell r="FQ430">
            <v>0.73734659222062737</v>
          </cell>
          <cell r="FR430">
            <v>0</v>
          </cell>
          <cell r="FS430">
            <v>9.8212138333786392E-4</v>
          </cell>
          <cell r="FT430">
            <v>0</v>
          </cell>
          <cell r="FU430">
            <v>0.82760078323041475</v>
          </cell>
          <cell r="FV430">
            <v>0</v>
          </cell>
          <cell r="FW430">
            <v>0</v>
          </cell>
          <cell r="FX430">
            <v>0</v>
          </cell>
          <cell r="FY430">
            <v>40167.048074752522</v>
          </cell>
          <cell r="FZ430">
            <v>0</v>
          </cell>
          <cell r="GA430">
            <v>48534.328251800958</v>
          </cell>
          <cell r="GB430">
            <v>0</v>
          </cell>
          <cell r="GC430" t="e">
            <v>#DIV/0!</v>
          </cell>
          <cell r="GD430">
            <v>0</v>
          </cell>
          <cell r="GE430" t="e">
            <v>#DIV/0!</v>
          </cell>
          <cell r="GF430">
            <v>0</v>
          </cell>
          <cell r="GG430" t="e">
            <v>#DIV/0!</v>
          </cell>
          <cell r="GH430">
            <v>0</v>
          </cell>
          <cell r="GI430" t="e">
            <v>#DIV/0!</v>
          </cell>
          <cell r="GJ430">
            <v>0</v>
          </cell>
          <cell r="GK430" t="e">
            <v>#DIV/0!</v>
          </cell>
          <cell r="GL430">
            <v>0</v>
          </cell>
          <cell r="GM430" t="e">
            <v>#DIV/0!</v>
          </cell>
          <cell r="GN430">
            <v>0</v>
          </cell>
          <cell r="GO430" t="e">
            <v>#DIV/0!</v>
          </cell>
          <cell r="GP430">
            <v>0</v>
          </cell>
          <cell r="GQ430" t="e">
            <v>#DIV/0!</v>
          </cell>
          <cell r="GR430">
            <v>0</v>
          </cell>
          <cell r="GS430" t="e">
            <v>#DIV/0!</v>
          </cell>
          <cell r="GT430">
            <v>0</v>
          </cell>
          <cell r="GU430">
            <v>20870.811461350466</v>
          </cell>
          <cell r="GV430">
            <v>0</v>
          </cell>
          <cell r="GW430">
            <v>7521.2894974807523</v>
          </cell>
          <cell r="GX430">
            <v>0</v>
          </cell>
          <cell r="GY430">
            <v>1.731409812818949E-2</v>
          </cell>
          <cell r="GZ430">
            <v>0</v>
          </cell>
          <cell r="HA430">
            <v>4.8044856906226091E-2</v>
          </cell>
          <cell r="HB430">
            <v>0</v>
          </cell>
          <cell r="HC430">
            <v>3609.8092200536294</v>
          </cell>
          <cell r="HD430">
            <v>0</v>
          </cell>
          <cell r="HE430">
            <v>8.3098238780712035E-3</v>
          </cell>
          <cell r="IV430">
            <v>426</v>
          </cell>
        </row>
        <row r="431">
          <cell r="B431">
            <v>39238</v>
          </cell>
          <cell r="C431">
            <v>55</v>
          </cell>
          <cell r="D431">
            <v>39234</v>
          </cell>
          <cell r="E431">
            <v>0</v>
          </cell>
          <cell r="F431">
            <v>258</v>
          </cell>
          <cell r="G431">
            <v>0</v>
          </cell>
          <cell r="H431">
            <v>0</v>
          </cell>
          <cell r="I431">
            <v>1</v>
          </cell>
          <cell r="J431">
            <v>0.25</v>
          </cell>
          <cell r="K431">
            <v>91.875</v>
          </cell>
          <cell r="L431">
            <v>0.75</v>
          </cell>
          <cell r="M431">
            <v>236.12500000000009</v>
          </cell>
          <cell r="N431">
            <v>237</v>
          </cell>
          <cell r="O431">
            <v>237</v>
          </cell>
          <cell r="Q431">
            <v>19.5</v>
          </cell>
          <cell r="S431">
            <v>0.73680555555555594</v>
          </cell>
          <cell r="T431">
            <v>0</v>
          </cell>
          <cell r="U431">
            <v>20.236805555555556</v>
          </cell>
          <cell r="W431">
            <v>11.663194444444446</v>
          </cell>
          <cell r="Y431">
            <v>3.4722222222222071E-2</v>
          </cell>
          <cell r="AA431">
            <v>20.215972222222224</v>
          </cell>
          <cell r="AB431">
            <v>0</v>
          </cell>
          <cell r="AC431">
            <v>20.250694444444445</v>
          </cell>
          <cell r="AE431">
            <v>4.4145833333333329</v>
          </cell>
          <cell r="AG431">
            <v>39.742361111111116</v>
          </cell>
          <cell r="AI431">
            <v>0.44097222222222232</v>
          </cell>
          <cell r="AJ431">
            <v>0</v>
          </cell>
          <cell r="AK431">
            <v>44.59791666666667</v>
          </cell>
          <cell r="AL431">
            <v>0</v>
          </cell>
          <cell r="AM431">
            <v>64.848611111111111</v>
          </cell>
          <cell r="AN431">
            <v>0.75</v>
          </cell>
          <cell r="AO431">
            <v>204.22499999999997</v>
          </cell>
          <cell r="AP431">
            <v>0.66</v>
          </cell>
          <cell r="AQ431">
            <v>132.69222222222203</v>
          </cell>
          <cell r="AR431">
            <v>1</v>
          </cell>
          <cell r="AS431">
            <v>0.9760043484333184</v>
          </cell>
          <cell r="AT431">
            <v>1</v>
          </cell>
          <cell r="AU431">
            <v>0.78397874099266573</v>
          </cell>
          <cell r="AV431">
            <v>1</v>
          </cell>
          <cell r="AW431">
            <v>0.99760307712052176</v>
          </cell>
          <cell r="AX431">
            <v>1</v>
          </cell>
          <cell r="AY431">
            <v>0.7575861665465059</v>
          </cell>
          <cell r="AZ431">
            <v>1</v>
          </cell>
          <cell r="BA431">
            <v>0.68263489343180861</v>
          </cell>
          <cell r="BB431">
            <v>0.88</v>
          </cell>
          <cell r="BC431">
            <v>0.64973544973544894</v>
          </cell>
          <cell r="BD431">
            <v>0.88</v>
          </cell>
          <cell r="BE431">
            <v>0.61463398942997027</v>
          </cell>
          <cell r="BF431">
            <v>0.88</v>
          </cell>
          <cell r="BG431">
            <v>0.61254343784060961</v>
          </cell>
          <cell r="BH431">
            <v>0.88</v>
          </cell>
          <cell r="BI431">
            <v>0.56195753190988695</v>
          </cell>
          <cell r="BJ431">
            <v>140</v>
          </cell>
          <cell r="BK431">
            <v>137.10305426927826</v>
          </cell>
          <cell r="BL431">
            <v>2217.6000000000004</v>
          </cell>
          <cell r="BM431">
            <v>436620.21466666652</v>
          </cell>
          <cell r="BN431">
            <v>2217.6000000000004</v>
          </cell>
          <cell r="BO431">
            <v>1842.2793867791836</v>
          </cell>
          <cell r="BP431">
            <v>798.33600000000013</v>
          </cell>
          <cell r="BQ431">
            <v>155767.41404000018</v>
          </cell>
          <cell r="BR431">
            <v>0.36</v>
          </cell>
          <cell r="BS431">
            <v>0.35675722013677102</v>
          </cell>
          <cell r="BT431">
            <v>2</v>
          </cell>
          <cell r="BU431">
            <v>0.35675722013677102</v>
          </cell>
          <cell r="BV431">
            <v>0.1</v>
          </cell>
          <cell r="BW431">
            <v>0.11560474037050494</v>
          </cell>
          <cell r="BX431">
            <v>221.76000000000005</v>
          </cell>
          <cell r="BY431">
            <v>50475.36655705412</v>
          </cell>
          <cell r="BZ431">
            <v>0.18</v>
          </cell>
          <cell r="CA431">
            <v>0.1863086535728386</v>
          </cell>
          <cell r="CB431">
            <v>399.16800000000006</v>
          </cell>
          <cell r="CC431">
            <v>81346.124317230395</v>
          </cell>
          <cell r="CD431">
            <v>2.9000000000000001E-2</v>
          </cell>
          <cell r="CE431">
            <v>2.9091065938994548E-2</v>
          </cell>
          <cell r="CF431">
            <v>0.75</v>
          </cell>
          <cell r="CG431">
            <v>0.74906742471767696</v>
          </cell>
          <cell r="CH431">
            <v>32.88600000000001</v>
          </cell>
          <cell r="CI431">
            <v>6706.0828893401731</v>
          </cell>
          <cell r="CJ431">
            <v>0.49199999999999999</v>
          </cell>
          <cell r="CK431">
            <v>0.48918934875174624</v>
          </cell>
          <cell r="CL431">
            <v>418.44600000000008</v>
          </cell>
          <cell r="CM431">
            <v>84470.912533429568</v>
          </cell>
          <cell r="CN431">
            <v>0.38352272727272729</v>
          </cell>
          <cell r="CO431">
            <v>0.39548166562060583</v>
          </cell>
          <cell r="CP431">
            <v>850.50000000000023</v>
          </cell>
          <cell r="CQ431">
            <v>172675.28973999975</v>
          </cell>
          <cell r="CR431">
            <v>1.1122159090909092E-2</v>
          </cell>
          <cell r="CS431">
            <v>1.1504983212232438E-2</v>
          </cell>
          <cell r="CT431">
            <v>24.664500000000007</v>
          </cell>
          <cell r="CU431">
            <v>5023.3082398613215</v>
          </cell>
          <cell r="CV431">
            <v>3.5000000000000003E-2</v>
          </cell>
          <cell r="CW431">
            <v>4.2305105702526963E-2</v>
          </cell>
          <cell r="CX431">
            <v>77.616000000000014</v>
          </cell>
          <cell r="CY431">
            <v>18471.26433333334</v>
          </cell>
          <cell r="CZ431">
            <v>0.02</v>
          </cell>
          <cell r="DA431">
            <v>2.0317097960830855E-2</v>
          </cell>
          <cell r="DB431">
            <v>7.000000000000001E-4</v>
          </cell>
          <cell r="DC431">
            <v>8.5951697680154433E-4</v>
          </cell>
          <cell r="DD431">
            <v>1.5523200000000006</v>
          </cell>
          <cell r="DE431">
            <v>375.28248692073453</v>
          </cell>
          <cell r="DF431">
            <v>0.65</v>
          </cell>
          <cell r="DG431">
            <v>0.60609294642913403</v>
          </cell>
          <cell r="DH431">
            <v>50.450400000000009</v>
          </cell>
          <cell r="DI431">
            <v>11195.303024061377</v>
          </cell>
          <cell r="DJ431">
            <v>0.3</v>
          </cell>
          <cell r="DK431">
            <v>9.3622589596059486E-2</v>
          </cell>
          <cell r="DL431">
            <v>23.284800000000004</v>
          </cell>
          <cell r="DM431">
            <v>1729.3275999999985</v>
          </cell>
          <cell r="DN431">
            <v>0.81</v>
          </cell>
          <cell r="DO431">
            <v>0.82654512571972993</v>
          </cell>
          <cell r="DP431">
            <v>197.09550000000004</v>
          </cell>
          <cell r="DQ431">
            <v>45452.058317192859</v>
          </cell>
          <cell r="DR431">
            <v>243.32777777777781</v>
          </cell>
          <cell r="DS431">
            <v>54990.413593709854</v>
          </cell>
          <cell r="DT431">
            <v>2165.4360000000006</v>
          </cell>
          <cell r="DU431">
            <v>419712.3389666669</v>
          </cell>
          <cell r="DV431">
            <v>0.9764772727272728</v>
          </cell>
          <cell r="DW431">
            <v>0.96127555451616509</v>
          </cell>
          <cell r="DX431">
            <v>0.81</v>
          </cell>
          <cell r="DY431">
            <v>0.43453691907793263</v>
          </cell>
          <cell r="DZ431">
            <v>0.98899999999999999</v>
          </cell>
          <cell r="EA431">
            <v>0.98785596491037642</v>
          </cell>
          <cell r="EB431">
            <v>0.83657206511689042</v>
          </cell>
          <cell r="EC431">
            <v>0.85206444664944603</v>
          </cell>
          <cell r="ED431">
            <v>0.85</v>
          </cell>
          <cell r="EE431">
            <v>0.8750829702714169</v>
          </cell>
          <cell r="EF431">
            <v>6.3199811075581327E-2</v>
          </cell>
          <cell r="EG431">
            <v>7.7619598670327458E-2</v>
          </cell>
          <cell r="EH431">
            <v>140.15190104120919</v>
          </cell>
          <cell r="EI431">
            <v>33890.285833778878</v>
          </cell>
          <cell r="EJ431">
            <v>141.71071894965539</v>
          </cell>
          <cell r="EK431">
            <v>34306.910154511832</v>
          </cell>
          <cell r="EL431">
            <v>6.3902741229101445E-2</v>
          </cell>
          <cell r="EM431">
            <v>7.8573801674993698E-2</v>
          </cell>
          <cell r="EN431">
            <v>5.0000000000000001E-4</v>
          </cell>
          <cell r="EO431">
            <v>4.5838616775111532E-4</v>
          </cell>
          <cell r="EP431">
            <v>7.0855359474827698E-2</v>
          </cell>
          <cell r="EQ431">
            <v>15.725813073108503</v>
          </cell>
          <cell r="ER431">
            <v>0.98949474737368681</v>
          </cell>
          <cell r="ES431">
            <v>0.98830899208181122</v>
          </cell>
          <cell r="ET431">
            <v>141.63986359018057</v>
          </cell>
          <cell r="EU431">
            <v>34291.184341438711</v>
          </cell>
          <cell r="EV431">
            <v>2.5678029833509586E-2</v>
          </cell>
          <cell r="EW431">
            <v>2.6480158487945049E-2</v>
          </cell>
          <cell r="EX431">
            <v>0.85</v>
          </cell>
          <cell r="EY431">
            <v>0.84699575153844087</v>
          </cell>
          <cell r="EZ431">
            <v>0.35699999999999998</v>
          </cell>
          <cell r="FA431">
            <v>0.36035844982541809</v>
          </cell>
          <cell r="FB431">
            <v>0.42</v>
          </cell>
          <cell r="FC431">
            <v>0.42545484929632871</v>
          </cell>
          <cell r="FD431">
            <v>80.036261791468036</v>
          </cell>
          <cell r="FE431">
            <v>17757.242019754693</v>
          </cell>
          <cell r="FF431">
            <v>0.71108625534935677</v>
          </cell>
          <cell r="FG431">
            <v>0.74562708683666845</v>
          </cell>
          <cell r="FH431">
            <v>0.782656624068224</v>
          </cell>
          <cell r="FI431">
            <v>0.78610643861488638</v>
          </cell>
          <cell r="FJ431">
            <v>0.88877840909090911</v>
          </cell>
          <cell r="FK431">
            <v>0.90048000475274936</v>
          </cell>
          <cell r="FL431">
            <v>0.92761769480519485</v>
          </cell>
          <cell r="FM431">
            <v>0.93790752421069989</v>
          </cell>
          <cell r="FN431">
            <v>0.63199811075581325</v>
          </cell>
          <cell r="FO431">
            <v>0.67142228269846183</v>
          </cell>
          <cell r="FP431">
            <v>0.7260061334421819</v>
          </cell>
          <cell r="FQ431">
            <v>0.73729514360737858</v>
          </cell>
          <cell r="FR431">
            <v>3.0000000000000001E-3</v>
          </cell>
          <cell r="FS431">
            <v>9.8365753499873865E-4</v>
          </cell>
          <cell r="FT431">
            <v>0.81300000000000006</v>
          </cell>
          <cell r="FU431">
            <v>0.82752878325472867</v>
          </cell>
          <cell r="FV431">
            <v>0.83989650704468966</v>
          </cell>
          <cell r="FW431">
            <v>0.85313879371864187</v>
          </cell>
          <cell r="FX431">
            <v>195.54318000000004</v>
          </cell>
          <cell r="FY431">
            <v>40362.591254752522</v>
          </cell>
          <cell r="FZ431">
            <v>240.52051660516608</v>
          </cell>
          <cell r="GA431">
            <v>48774.848768406126</v>
          </cell>
          <cell r="GB431">
            <v>31.307146141588987</v>
          </cell>
          <cell r="GC431" t="e">
            <v>#DIV/0!</v>
          </cell>
          <cell r="GD431">
            <v>1.4117580330803112E-2</v>
          </cell>
          <cell r="GE431" t="e">
            <v>#DIV/0!</v>
          </cell>
          <cell r="GF431">
            <v>3.954504294342609E-2</v>
          </cell>
          <cell r="GG431" t="e">
            <v>#DIV/0!</v>
          </cell>
          <cell r="GH431">
            <v>87.695087231341716</v>
          </cell>
          <cell r="GI431" t="e">
            <v>#DIV/0!</v>
          </cell>
          <cell r="GJ431">
            <v>1.6299999999999999E-2</v>
          </cell>
          <cell r="GK431" t="e">
            <v>#DIV/0!</v>
          </cell>
          <cell r="GL431">
            <v>3.1873538340000005</v>
          </cell>
          <cell r="GM431" t="e">
            <v>#DIV/0!</v>
          </cell>
          <cell r="GN431">
            <v>2.3080838108275863</v>
          </cell>
          <cell r="GO431" t="e">
            <v>#DIV/0!</v>
          </cell>
          <cell r="GP431">
            <v>6.4652207586206902</v>
          </cell>
          <cell r="GQ431" t="e">
            <v>#DIV/0!</v>
          </cell>
          <cell r="GR431">
            <v>2.9154134012539185E-3</v>
          </cell>
          <cell r="GS431" t="e">
            <v>#DIV/0!</v>
          </cell>
          <cell r="GT431">
            <v>94.160307989962405</v>
          </cell>
          <cell r="GU431">
            <v>20964.971769340427</v>
          </cell>
          <cell r="GV431">
            <v>33.615229952416577</v>
          </cell>
          <cell r="GW431">
            <v>7554.9047274331688</v>
          </cell>
          <cell r="GX431">
            <v>1.5158382915050762E-2</v>
          </cell>
          <cell r="GY431">
            <v>1.7303149221345345E-2</v>
          </cell>
          <cell r="GZ431">
            <v>4.2460456344680007E-2</v>
          </cell>
          <cell r="HA431">
            <v>4.8016493659932651E-2</v>
          </cell>
          <cell r="HB431">
            <v>21.776049006374272</v>
          </cell>
          <cell r="HC431">
            <v>3631.5852690600036</v>
          </cell>
          <cell r="HD431">
            <v>9.8196469184588155E-3</v>
          </cell>
          <cell r="HE431">
            <v>8.3174922897981309E-3</v>
          </cell>
          <cell r="IV431">
            <v>427</v>
          </cell>
        </row>
        <row r="432">
          <cell r="B432">
            <v>39239</v>
          </cell>
          <cell r="C432">
            <v>55</v>
          </cell>
          <cell r="D432">
            <v>39234</v>
          </cell>
          <cell r="E432">
            <v>0</v>
          </cell>
          <cell r="F432">
            <v>259</v>
          </cell>
          <cell r="G432">
            <v>0</v>
          </cell>
          <cell r="H432">
            <v>0</v>
          </cell>
          <cell r="I432">
            <v>1</v>
          </cell>
          <cell r="K432">
            <v>91.875</v>
          </cell>
          <cell r="L432">
            <v>1</v>
          </cell>
          <cell r="M432">
            <v>237.12500000000009</v>
          </cell>
          <cell r="N432">
            <v>238</v>
          </cell>
          <cell r="O432">
            <v>238</v>
          </cell>
          <cell r="Q432">
            <v>19.5</v>
          </cell>
          <cell r="S432">
            <v>0.73680555555555594</v>
          </cell>
          <cell r="T432">
            <v>0</v>
          </cell>
          <cell r="U432">
            <v>20.236805555555556</v>
          </cell>
          <cell r="W432">
            <v>11.663194444444446</v>
          </cell>
          <cell r="Y432">
            <v>3.4722222222222071E-2</v>
          </cell>
          <cell r="AA432">
            <v>20.215972222222224</v>
          </cell>
          <cell r="AB432">
            <v>0</v>
          </cell>
          <cell r="AC432">
            <v>20.250694444444445</v>
          </cell>
          <cell r="AE432">
            <v>4.4145833333333329</v>
          </cell>
          <cell r="AG432">
            <v>39.742361111111116</v>
          </cell>
          <cell r="AI432">
            <v>0.44097222222222232</v>
          </cell>
          <cell r="AJ432">
            <v>0</v>
          </cell>
          <cell r="AK432">
            <v>44.59791666666667</v>
          </cell>
          <cell r="AL432">
            <v>0</v>
          </cell>
          <cell r="AM432">
            <v>64.848611111111111</v>
          </cell>
          <cell r="AN432">
            <v>1</v>
          </cell>
          <cell r="AO432">
            <v>205.22499999999997</v>
          </cell>
          <cell r="AP432">
            <v>0.88</v>
          </cell>
          <cell r="AQ432">
            <v>133.57222222222202</v>
          </cell>
          <cell r="AR432">
            <v>1</v>
          </cell>
          <cell r="AS432">
            <v>0.97613407267525898</v>
          </cell>
          <cell r="AT432">
            <v>1</v>
          </cell>
          <cell r="AU432">
            <v>0.78514658567443674</v>
          </cell>
          <cell r="AV432">
            <v>1</v>
          </cell>
          <cell r="AW432">
            <v>0.99761603526015241</v>
          </cell>
          <cell r="AX432">
            <v>1</v>
          </cell>
          <cell r="AY432">
            <v>0.75889669360984824</v>
          </cell>
          <cell r="AZ432">
            <v>1</v>
          </cell>
          <cell r="BA432">
            <v>0.68418131860694908</v>
          </cell>
          <cell r="BB432">
            <v>0.88</v>
          </cell>
          <cell r="BC432">
            <v>0.65085745996940936</v>
          </cell>
          <cell r="BD432">
            <v>0.88</v>
          </cell>
          <cell r="BE432">
            <v>0.61585750466670208</v>
          </cell>
          <cell r="BF432">
            <v>0.88</v>
          </cell>
          <cell r="BG432">
            <v>0.61377241687408179</v>
          </cell>
          <cell r="BH432">
            <v>0.88</v>
          </cell>
          <cell r="BI432">
            <v>0.56329877584490051</v>
          </cell>
          <cell r="BJ432">
            <v>140</v>
          </cell>
          <cell r="BK432">
            <v>137.12213991598401</v>
          </cell>
          <cell r="BL432">
            <v>2956.8</v>
          </cell>
          <cell r="BM432">
            <v>439577.01466666651</v>
          </cell>
          <cell r="BN432">
            <v>2956.8</v>
          </cell>
          <cell r="BO432">
            <v>1846.9622464985987</v>
          </cell>
          <cell r="BP432">
            <v>1064.4480000000001</v>
          </cell>
          <cell r="BQ432">
            <v>156831.86204000018</v>
          </cell>
          <cell r="BR432">
            <v>0.36</v>
          </cell>
          <cell r="BS432">
            <v>0.3567790325864208</v>
          </cell>
          <cell r="BT432">
            <v>2</v>
          </cell>
          <cell r="BU432">
            <v>0.3567790325864208</v>
          </cell>
          <cell r="BV432">
            <v>0.1</v>
          </cell>
          <cell r="BW432">
            <v>0.11549977560940956</v>
          </cell>
          <cell r="BX432">
            <v>295.68</v>
          </cell>
          <cell r="BY432">
            <v>50771.04655705412</v>
          </cell>
          <cell r="BZ432">
            <v>0.18</v>
          </cell>
          <cell r="CA432">
            <v>0.18626621862682963</v>
          </cell>
          <cell r="CB432">
            <v>532.22400000000005</v>
          </cell>
          <cell r="CC432">
            <v>81878.348317230397</v>
          </cell>
          <cell r="CD432">
            <v>2.9000000000000001E-2</v>
          </cell>
          <cell r="CE432">
            <v>2.9090471789079007E-2</v>
          </cell>
          <cell r="CF432">
            <v>0.75</v>
          </cell>
          <cell r="CG432">
            <v>0.7490734827887372</v>
          </cell>
          <cell r="CH432">
            <v>43.848000000000006</v>
          </cell>
          <cell r="CI432">
            <v>6749.9308893401731</v>
          </cell>
          <cell r="CJ432">
            <v>0.49199999999999999</v>
          </cell>
          <cell r="CK432">
            <v>0.48920768654324343</v>
          </cell>
          <cell r="CL432">
            <v>557.92800000000011</v>
          </cell>
          <cell r="CM432">
            <v>85028.840533429568</v>
          </cell>
          <cell r="CN432">
            <v>0.38352272727272729</v>
          </cell>
          <cell r="CO432">
            <v>0.39540122422415608</v>
          </cell>
          <cell r="CP432">
            <v>1134.0000000000002</v>
          </cell>
          <cell r="CQ432">
            <v>173809.28973999975</v>
          </cell>
          <cell r="CR432">
            <v>1.1122159090909092E-2</v>
          </cell>
          <cell r="CS432">
            <v>1.1502408158660115E-2</v>
          </cell>
          <cell r="CT432">
            <v>32.886000000000003</v>
          </cell>
          <cell r="CU432">
            <v>5056.1942398613219</v>
          </cell>
          <cell r="CV432">
            <v>3.5000000000000003E-2</v>
          </cell>
          <cell r="CW432">
            <v>4.225596815479233E-2</v>
          </cell>
          <cell r="CX432">
            <v>103.48800000000001</v>
          </cell>
          <cell r="CY432">
            <v>18574.752333333341</v>
          </cell>
          <cell r="CZ432">
            <v>0.02</v>
          </cell>
          <cell r="DA432">
            <v>2.0315331270584783E-2</v>
          </cell>
          <cell r="DB432">
            <v>7.000000000000001E-4</v>
          </cell>
          <cell r="DC432">
            <v>8.5844399122388744E-4</v>
          </cell>
          <cell r="DD432">
            <v>2.0697600000000005</v>
          </cell>
          <cell r="DE432">
            <v>377.3522469207345</v>
          </cell>
          <cell r="DF432">
            <v>0.65</v>
          </cell>
          <cell r="DG432">
            <v>0.60633757166442104</v>
          </cell>
          <cell r="DH432">
            <v>67.267200000000017</v>
          </cell>
          <cell r="DI432">
            <v>11262.570224061377</v>
          </cell>
          <cell r="DJ432">
            <v>0.3</v>
          </cell>
          <cell r="DK432">
            <v>9.4772407642868942E-2</v>
          </cell>
          <cell r="DL432">
            <v>31.046400000000002</v>
          </cell>
          <cell r="DM432">
            <v>1760.3739999999984</v>
          </cell>
          <cell r="DN432">
            <v>0.81</v>
          </cell>
          <cell r="DO432">
            <v>0.82644808393972502</v>
          </cell>
          <cell r="DP432">
            <v>262.79399999999998</v>
          </cell>
          <cell r="DQ432">
            <v>45714.852317192861</v>
          </cell>
          <cell r="DR432">
            <v>324.43703703703699</v>
          </cell>
          <cell r="DS432">
            <v>55314.850630746892</v>
          </cell>
          <cell r="DT432">
            <v>2887.2480000000005</v>
          </cell>
          <cell r="DU432">
            <v>422599.58696666692</v>
          </cell>
          <cell r="DV432">
            <v>0.9764772727272728</v>
          </cell>
          <cell r="DW432">
            <v>0.96137780836226461</v>
          </cell>
          <cell r="DX432">
            <v>0.81</v>
          </cell>
          <cell r="DY432">
            <v>0.43706245885965261</v>
          </cell>
          <cell r="DZ432">
            <v>0.98899999999999999</v>
          </cell>
          <cell r="EA432">
            <v>0.98786223124863604</v>
          </cell>
          <cell r="EB432">
            <v>0.83657206511689042</v>
          </cell>
          <cell r="EC432">
            <v>0.85197399625199466</v>
          </cell>
          <cell r="ED432">
            <v>0.85</v>
          </cell>
          <cell r="EE432">
            <v>0.87494281574961796</v>
          </cell>
          <cell r="EF432">
            <v>6.3199811075581327E-2</v>
          </cell>
          <cell r="EG432">
            <v>7.7522604454211594E-2</v>
          </cell>
          <cell r="EH432">
            <v>186.86920138827887</v>
          </cell>
          <cell r="EI432">
            <v>34077.155035167154</v>
          </cell>
          <cell r="EJ432">
            <v>188.94762526620715</v>
          </cell>
          <cell r="EK432">
            <v>34495.857779778038</v>
          </cell>
          <cell r="EL432">
            <v>6.3902741229101445E-2</v>
          </cell>
          <cell r="EM432">
            <v>7.8475117280498441E-2</v>
          </cell>
          <cell r="EN432">
            <v>5.0000000000000001E-4</v>
          </cell>
          <cell r="EO432">
            <v>4.586141033725992E-4</v>
          </cell>
          <cell r="EP432">
            <v>9.4473812633103574E-2</v>
          </cell>
          <cell r="EQ432">
            <v>15.820286885741606</v>
          </cell>
          <cell r="ER432">
            <v>0.98949474737368681</v>
          </cell>
          <cell r="ES432">
            <v>0.98831548666940461</v>
          </cell>
          <cell r="ET432">
            <v>188.85315145357404</v>
          </cell>
          <cell r="EU432">
            <v>34480.037492892283</v>
          </cell>
          <cell r="EV432">
            <v>2.5678029833509586E-2</v>
          </cell>
          <cell r="EW432">
            <v>2.6474762996537851E-2</v>
          </cell>
          <cell r="EX432">
            <v>0.85</v>
          </cell>
          <cell r="EY432">
            <v>0.84701363514844763</v>
          </cell>
          <cell r="EZ432">
            <v>0.35699999999999998</v>
          </cell>
          <cell r="FA432">
            <v>0.3603384577349924</v>
          </cell>
          <cell r="FB432">
            <v>0.42</v>
          </cell>
          <cell r="FC432">
            <v>0.4254222633285466</v>
          </cell>
          <cell r="FD432">
            <v>106.71501572195737</v>
          </cell>
          <cell r="FE432">
            <v>17863.957035476651</v>
          </cell>
          <cell r="FF432">
            <v>0.71108625534935688</v>
          </cell>
          <cell r="FG432">
            <v>0.7454285272261747</v>
          </cell>
          <cell r="FH432">
            <v>0.78265662406822412</v>
          </cell>
          <cell r="FI432">
            <v>0.78608428683538323</v>
          </cell>
          <cell r="FJ432">
            <v>0.88877840909090899</v>
          </cell>
          <cell r="FK432">
            <v>0.90041185709695104</v>
          </cell>
          <cell r="FL432">
            <v>0.92761769480519474</v>
          </cell>
          <cell r="FM432">
            <v>0.93784760888255958</v>
          </cell>
          <cell r="FN432">
            <v>0.63199811075581325</v>
          </cell>
          <cell r="FO432">
            <v>0.67119268453276504</v>
          </cell>
          <cell r="FP432">
            <v>0.7260061334421819</v>
          </cell>
          <cell r="FQ432">
            <v>0.73722726878871625</v>
          </cell>
          <cell r="FR432">
            <v>3.0000000000000001E-3</v>
          </cell>
          <cell r="FS432">
            <v>9.8579672967868959E-4</v>
          </cell>
          <cell r="FT432">
            <v>0.81300000000000006</v>
          </cell>
          <cell r="FU432">
            <v>0.82743388066940371</v>
          </cell>
          <cell r="FV432">
            <v>0.83989650704468966</v>
          </cell>
          <cell r="FW432">
            <v>0.85305077949990804</v>
          </cell>
          <cell r="FX432">
            <v>260.72424000000001</v>
          </cell>
          <cell r="FY432">
            <v>40623.315494752525</v>
          </cell>
          <cell r="FZ432">
            <v>320.69402214022136</v>
          </cell>
          <cell r="GA432">
            <v>49095.542790546344</v>
          </cell>
          <cell r="GB432">
            <v>41.742861522118645</v>
          </cell>
          <cell r="GC432" t="e">
            <v>#DIV/0!</v>
          </cell>
          <cell r="GD432">
            <v>1.4117580330803112E-2</v>
          </cell>
          <cell r="GE432" t="e">
            <v>#DIV/0!</v>
          </cell>
          <cell r="GF432">
            <v>3.954504294342609E-2</v>
          </cell>
          <cell r="GG432" t="e">
            <v>#DIV/0!</v>
          </cell>
          <cell r="GH432">
            <v>116.92678297512226</v>
          </cell>
          <cell r="GI432" t="e">
            <v>#DIV/0!</v>
          </cell>
          <cell r="GJ432">
            <v>1.6299999999999999E-2</v>
          </cell>
          <cell r="GK432" t="e">
            <v>#DIV/0!</v>
          </cell>
          <cell r="GL432">
            <v>4.2498051119999998</v>
          </cell>
          <cell r="GM432" t="e">
            <v>#DIV/0!</v>
          </cell>
          <cell r="GN432">
            <v>3.0774450811034475</v>
          </cell>
          <cell r="GO432" t="e">
            <v>#DIV/0!</v>
          </cell>
          <cell r="GP432">
            <v>8.6202943448275846</v>
          </cell>
          <cell r="GQ432" t="e">
            <v>#DIV/0!</v>
          </cell>
          <cell r="GR432">
            <v>2.9154134012539176E-3</v>
          </cell>
          <cell r="GS432" t="e">
            <v>#DIV/0!</v>
          </cell>
          <cell r="GT432">
            <v>125.54707731994985</v>
          </cell>
          <cell r="GU432">
            <v>21090.518846660376</v>
          </cell>
          <cell r="GV432">
            <v>44.820306603222093</v>
          </cell>
          <cell r="GW432">
            <v>7599.7250340363908</v>
          </cell>
          <cell r="GX432">
            <v>1.5158382915050761E-2</v>
          </cell>
          <cell r="GY432">
            <v>1.7288722522944701E-2</v>
          </cell>
          <cell r="GZ432">
            <v>4.2460456344680007E-2</v>
          </cell>
          <cell r="HA432">
            <v>4.7979121161859255E-2</v>
          </cell>
          <cell r="HB432">
            <v>29.034732008499049</v>
          </cell>
          <cell r="HC432">
            <v>3660.6200010685025</v>
          </cell>
          <cell r="HD432">
            <v>9.8196469184588225E-3</v>
          </cell>
          <cell r="HE432">
            <v>8.3275964823692362E-3</v>
          </cell>
          <cell r="IV432">
            <v>428</v>
          </cell>
        </row>
        <row r="433">
          <cell r="B433">
            <v>39240</v>
          </cell>
          <cell r="C433">
            <v>55</v>
          </cell>
          <cell r="D433">
            <v>39234</v>
          </cell>
          <cell r="E433">
            <v>0</v>
          </cell>
          <cell r="F433">
            <v>260</v>
          </cell>
          <cell r="G433">
            <v>0</v>
          </cell>
          <cell r="H433">
            <v>0</v>
          </cell>
          <cell r="I433">
            <v>1</v>
          </cell>
          <cell r="K433">
            <v>91.875</v>
          </cell>
          <cell r="L433">
            <v>1</v>
          </cell>
          <cell r="M433">
            <v>238.12500000000009</v>
          </cell>
          <cell r="N433">
            <v>239</v>
          </cell>
          <cell r="O433">
            <v>239</v>
          </cell>
          <cell r="Q433">
            <v>19.5</v>
          </cell>
          <cell r="S433">
            <v>0.73680555555555594</v>
          </cell>
          <cell r="T433">
            <v>0</v>
          </cell>
          <cell r="U433">
            <v>20.236805555555556</v>
          </cell>
          <cell r="W433">
            <v>11.663194444444446</v>
          </cell>
          <cell r="Y433">
            <v>3.4722222222222071E-2</v>
          </cell>
          <cell r="AA433">
            <v>20.215972222222224</v>
          </cell>
          <cell r="AB433">
            <v>0</v>
          </cell>
          <cell r="AC433">
            <v>20.250694444444445</v>
          </cell>
          <cell r="AE433">
            <v>4.4145833333333329</v>
          </cell>
          <cell r="AG433">
            <v>39.742361111111116</v>
          </cell>
          <cell r="AI433">
            <v>0.44097222222222232</v>
          </cell>
          <cell r="AJ433">
            <v>0</v>
          </cell>
          <cell r="AK433">
            <v>44.59791666666667</v>
          </cell>
          <cell r="AL433">
            <v>0</v>
          </cell>
          <cell r="AM433">
            <v>64.848611111111111</v>
          </cell>
          <cell r="AN433">
            <v>1</v>
          </cell>
          <cell r="AO433">
            <v>206.22499999999997</v>
          </cell>
          <cell r="AP433">
            <v>0.88</v>
          </cell>
          <cell r="AQ433">
            <v>134.45222222222202</v>
          </cell>
          <cell r="AR433">
            <v>1</v>
          </cell>
          <cell r="AS433">
            <v>0.97626240184015867</v>
          </cell>
          <cell r="AT433">
            <v>1</v>
          </cell>
          <cell r="AU433">
            <v>0.78630187115155548</v>
          </cell>
          <cell r="AV433">
            <v>1</v>
          </cell>
          <cell r="AW433">
            <v>0.99762885404569779</v>
          </cell>
          <cell r="AX433">
            <v>1</v>
          </cell>
          <cell r="AY433">
            <v>0.76019312703741182</v>
          </cell>
          <cell r="AZ433">
            <v>1</v>
          </cell>
          <cell r="BA433">
            <v>0.68571274632615409</v>
          </cell>
          <cell r="BB433">
            <v>0.88</v>
          </cell>
          <cell r="BC433">
            <v>0.65196858878517172</v>
          </cell>
          <cell r="BD433">
            <v>0.88</v>
          </cell>
          <cell r="BE433">
            <v>0.61706978923313671</v>
          </cell>
          <cell r="BF433">
            <v>0.88</v>
          </cell>
          <cell r="BG433">
            <v>0.6149901531033598</v>
          </cell>
          <cell r="BH433">
            <v>0.88</v>
          </cell>
          <cell r="BI433">
            <v>0.56462875473899021</v>
          </cell>
          <cell r="BJ433">
            <v>140</v>
          </cell>
          <cell r="BK433">
            <v>137.14097572867701</v>
          </cell>
          <cell r="BL433">
            <v>2956.8</v>
          </cell>
          <cell r="BM433">
            <v>442533.8146666665</v>
          </cell>
          <cell r="BN433">
            <v>2956.8</v>
          </cell>
          <cell r="BO433">
            <v>1851.6059191073912</v>
          </cell>
          <cell r="BP433">
            <v>1064.4480000000001</v>
          </cell>
          <cell r="BQ433">
            <v>157896.31004000019</v>
          </cell>
          <cell r="BR433">
            <v>0.36</v>
          </cell>
          <cell r="BS433">
            <v>0.35680055355528878</v>
          </cell>
          <cell r="BT433">
            <v>2</v>
          </cell>
          <cell r="BU433">
            <v>0.35680055355528878</v>
          </cell>
          <cell r="BV433">
            <v>0.1</v>
          </cell>
          <cell r="BW433">
            <v>0.11539621349731104</v>
          </cell>
          <cell r="BX433">
            <v>295.68</v>
          </cell>
          <cell r="BY433">
            <v>51066.72655705412</v>
          </cell>
          <cell r="BZ433">
            <v>0.18</v>
          </cell>
          <cell r="CA433">
            <v>0.18622435074098284</v>
          </cell>
          <cell r="CB433">
            <v>532.22400000000005</v>
          </cell>
          <cell r="CC433">
            <v>82410.572317230399</v>
          </cell>
          <cell r="CD433">
            <v>2.9000000000000001E-2</v>
          </cell>
          <cell r="CE433">
            <v>2.9089885341842491E-2</v>
          </cell>
          <cell r="CF433">
            <v>0.75</v>
          </cell>
          <cell r="CG433">
            <v>0.74907946266052017</v>
          </cell>
          <cell r="CH433">
            <v>43.848000000000006</v>
          </cell>
          <cell r="CI433">
            <v>6793.778889340173</v>
          </cell>
          <cell r="CJ433">
            <v>0.49199999999999999</v>
          </cell>
          <cell r="CK433">
            <v>0.48922578659992272</v>
          </cell>
          <cell r="CL433">
            <v>557.92800000000011</v>
          </cell>
          <cell r="CM433">
            <v>85586.768533429567</v>
          </cell>
          <cell r="CN433">
            <v>0.38352272727272729</v>
          </cell>
          <cell r="CO433">
            <v>0.39532185776983791</v>
          </cell>
          <cell r="CP433">
            <v>1134.0000000000002</v>
          </cell>
          <cell r="CQ433">
            <v>174943.28973999975</v>
          </cell>
          <cell r="CR433">
            <v>1.1122159090909092E-2</v>
          </cell>
          <cell r="CS433">
            <v>1.149986751564875E-2</v>
          </cell>
          <cell r="CT433">
            <v>32.886000000000003</v>
          </cell>
          <cell r="CU433">
            <v>5089.0802398613223</v>
          </cell>
          <cell r="CV433">
            <v>3.5000000000000003E-2</v>
          </cell>
          <cell r="CW433">
            <v>4.220748723439928E-2</v>
          </cell>
          <cell r="CX433">
            <v>103.48800000000001</v>
          </cell>
          <cell r="CY433">
            <v>18678.240333333342</v>
          </cell>
          <cell r="CZ433">
            <v>0.02</v>
          </cell>
          <cell r="DA433">
            <v>2.0313584157262119E-2</v>
          </cell>
          <cell r="DB433">
            <v>7.000000000000001E-4</v>
          </cell>
          <cell r="DC433">
            <v>8.5738534400253621E-4</v>
          </cell>
          <cell r="DD433">
            <v>2.0697600000000005</v>
          </cell>
          <cell r="DE433">
            <v>379.42200692073447</v>
          </cell>
          <cell r="DF433">
            <v>0.65</v>
          </cell>
          <cell r="DG433">
            <v>0.60657948617579649</v>
          </cell>
          <cell r="DH433">
            <v>67.267200000000017</v>
          </cell>
          <cell r="DI433">
            <v>11329.837424061378</v>
          </cell>
          <cell r="DJ433">
            <v>0.3</v>
          </cell>
          <cell r="DK433">
            <v>9.5909484406998161E-2</v>
          </cell>
          <cell r="DL433">
            <v>31.046400000000002</v>
          </cell>
          <cell r="DM433">
            <v>1791.4203999999984</v>
          </cell>
          <cell r="DN433">
            <v>0.81</v>
          </cell>
          <cell r="DO433">
            <v>0.82635217387613469</v>
          </cell>
          <cell r="DP433">
            <v>262.79399999999998</v>
          </cell>
          <cell r="DQ433">
            <v>45977.646317192863</v>
          </cell>
          <cell r="DR433">
            <v>324.43703703703699</v>
          </cell>
          <cell r="DS433">
            <v>55639.28766778393</v>
          </cell>
          <cell r="DT433">
            <v>2887.2480000000005</v>
          </cell>
          <cell r="DU433">
            <v>425486.83496666694</v>
          </cell>
          <cell r="DV433">
            <v>0.9764772727272728</v>
          </cell>
          <cell r="DW433">
            <v>0.96147869578545087</v>
          </cell>
          <cell r="DX433">
            <v>0.81</v>
          </cell>
          <cell r="DY433">
            <v>0.43955424973550777</v>
          </cell>
          <cell r="DZ433">
            <v>0.98899999999999999</v>
          </cell>
          <cell r="EA433">
            <v>0.98786842931436425</v>
          </cell>
          <cell r="EB433">
            <v>0.83657206511689042</v>
          </cell>
          <cell r="EC433">
            <v>0.85188459653364346</v>
          </cell>
          <cell r="ED433">
            <v>0.85</v>
          </cell>
          <cell r="EE433">
            <v>0.87480421697804522</v>
          </cell>
          <cell r="EF433">
            <v>6.3199811075581327E-2</v>
          </cell>
          <cell r="EG433">
            <v>7.7426906376328347E-2</v>
          </cell>
          <cell r="EH433">
            <v>186.86920138827887</v>
          </cell>
          <cell r="EI433">
            <v>34264.02423655543</v>
          </cell>
          <cell r="EJ433">
            <v>188.94762526620715</v>
          </cell>
          <cell r="EK433">
            <v>34684.805405044244</v>
          </cell>
          <cell r="EL433">
            <v>6.3902741229101445E-2</v>
          </cell>
          <cell r="EM433">
            <v>7.8377751610168314E-2</v>
          </cell>
          <cell r="EN433">
            <v>5.0000000000000001E-4</v>
          </cell>
          <cell r="EO433">
            <v>4.5883955560725763E-4</v>
          </cell>
          <cell r="EP433">
            <v>9.4473812633103574E-2</v>
          </cell>
          <cell r="EQ433">
            <v>15.914760698374709</v>
          </cell>
          <cell r="ER433">
            <v>0.98949474737368681</v>
          </cell>
          <cell r="ES433">
            <v>0.98832191050057572</v>
          </cell>
          <cell r="ET433">
            <v>188.85315145357404</v>
          </cell>
          <cell r="EU433">
            <v>34668.890644345855</v>
          </cell>
          <cell r="EV433">
            <v>2.5678029833509586E-2</v>
          </cell>
          <cell r="EW433">
            <v>2.6469439605333933E-2</v>
          </cell>
          <cell r="EX433">
            <v>0.85</v>
          </cell>
          <cell r="EY433">
            <v>0.84703130710423202</v>
          </cell>
          <cell r="EZ433">
            <v>0.35699999999999998</v>
          </cell>
          <cell r="FA433">
            <v>0.36031870225285517</v>
          </cell>
          <cell r="FB433">
            <v>0.42</v>
          </cell>
          <cell r="FC433">
            <v>0.42539006437044941</v>
          </cell>
          <cell r="FD433">
            <v>106.71501572195737</v>
          </cell>
          <cell r="FE433">
            <v>17970.67205119861</v>
          </cell>
          <cell r="FF433">
            <v>0.71108625534935688</v>
          </cell>
          <cell r="FG433">
            <v>0.74523223742627198</v>
          </cell>
          <cell r="FH433">
            <v>0.78265662406822412</v>
          </cell>
          <cell r="FI433">
            <v>0.78606241772068097</v>
          </cell>
          <cell r="FJ433">
            <v>0.88877840909090899</v>
          </cell>
          <cell r="FK433">
            <v>0.90034449860075716</v>
          </cell>
          <cell r="FL433">
            <v>0.92761769480519474</v>
          </cell>
          <cell r="FM433">
            <v>0.93778838724771829</v>
          </cell>
          <cell r="FN433">
            <v>0.63199811075581325</v>
          </cell>
          <cell r="FO433">
            <v>0.67096574514667728</v>
          </cell>
          <cell r="FP433">
            <v>0.7260061334421819</v>
          </cell>
          <cell r="FQ433">
            <v>0.7371602069903197</v>
          </cell>
          <cell r="FR433">
            <v>3.0000000000000001E-3</v>
          </cell>
          <cell r="FS433">
            <v>9.8803597684271605E-4</v>
          </cell>
          <cell r="FT433">
            <v>0.81300000000000006</v>
          </cell>
          <cell r="FU433">
            <v>0.8273402098529774</v>
          </cell>
          <cell r="FV433">
            <v>0.83989650704468966</v>
          </cell>
          <cell r="FW433">
            <v>0.85296392442484492</v>
          </cell>
          <cell r="FX433">
            <v>260.72424000000001</v>
          </cell>
          <cell r="FY433">
            <v>40884.039734752529</v>
          </cell>
          <cell r="FZ433">
            <v>320.69402214022136</v>
          </cell>
          <cell r="GA433">
            <v>49416.236812686562</v>
          </cell>
          <cell r="GB433">
            <v>41.742861522118645</v>
          </cell>
          <cell r="GC433" t="e">
            <v>#DIV/0!</v>
          </cell>
          <cell r="GD433">
            <v>1.4117580330803112E-2</v>
          </cell>
          <cell r="GE433" t="e">
            <v>#DIV/0!</v>
          </cell>
          <cell r="GF433">
            <v>3.954504294342609E-2</v>
          </cell>
          <cell r="GG433" t="e">
            <v>#DIV/0!</v>
          </cell>
          <cell r="GH433">
            <v>116.92678297512226</v>
          </cell>
          <cell r="GI433" t="e">
            <v>#DIV/0!</v>
          </cell>
          <cell r="GJ433">
            <v>1.6299999999999999E-2</v>
          </cell>
          <cell r="GK433" t="e">
            <v>#DIV/0!</v>
          </cell>
          <cell r="GL433">
            <v>4.2498051119999998</v>
          </cell>
          <cell r="GM433" t="e">
            <v>#DIV/0!</v>
          </cell>
          <cell r="GN433">
            <v>3.0774450811034475</v>
          </cell>
          <cell r="GO433" t="e">
            <v>#DIV/0!</v>
          </cell>
          <cell r="GP433">
            <v>8.6202943448275846</v>
          </cell>
          <cell r="GQ433" t="e">
            <v>#DIV/0!</v>
          </cell>
          <cell r="GR433">
            <v>2.9154134012539176E-3</v>
          </cell>
          <cell r="GS433" t="e">
            <v>#DIV/0!</v>
          </cell>
          <cell r="GT433">
            <v>125.54707731994985</v>
          </cell>
          <cell r="GU433">
            <v>21216.065923980324</v>
          </cell>
          <cell r="GV433">
            <v>44.820306603222093</v>
          </cell>
          <cell r="GW433">
            <v>7644.5453406396127</v>
          </cell>
          <cell r="GX433">
            <v>1.5158382915050761E-2</v>
          </cell>
          <cell r="GY433">
            <v>1.7274488609187479E-2</v>
          </cell>
          <cell r="GZ433">
            <v>4.2460456344680007E-2</v>
          </cell>
          <cell r="HA433">
            <v>4.7942248074220234E-2</v>
          </cell>
          <cell r="HB433">
            <v>29.034732008499049</v>
          </cell>
          <cell r="HC433">
            <v>3689.6547330770013</v>
          </cell>
          <cell r="HD433">
            <v>9.8196469184588225E-3</v>
          </cell>
          <cell r="HE433">
            <v>8.3375656521438735E-3</v>
          </cell>
          <cell r="IV433">
            <v>429</v>
          </cell>
        </row>
        <row r="434">
          <cell r="B434">
            <v>39241</v>
          </cell>
          <cell r="C434">
            <v>55</v>
          </cell>
          <cell r="D434">
            <v>39234</v>
          </cell>
          <cell r="E434">
            <v>0</v>
          </cell>
          <cell r="F434">
            <v>261</v>
          </cell>
          <cell r="G434">
            <v>0</v>
          </cell>
          <cell r="H434">
            <v>0</v>
          </cell>
          <cell r="I434">
            <v>1</v>
          </cell>
          <cell r="K434">
            <v>91.875</v>
          </cell>
          <cell r="L434">
            <v>1</v>
          </cell>
          <cell r="M434">
            <v>239.12500000000009</v>
          </cell>
          <cell r="N434">
            <v>240</v>
          </cell>
          <cell r="O434">
            <v>240</v>
          </cell>
          <cell r="Q434">
            <v>19.5</v>
          </cell>
          <cell r="S434">
            <v>0.73680555555555594</v>
          </cell>
          <cell r="T434">
            <v>0</v>
          </cell>
          <cell r="U434">
            <v>20.236805555555556</v>
          </cell>
          <cell r="W434">
            <v>11.663194444444446</v>
          </cell>
          <cell r="Y434">
            <v>3.4722222222222071E-2</v>
          </cell>
          <cell r="AA434">
            <v>20.215972222222224</v>
          </cell>
          <cell r="AB434">
            <v>0</v>
          </cell>
          <cell r="AC434">
            <v>20.250694444444445</v>
          </cell>
          <cell r="AE434">
            <v>4.4145833333333329</v>
          </cell>
          <cell r="AG434">
            <v>39.742361111111116</v>
          </cell>
          <cell r="AI434">
            <v>0.44097222222222232</v>
          </cell>
          <cell r="AJ434">
            <v>0</v>
          </cell>
          <cell r="AK434">
            <v>44.59791666666667</v>
          </cell>
          <cell r="AL434">
            <v>0</v>
          </cell>
          <cell r="AM434">
            <v>64.848611111111111</v>
          </cell>
          <cell r="AN434">
            <v>1</v>
          </cell>
          <cell r="AO434">
            <v>207.22499999999997</v>
          </cell>
          <cell r="AP434">
            <v>0.88</v>
          </cell>
          <cell r="AQ434">
            <v>135.33222222222201</v>
          </cell>
          <cell r="AR434">
            <v>1</v>
          </cell>
          <cell r="AS434">
            <v>0.97638935831200813</v>
          </cell>
          <cell r="AT434">
            <v>1</v>
          </cell>
          <cell r="AU434">
            <v>0.78744479893627684</v>
          </cell>
          <cell r="AV434">
            <v>1</v>
          </cell>
          <cell r="AW434">
            <v>0.99764153571309189</v>
          </cell>
          <cell r="AX434">
            <v>1</v>
          </cell>
          <cell r="AY434">
            <v>0.76147569296137685</v>
          </cell>
          <cell r="AZ434">
            <v>1</v>
          </cell>
          <cell r="BA434">
            <v>0.68722939370785918</v>
          </cell>
          <cell r="BB434">
            <v>0.88</v>
          </cell>
          <cell r="BC434">
            <v>0.65306899371322014</v>
          </cell>
          <cell r="BD434">
            <v>0.88</v>
          </cell>
          <cell r="BE434">
            <v>0.61827099705265476</v>
          </cell>
          <cell r="BF434">
            <v>0.88</v>
          </cell>
          <cell r="BG434">
            <v>0.61619680010118172</v>
          </cell>
          <cell r="BH434">
            <v>0.88</v>
          </cell>
          <cell r="BI434">
            <v>0.5659476099204267</v>
          </cell>
          <cell r="BJ434">
            <v>140</v>
          </cell>
          <cell r="BK434">
            <v>137.15956658100657</v>
          </cell>
          <cell r="BL434">
            <v>2956.8</v>
          </cell>
          <cell r="BM434">
            <v>445490.61466666649</v>
          </cell>
          <cell r="BN434">
            <v>2956.8</v>
          </cell>
          <cell r="BO434">
            <v>1856.2108944444437</v>
          </cell>
          <cell r="BP434">
            <v>1064.4480000000001</v>
          </cell>
          <cell r="BQ434">
            <v>158960.75804000019</v>
          </cell>
          <cell r="BR434">
            <v>0.36</v>
          </cell>
          <cell r="BS434">
            <v>0.35682178884720356</v>
          </cell>
          <cell r="BT434">
            <v>2</v>
          </cell>
          <cell r="BU434">
            <v>0.35682178884720356</v>
          </cell>
          <cell r="BV434">
            <v>0.1</v>
          </cell>
          <cell r="BW434">
            <v>0.11529402610532094</v>
          </cell>
          <cell r="BX434">
            <v>295.68</v>
          </cell>
          <cell r="BY434">
            <v>51362.406557054121</v>
          </cell>
          <cell r="BZ434">
            <v>0.18</v>
          </cell>
          <cell r="CA434">
            <v>0.18618303862426247</v>
          </cell>
          <cell r="CB434">
            <v>532.22400000000005</v>
          </cell>
          <cell r="CC434">
            <v>82942.796317230401</v>
          </cell>
          <cell r="CD434">
            <v>2.9000000000000001E-2</v>
          </cell>
          <cell r="CE434">
            <v>2.9089306448461069E-2</v>
          </cell>
          <cell r="CF434">
            <v>0.75</v>
          </cell>
          <cell r="CG434">
            <v>0.74908536583744323</v>
          </cell>
          <cell r="CH434">
            <v>43.848000000000006</v>
          </cell>
          <cell r="CI434">
            <v>6837.626889340173</v>
          </cell>
          <cell r="CJ434">
            <v>0.49199999999999999</v>
          </cell>
          <cell r="CK434">
            <v>0.4892436535150731</v>
          </cell>
          <cell r="CL434">
            <v>557.92800000000011</v>
          </cell>
          <cell r="CM434">
            <v>86144.696533429567</v>
          </cell>
          <cell r="CN434">
            <v>0.38352272727272729</v>
          </cell>
          <cell r="CO434">
            <v>0.39524354485390822</v>
          </cell>
          <cell r="CP434">
            <v>1134.0000000000002</v>
          </cell>
          <cell r="CQ434">
            <v>176077.28973999975</v>
          </cell>
          <cell r="CR434">
            <v>1.1122159090909092E-2</v>
          </cell>
          <cell r="CS434">
            <v>1.1497360598031406E-2</v>
          </cell>
          <cell r="CT434">
            <v>32.886000000000003</v>
          </cell>
          <cell r="CU434">
            <v>5121.9662398613227</v>
          </cell>
          <cell r="CV434">
            <v>3.5000000000000003E-2</v>
          </cell>
          <cell r="CW434">
            <v>4.2159649866892412E-2</v>
          </cell>
          <cell r="CX434">
            <v>103.48800000000001</v>
          </cell>
          <cell r="CY434">
            <v>18781.728333333343</v>
          </cell>
          <cell r="CZ434">
            <v>0.02</v>
          </cell>
          <cell r="DA434">
            <v>2.0311856297254197E-2</v>
          </cell>
          <cell r="DB434">
            <v>7.000000000000001E-4</v>
          </cell>
          <cell r="DC434">
            <v>8.5634074963887065E-4</v>
          </cell>
          <cell r="DD434">
            <v>2.0697600000000005</v>
          </cell>
          <cell r="DE434">
            <v>381.49176692073445</v>
          </cell>
          <cell r="DF434">
            <v>0.65</v>
          </cell>
          <cell r="DG434">
            <v>0.60681873477181969</v>
          </cell>
          <cell r="DH434">
            <v>67.267200000000017</v>
          </cell>
          <cell r="DI434">
            <v>11397.104624061378</v>
          </cell>
          <cell r="DJ434">
            <v>0.3</v>
          </cell>
          <cell r="DK434">
            <v>9.7034030503227425E-2</v>
          </cell>
          <cell r="DL434">
            <v>31.046400000000002</v>
          </cell>
          <cell r="DM434">
            <v>1822.4667999999983</v>
          </cell>
          <cell r="DN434">
            <v>0.81</v>
          </cell>
          <cell r="DO434">
            <v>0.82625737584634895</v>
          </cell>
          <cell r="DP434">
            <v>262.79399999999998</v>
          </cell>
          <cell r="DQ434">
            <v>46240.440317192864</v>
          </cell>
          <cell r="DR434">
            <v>324.43703703703699</v>
          </cell>
          <cell r="DS434">
            <v>55963.724704820968</v>
          </cell>
          <cell r="DT434">
            <v>2887.2480000000005</v>
          </cell>
          <cell r="DU434">
            <v>428374.08296666696</v>
          </cell>
          <cell r="DV434">
            <v>0.9764772727272728</v>
          </cell>
          <cell r="DW434">
            <v>0.96157824399329539</v>
          </cell>
          <cell r="DX434">
            <v>0.81</v>
          </cell>
          <cell r="DY434">
            <v>0.44201296369786952</v>
          </cell>
          <cell r="DZ434">
            <v>0.98899999999999999</v>
          </cell>
          <cell r="EA434">
            <v>0.98787456021727238</v>
          </cell>
          <cell r="EB434">
            <v>0.83657206511689042</v>
          </cell>
          <cell r="EC434">
            <v>0.85179622928188292</v>
          </cell>
          <cell r="ED434">
            <v>0.85</v>
          </cell>
          <cell r="EE434">
            <v>0.87466714822823588</v>
          </cell>
          <cell r="EF434">
            <v>6.3199811075581327E-2</v>
          </cell>
          <cell r="EG434">
            <v>7.7332478628581683E-2</v>
          </cell>
          <cell r="EH434">
            <v>186.86920138827887</v>
          </cell>
          <cell r="EI434">
            <v>34450.893437943705</v>
          </cell>
          <cell r="EJ434">
            <v>188.94762526620715</v>
          </cell>
          <cell r="EK434">
            <v>34873.75303031045</v>
          </cell>
          <cell r="EL434">
            <v>6.3902741229101445E-2</v>
          </cell>
          <cell r="EM434">
            <v>7.8281678406186758E-2</v>
          </cell>
          <cell r="EN434">
            <v>5.0000000000000001E-4</v>
          </cell>
          <cell r="EO434">
            <v>4.5906256482040859E-4</v>
          </cell>
          <cell r="EP434">
            <v>9.4473812633103574E-2</v>
          </cell>
          <cell r="EQ434">
            <v>16.009234511007811</v>
          </cell>
          <cell r="ER434">
            <v>0.98949474737368681</v>
          </cell>
          <cell r="ES434">
            <v>0.98832826472536217</v>
          </cell>
          <cell r="ET434">
            <v>188.85315145357404</v>
          </cell>
          <cell r="EU434">
            <v>34857.743795799426</v>
          </cell>
          <cell r="EV434">
            <v>2.5678029833509586E-2</v>
          </cell>
          <cell r="EW434">
            <v>2.6464186878707857E-2</v>
          </cell>
          <cell r="EX434">
            <v>0.85</v>
          </cell>
          <cell r="EY434">
            <v>0.84704877114111166</v>
          </cell>
          <cell r="EZ434">
            <v>0.35699999999999998</v>
          </cell>
          <cell r="FA434">
            <v>0.36029917920329391</v>
          </cell>
          <cell r="FB434">
            <v>0.42</v>
          </cell>
          <cell r="FC434">
            <v>0.42535824556821289</v>
          </cell>
          <cell r="FD434">
            <v>106.71501572195737</v>
          </cell>
          <cell r="FE434">
            <v>18077.387066920568</v>
          </cell>
          <cell r="FF434">
            <v>0.71108625534935688</v>
          </cell>
          <cell r="FG434">
            <v>0.74503817873754907</v>
          </cell>
          <cell r="FH434">
            <v>0.78265662406822412</v>
          </cell>
          <cell r="FI434">
            <v>0.7860408258947208</v>
          </cell>
          <cell r="FJ434">
            <v>0.88877840909090899</v>
          </cell>
          <cell r="FK434">
            <v>0.90027791563520876</v>
          </cell>
          <cell r="FL434">
            <v>0.92761769480519474</v>
          </cell>
          <cell r="FM434">
            <v>0.9377298473285206</v>
          </cell>
          <cell r="FN434">
            <v>0.63199811075581325</v>
          </cell>
          <cell r="FO434">
            <v>0.67074141862249281</v>
          </cell>
          <cell r="FP434">
            <v>0.7260061334421819</v>
          </cell>
          <cell r="FQ434">
            <v>0.73709394366024072</v>
          </cell>
          <cell r="FR434">
            <v>3.0000000000000001E-3</v>
          </cell>
          <cell r="FS434">
            <v>9.9037113248467978E-4</v>
          </cell>
          <cell r="FT434">
            <v>0.81300000000000006</v>
          </cell>
          <cell r="FU434">
            <v>0.82724774697883363</v>
          </cell>
          <cell r="FV434">
            <v>0.83989650704468966</v>
          </cell>
          <cell r="FW434">
            <v>0.85287820579903417</v>
          </cell>
          <cell r="FX434">
            <v>260.72424000000001</v>
          </cell>
          <cell r="FY434">
            <v>41144.763974752532</v>
          </cell>
          <cell r="FZ434">
            <v>320.69402214022136</v>
          </cell>
          <cell r="GA434">
            <v>49736.93083482678</v>
          </cell>
          <cell r="GB434">
            <v>41.742861522118645</v>
          </cell>
          <cell r="GC434" t="e">
            <v>#DIV/0!</v>
          </cell>
          <cell r="GD434">
            <v>1.4117580330803112E-2</v>
          </cell>
          <cell r="GE434" t="e">
            <v>#DIV/0!</v>
          </cell>
          <cell r="GF434">
            <v>3.954504294342609E-2</v>
          </cell>
          <cell r="GG434" t="e">
            <v>#DIV/0!</v>
          </cell>
          <cell r="GH434">
            <v>116.92678297512226</v>
          </cell>
          <cell r="GI434" t="e">
            <v>#DIV/0!</v>
          </cell>
          <cell r="GJ434">
            <v>1.6299999999999999E-2</v>
          </cell>
          <cell r="GK434" t="e">
            <v>#DIV/0!</v>
          </cell>
          <cell r="GL434">
            <v>4.2498051119999998</v>
          </cell>
          <cell r="GM434" t="e">
            <v>#DIV/0!</v>
          </cell>
          <cell r="GN434">
            <v>3.0774450811034475</v>
          </cell>
          <cell r="GO434" t="e">
            <v>#DIV/0!</v>
          </cell>
          <cell r="GP434">
            <v>8.6202943448275846</v>
          </cell>
          <cell r="GQ434" t="e">
            <v>#DIV/0!</v>
          </cell>
          <cell r="GR434">
            <v>2.9154134012539176E-3</v>
          </cell>
          <cell r="GS434" t="e">
            <v>#DIV/0!</v>
          </cell>
          <cell r="GT434">
            <v>125.54707731994985</v>
          </cell>
          <cell r="GU434">
            <v>21341.613001300273</v>
          </cell>
          <cell r="GV434">
            <v>44.820306603222093</v>
          </cell>
          <cell r="GW434">
            <v>7689.3656472428347</v>
          </cell>
          <cell r="GX434">
            <v>1.5158382915050761E-2</v>
          </cell>
          <cell r="GY434">
            <v>1.7260443641436349E-2</v>
          </cell>
          <cell r="GZ434">
            <v>4.2460456344680007E-2</v>
          </cell>
          <cell r="HA434">
            <v>4.7905864452989437E-2</v>
          </cell>
          <cell r="HB434">
            <v>29.034732008499049</v>
          </cell>
          <cell r="HC434">
            <v>3718.6894650855002</v>
          </cell>
          <cell r="HD434">
            <v>9.8196469184588225E-3</v>
          </cell>
          <cell r="HE434">
            <v>8.3474024876325822E-3</v>
          </cell>
          <cell r="IV434">
            <v>430</v>
          </cell>
        </row>
        <row r="435">
          <cell r="B435">
            <v>39242</v>
          </cell>
          <cell r="C435">
            <v>55</v>
          </cell>
          <cell r="D435">
            <v>39234</v>
          </cell>
          <cell r="E435">
            <v>0</v>
          </cell>
          <cell r="F435">
            <v>262</v>
          </cell>
          <cell r="G435">
            <v>0</v>
          </cell>
          <cell r="H435">
            <v>0</v>
          </cell>
          <cell r="I435">
            <v>1</v>
          </cell>
          <cell r="K435">
            <v>91.875</v>
          </cell>
          <cell r="L435">
            <v>1</v>
          </cell>
          <cell r="M435">
            <v>240.12500000000009</v>
          </cell>
          <cell r="N435">
            <v>241</v>
          </cell>
          <cell r="O435">
            <v>241</v>
          </cell>
          <cell r="Q435">
            <v>19.5</v>
          </cell>
          <cell r="S435">
            <v>0.73680555555555594</v>
          </cell>
          <cell r="T435">
            <v>0</v>
          </cell>
          <cell r="U435">
            <v>20.236805555555556</v>
          </cell>
          <cell r="W435">
            <v>11.663194444444446</v>
          </cell>
          <cell r="Y435">
            <v>3.4722222222222071E-2</v>
          </cell>
          <cell r="AA435">
            <v>20.215972222222224</v>
          </cell>
          <cell r="AB435">
            <v>0</v>
          </cell>
          <cell r="AC435">
            <v>20.250694444444445</v>
          </cell>
          <cell r="AE435">
            <v>4.4145833333333329</v>
          </cell>
          <cell r="AG435">
            <v>39.742361111111116</v>
          </cell>
          <cell r="AI435">
            <v>0.44097222222222232</v>
          </cell>
          <cell r="AJ435">
            <v>0</v>
          </cell>
          <cell r="AK435">
            <v>44.59791666666667</v>
          </cell>
          <cell r="AL435">
            <v>0</v>
          </cell>
          <cell r="AM435">
            <v>64.848611111111111</v>
          </cell>
          <cell r="AN435">
            <v>1</v>
          </cell>
          <cell r="AO435">
            <v>208.22499999999997</v>
          </cell>
          <cell r="AP435">
            <v>0.88</v>
          </cell>
          <cell r="AQ435">
            <v>136.21222222222201</v>
          </cell>
          <cell r="AR435">
            <v>1</v>
          </cell>
          <cell r="AS435">
            <v>0.97651496399847793</v>
          </cell>
          <cell r="AT435">
            <v>1</v>
          </cell>
          <cell r="AU435">
            <v>0.78857556625277536</v>
          </cell>
          <cell r="AV435">
            <v>1</v>
          </cell>
          <cell r="AW435">
            <v>0.99765408245068954</v>
          </cell>
          <cell r="AX435">
            <v>1</v>
          </cell>
          <cell r="AY435">
            <v>0.76274461270194283</v>
          </cell>
          <cell r="AZ435">
            <v>1</v>
          </cell>
          <cell r="BA435">
            <v>0.68873147369965715</v>
          </cell>
          <cell r="BB435">
            <v>0.88</v>
          </cell>
          <cell r="BC435">
            <v>0.65415882925787983</v>
          </cell>
          <cell r="BD435">
            <v>0.88</v>
          </cell>
          <cell r="BE435">
            <v>0.61946127924860717</v>
          </cell>
          <cell r="BF435">
            <v>0.88</v>
          </cell>
          <cell r="BG435">
            <v>0.61739250865596385</v>
          </cell>
          <cell r="BH435">
            <v>0.88</v>
          </cell>
          <cell r="BI435">
            <v>0.56725548036323592</v>
          </cell>
          <cell r="BJ435">
            <v>140</v>
          </cell>
          <cell r="BK435">
            <v>137.17791722067705</v>
          </cell>
          <cell r="BL435">
            <v>2956.8</v>
          </cell>
          <cell r="BM435">
            <v>448447.41466666647</v>
          </cell>
          <cell r="BN435">
            <v>2956.8</v>
          </cell>
          <cell r="BO435">
            <v>1860.7776542185331</v>
          </cell>
          <cell r="BP435">
            <v>1064.4480000000001</v>
          </cell>
          <cell r="BQ435">
            <v>160025.20604000019</v>
          </cell>
          <cell r="BR435">
            <v>0.36</v>
          </cell>
          <cell r="BS435">
            <v>0.35684274411292538</v>
          </cell>
          <cell r="BT435">
            <v>2</v>
          </cell>
          <cell r="BU435">
            <v>0.35684274411292538</v>
          </cell>
          <cell r="BV435">
            <v>0.1</v>
          </cell>
          <cell r="BW435">
            <v>0.11519318624113793</v>
          </cell>
          <cell r="BX435">
            <v>295.68</v>
          </cell>
          <cell r="BY435">
            <v>51658.086557054121</v>
          </cell>
          <cell r="BZ435">
            <v>0.18</v>
          </cell>
          <cell r="CA435">
            <v>0.18614227128341873</v>
          </cell>
          <cell r="CB435">
            <v>532.22400000000005</v>
          </cell>
          <cell r="CC435">
            <v>83475.020317230403</v>
          </cell>
          <cell r="CD435">
            <v>2.9000000000000001E-2</v>
          </cell>
          <cell r="CE435">
            <v>2.9088734963920199E-2</v>
          </cell>
          <cell r="CF435">
            <v>0.75</v>
          </cell>
          <cell r="CG435">
            <v>0.74909119378558009</v>
          </cell>
          <cell r="CH435">
            <v>43.848000000000006</v>
          </cell>
          <cell r="CI435">
            <v>6881.4748893401729</v>
          </cell>
          <cell r="CJ435">
            <v>0.49199999999999999</v>
          </cell>
          <cell r="CK435">
            <v>0.48926129176441085</v>
          </cell>
          <cell r="CL435">
            <v>557.92800000000011</v>
          </cell>
          <cell r="CM435">
            <v>86702.624533429567</v>
          </cell>
          <cell r="CN435">
            <v>0.38352272727272729</v>
          </cell>
          <cell r="CO435">
            <v>0.39516626463711896</v>
          </cell>
          <cell r="CP435">
            <v>1134.0000000000002</v>
          </cell>
          <cell r="CQ435">
            <v>177211.28973999975</v>
          </cell>
          <cell r="CR435">
            <v>1.1122159090909092E-2</v>
          </cell>
          <cell r="CS435">
            <v>1.1494886738711504E-2</v>
          </cell>
          <cell r="CT435">
            <v>32.886000000000003</v>
          </cell>
          <cell r="CU435">
            <v>5154.8522398613231</v>
          </cell>
          <cell r="CV435">
            <v>3.5000000000000003E-2</v>
          </cell>
          <cell r="CW435">
            <v>4.2112443322637583E-2</v>
          </cell>
          <cell r="CX435">
            <v>103.48800000000001</v>
          </cell>
          <cell r="CY435">
            <v>18885.216333333345</v>
          </cell>
          <cell r="CZ435">
            <v>0.02</v>
          </cell>
          <cell r="DA435">
            <v>2.031014737404566E-2</v>
          </cell>
          <cell r="DB435">
            <v>7.000000000000001E-4</v>
          </cell>
          <cell r="DC435">
            <v>8.5530993016391427E-4</v>
          </cell>
          <cell r="DD435">
            <v>2.0697600000000005</v>
          </cell>
          <cell r="DE435">
            <v>383.56152692073442</v>
          </cell>
          <cell r="DF435">
            <v>0.65</v>
          </cell>
          <cell r="DG435">
            <v>0.60705536127887461</v>
          </cell>
          <cell r="DH435">
            <v>67.267200000000017</v>
          </cell>
          <cell r="DI435">
            <v>11464.371824061378</v>
          </cell>
          <cell r="DJ435">
            <v>0.3</v>
          </cell>
          <cell r="DK435">
            <v>9.8146251929794176E-2</v>
          </cell>
          <cell r="DL435">
            <v>31.046400000000002</v>
          </cell>
          <cell r="DM435">
            <v>1853.5131999999983</v>
          </cell>
          <cell r="DN435">
            <v>0.81</v>
          </cell>
          <cell r="DO435">
            <v>0.82616367062154927</v>
          </cell>
          <cell r="DP435">
            <v>262.79399999999998</v>
          </cell>
          <cell r="DQ435">
            <v>46503.234317192866</v>
          </cell>
          <cell r="DR435">
            <v>324.43703703703699</v>
          </cell>
          <cell r="DS435">
            <v>56288.161741858006</v>
          </cell>
          <cell r="DT435">
            <v>2887.2480000000005</v>
          </cell>
          <cell r="DU435">
            <v>431261.33096666698</v>
          </cell>
          <cell r="DV435">
            <v>0.9764772727272728</v>
          </cell>
          <cell r="DW435">
            <v>0.96167647947580648</v>
          </cell>
          <cell r="DX435">
            <v>0.81</v>
          </cell>
          <cell r="DY435">
            <v>0.4444392550162104</v>
          </cell>
          <cell r="DZ435">
            <v>0.98899999999999999</v>
          </cell>
          <cell r="EA435">
            <v>0.98788062504315133</v>
          </cell>
          <cell r="EB435">
            <v>0.83657206511689042</v>
          </cell>
          <cell r="EC435">
            <v>0.85170887670296769</v>
          </cell>
          <cell r="ED435">
            <v>0.85</v>
          </cell>
          <cell r="EE435">
            <v>0.8745315843351652</v>
          </cell>
          <cell r="EF435">
            <v>6.3199811075581327E-2</v>
          </cell>
          <cell r="EG435">
            <v>7.7239296083529502E-2</v>
          </cell>
          <cell r="EH435">
            <v>186.86920138827887</v>
          </cell>
          <cell r="EI435">
            <v>34637.762639331981</v>
          </cell>
          <cell r="EJ435">
            <v>188.94762526620715</v>
          </cell>
          <cell r="EK435">
            <v>35062.700655576657</v>
          </cell>
          <cell r="EL435">
            <v>6.3902741229101445E-2</v>
          </cell>
          <cell r="EM435">
            <v>7.8186872103251981E-2</v>
          </cell>
          <cell r="EN435">
            <v>5.0000000000000001E-4</v>
          </cell>
          <cell r="EO435">
            <v>4.5928317050727957E-4</v>
          </cell>
          <cell r="EP435">
            <v>9.4473812633103574E-2</v>
          </cell>
          <cell r="EQ435">
            <v>16.103708323640916</v>
          </cell>
          <cell r="ER435">
            <v>0.98949474737368681</v>
          </cell>
          <cell r="ES435">
            <v>0.9883345504690132</v>
          </cell>
          <cell r="ET435">
            <v>188.85315145357404</v>
          </cell>
          <cell r="EU435">
            <v>35046.596947252998</v>
          </cell>
          <cell r="EV435">
            <v>2.5678029833509586E-2</v>
          </cell>
          <cell r="EW435">
            <v>2.6459003418896926E-2</v>
          </cell>
          <cell r="EX435">
            <v>0.85</v>
          </cell>
          <cell r="EY435">
            <v>0.84706603090702293</v>
          </cell>
          <cell r="EZ435">
            <v>0.35699999999999998</v>
          </cell>
          <cell r="FA435">
            <v>0.36027988450828019</v>
          </cell>
          <cell r="FB435">
            <v>0.42</v>
          </cell>
          <cell r="FC435">
            <v>0.4253268002289019</v>
          </cell>
          <cell r="FD435">
            <v>106.71501572195737</v>
          </cell>
          <cell r="FE435">
            <v>18184.102082642527</v>
          </cell>
          <cell r="FF435">
            <v>0.71108625534935688</v>
          </cell>
          <cell r="FG435">
            <v>0.74484631333537021</v>
          </cell>
          <cell r="FH435">
            <v>0.78265662406822412</v>
          </cell>
          <cell r="FI435">
            <v>0.78601950611691551</v>
          </cell>
          <cell r="FJ435">
            <v>0.88877840909090899</v>
          </cell>
          <cell r="FK435">
            <v>0.90021209488338394</v>
          </cell>
          <cell r="FL435">
            <v>0.92761769480519474</v>
          </cell>
          <cell r="FM435">
            <v>0.93767197742147579</v>
          </cell>
          <cell r="FN435">
            <v>0.63199811075581325</v>
          </cell>
          <cell r="FO435">
            <v>0.67051966009379904</v>
          </cell>
          <cell r="FP435">
            <v>0.7260061334421819</v>
          </cell>
          <cell r="FQ435">
            <v>0.73702846459249993</v>
          </cell>
          <cell r="FR435">
            <v>3.0000000000000001E-3</v>
          </cell>
          <cell r="FS435">
            <v>9.9279820938724672E-4</v>
          </cell>
          <cell r="FT435">
            <v>0.81300000000000006</v>
          </cell>
          <cell r="FU435">
            <v>0.82715646883093652</v>
          </cell>
          <cell r="FV435">
            <v>0.83989650704468966</v>
          </cell>
          <cell r="FW435">
            <v>0.85279360151537509</v>
          </cell>
          <cell r="FX435">
            <v>260.72424000000001</v>
          </cell>
          <cell r="FY435">
            <v>41405.488214752535</v>
          </cell>
          <cell r="FZ435">
            <v>320.69402214022136</v>
          </cell>
          <cell r="GA435">
            <v>50057.624856966999</v>
          </cell>
          <cell r="GB435">
            <v>41.742861522118645</v>
          </cell>
          <cell r="GC435" t="e">
            <v>#DIV/0!</v>
          </cell>
          <cell r="GD435">
            <v>1.4117580330803112E-2</v>
          </cell>
          <cell r="GE435" t="e">
            <v>#DIV/0!</v>
          </cell>
          <cell r="GF435">
            <v>3.954504294342609E-2</v>
          </cell>
          <cell r="GG435" t="e">
            <v>#DIV/0!</v>
          </cell>
          <cell r="GH435">
            <v>116.92678297512226</v>
          </cell>
          <cell r="GI435" t="e">
            <v>#DIV/0!</v>
          </cell>
          <cell r="GJ435">
            <v>1.6299999999999999E-2</v>
          </cell>
          <cell r="GK435" t="e">
            <v>#DIV/0!</v>
          </cell>
          <cell r="GL435">
            <v>4.2498051119999998</v>
          </cell>
          <cell r="GM435" t="e">
            <v>#DIV/0!</v>
          </cell>
          <cell r="GN435">
            <v>3.0774450811034475</v>
          </cell>
          <cell r="GO435" t="e">
            <v>#DIV/0!</v>
          </cell>
          <cell r="GP435">
            <v>8.6202943448275846</v>
          </cell>
          <cell r="GQ435" t="e">
            <v>#DIV/0!</v>
          </cell>
          <cell r="GR435">
            <v>2.9154134012539176E-3</v>
          </cell>
          <cell r="GS435" t="e">
            <v>#DIV/0!</v>
          </cell>
          <cell r="GT435">
            <v>125.54707731994985</v>
          </cell>
          <cell r="GU435">
            <v>21467.160078620222</v>
          </cell>
          <cell r="GV435">
            <v>44.820306603222093</v>
          </cell>
          <cell r="GW435">
            <v>7734.1859538460567</v>
          </cell>
          <cell r="GX435">
            <v>1.5158382915050761E-2</v>
          </cell>
          <cell r="GY435">
            <v>1.7246583882292912E-2</v>
          </cell>
          <cell r="GZ435">
            <v>4.2460456344680007E-2</v>
          </cell>
          <cell r="HA435">
            <v>4.7869960616401107E-2</v>
          </cell>
          <cell r="HB435">
            <v>29.034732008499049</v>
          </cell>
          <cell r="HC435">
            <v>3747.724197093999</v>
          </cell>
          <cell r="HD435">
            <v>9.8196469184588225E-3</v>
          </cell>
          <cell r="HE435">
            <v>8.357109606440042E-3</v>
          </cell>
          <cell r="IV435">
            <v>431</v>
          </cell>
        </row>
        <row r="436">
          <cell r="B436">
            <v>39243</v>
          </cell>
          <cell r="C436">
            <v>55</v>
          </cell>
          <cell r="D436">
            <v>39234</v>
          </cell>
          <cell r="E436">
            <v>0</v>
          </cell>
          <cell r="F436">
            <v>263</v>
          </cell>
          <cell r="G436">
            <v>0</v>
          </cell>
          <cell r="H436">
            <v>0</v>
          </cell>
          <cell r="I436">
            <v>1</v>
          </cell>
          <cell r="K436">
            <v>91.875</v>
          </cell>
          <cell r="L436">
            <v>1</v>
          </cell>
          <cell r="M436">
            <v>241.12500000000009</v>
          </cell>
          <cell r="N436">
            <v>242</v>
          </cell>
          <cell r="O436">
            <v>242</v>
          </cell>
          <cell r="Q436">
            <v>19.5</v>
          </cell>
          <cell r="S436">
            <v>0.73680555555555594</v>
          </cell>
          <cell r="T436">
            <v>0</v>
          </cell>
          <cell r="U436">
            <v>20.236805555555556</v>
          </cell>
          <cell r="W436">
            <v>11.663194444444446</v>
          </cell>
          <cell r="Y436">
            <v>3.4722222222222071E-2</v>
          </cell>
          <cell r="AA436">
            <v>20.215972222222224</v>
          </cell>
          <cell r="AB436">
            <v>0</v>
          </cell>
          <cell r="AC436">
            <v>20.250694444444445</v>
          </cell>
          <cell r="AE436">
            <v>4.4145833333333329</v>
          </cell>
          <cell r="AG436">
            <v>39.742361111111116</v>
          </cell>
          <cell r="AI436">
            <v>0.44097222222222232</v>
          </cell>
          <cell r="AJ436">
            <v>0</v>
          </cell>
          <cell r="AK436">
            <v>44.59791666666667</v>
          </cell>
          <cell r="AL436">
            <v>0</v>
          </cell>
          <cell r="AM436">
            <v>64.848611111111111</v>
          </cell>
          <cell r="AN436">
            <v>1</v>
          </cell>
          <cell r="AO436">
            <v>209.22499999999997</v>
          </cell>
          <cell r="AP436">
            <v>0.88</v>
          </cell>
          <cell r="AQ436">
            <v>137.09222222222201</v>
          </cell>
          <cell r="AR436">
            <v>1</v>
          </cell>
          <cell r="AS436">
            <v>0.97663924034352112</v>
          </cell>
          <cell r="AT436">
            <v>1</v>
          </cell>
          <cell r="AU436">
            <v>0.78969436615060096</v>
          </cell>
          <cell r="AV436">
            <v>1</v>
          </cell>
          <cell r="AW436">
            <v>0.99766649640052474</v>
          </cell>
          <cell r="AX436">
            <v>1</v>
          </cell>
          <cell r="AY436">
            <v>0.76400010289464693</v>
          </cell>
          <cell r="AZ436">
            <v>1</v>
          </cell>
          <cell r="BA436">
            <v>0.6902191951779717</v>
          </cell>
          <cell r="BB436">
            <v>0.88</v>
          </cell>
          <cell r="BC436">
            <v>0.65523824696963573</v>
          </cell>
          <cell r="BD436">
            <v>0.88</v>
          </cell>
          <cell r="BE436">
            <v>0.62064078420769586</v>
          </cell>
          <cell r="BF436">
            <v>0.88</v>
          </cell>
          <cell r="BG436">
            <v>0.61857742683461714</v>
          </cell>
          <cell r="BH436">
            <v>0.88</v>
          </cell>
          <cell r="BI436">
            <v>0.56855250273601665</v>
          </cell>
          <cell r="BJ436">
            <v>140</v>
          </cell>
          <cell r="BK436">
            <v>137.19603227349003</v>
          </cell>
          <cell r="BL436">
            <v>2956.8</v>
          </cell>
          <cell r="BM436">
            <v>451404.21466666646</v>
          </cell>
          <cell r="BN436">
            <v>2956.8</v>
          </cell>
          <cell r="BO436">
            <v>1865.3066721763078</v>
          </cell>
          <cell r="BP436">
            <v>1064.4480000000001</v>
          </cell>
          <cell r="BQ436">
            <v>161089.6540400002</v>
          </cell>
          <cell r="BR436">
            <v>0.36</v>
          </cell>
          <cell r="BS436">
            <v>0.35686342485515948</v>
          </cell>
          <cell r="BT436">
            <v>2</v>
          </cell>
          <cell r="BU436">
            <v>0.35686342485515948</v>
          </cell>
          <cell r="BV436">
            <v>0.1</v>
          </cell>
          <cell r="BW436">
            <v>0.11509366742492358</v>
          </cell>
          <cell r="BX436">
            <v>295.68</v>
          </cell>
          <cell r="BY436">
            <v>51953.766557054121</v>
          </cell>
          <cell r="BZ436">
            <v>0.18</v>
          </cell>
          <cell r="CA436">
            <v>0.18610203801323488</v>
          </cell>
          <cell r="CB436">
            <v>532.22400000000005</v>
          </cell>
          <cell r="CC436">
            <v>84007.244317230405</v>
          </cell>
          <cell r="CD436">
            <v>2.9000000000000001E-2</v>
          </cell>
          <cell r="CE436">
            <v>2.9088170746893599E-2</v>
          </cell>
          <cell r="CF436">
            <v>0.75</v>
          </cell>
          <cell r="CG436">
            <v>0.74909694793387427</v>
          </cell>
          <cell r="CH436">
            <v>43.848000000000006</v>
          </cell>
          <cell r="CI436">
            <v>6925.3228893401729</v>
          </cell>
          <cell r="CJ436">
            <v>0.49199999999999999</v>
          </cell>
          <cell r="CK436">
            <v>0.48927870570981802</v>
          </cell>
          <cell r="CL436">
            <v>557.92800000000011</v>
          </cell>
          <cell r="CM436">
            <v>87260.552533429567</v>
          </cell>
          <cell r="CN436">
            <v>0.38352272727272729</v>
          </cell>
          <cell r="CO436">
            <v>0.3950899968262292</v>
          </cell>
          <cell r="CP436">
            <v>1134.0000000000002</v>
          </cell>
          <cell r="CQ436">
            <v>178345.28973999975</v>
          </cell>
          <cell r="CR436">
            <v>1.1122159090909092E-2</v>
          </cell>
          <cell r="CS436">
            <v>1.1492445288071005E-2</v>
          </cell>
          <cell r="CT436">
            <v>32.886000000000003</v>
          </cell>
          <cell r="CU436">
            <v>5187.7382398613236</v>
          </cell>
          <cell r="CV436">
            <v>3.5000000000000003E-2</v>
          </cell>
          <cell r="CW436">
            <v>4.2065855205528607E-2</v>
          </cell>
          <cell r="CX436">
            <v>103.48800000000001</v>
          </cell>
          <cell r="CY436">
            <v>18988.704333333346</v>
          </cell>
          <cell r="CZ436">
            <v>0.02</v>
          </cell>
          <cell r="DA436">
            <v>2.0308457078021147E-2</v>
          </cell>
          <cell r="DB436">
            <v>7.000000000000001E-4</v>
          </cell>
          <cell r="DC436">
            <v>8.5429261489173018E-4</v>
          </cell>
          <cell r="DD436">
            <v>2.0697600000000005</v>
          </cell>
          <cell r="DE436">
            <v>385.6312869207344</v>
          </cell>
          <cell r="DF436">
            <v>0.65</v>
          </cell>
          <cell r="DG436">
            <v>0.60728940856793423</v>
          </cell>
          <cell r="DH436">
            <v>67.267200000000017</v>
          </cell>
          <cell r="DI436">
            <v>11531.639024061378</v>
          </cell>
          <cell r="DJ436">
            <v>0.3</v>
          </cell>
          <cell r="DK436">
            <v>9.9246350194193367E-2</v>
          </cell>
          <cell r="DL436">
            <v>31.046400000000002</v>
          </cell>
          <cell r="DM436">
            <v>1884.5595999999982</v>
          </cell>
          <cell r="DN436">
            <v>0.81</v>
          </cell>
          <cell r="DO436">
            <v>0.82607103941370486</v>
          </cell>
          <cell r="DP436">
            <v>262.79399999999998</v>
          </cell>
          <cell r="DQ436">
            <v>46766.028317192868</v>
          </cell>
          <cell r="DR436">
            <v>324.43703703703699</v>
          </cell>
          <cell r="DS436">
            <v>56612.598778895044</v>
          </cell>
          <cell r="DT436">
            <v>2887.2480000000005</v>
          </cell>
          <cell r="DU436">
            <v>434148.57896666689</v>
          </cell>
          <cell r="DV436">
            <v>0.9764772727272728</v>
          </cell>
          <cell r="DW436">
            <v>0.96177342802893018</v>
          </cell>
          <cell r="DX436">
            <v>0.81</v>
          </cell>
          <cell r="DY436">
            <v>0.44683376081754911</v>
          </cell>
          <cell r="DZ436">
            <v>0.98899999999999999</v>
          </cell>
          <cell r="EA436">
            <v>0.98788662485451317</v>
          </cell>
          <cell r="EB436">
            <v>0.83657206511689042</v>
          </cell>
          <cell r="EC436">
            <v>0.85162252140993988</v>
          </cell>
          <cell r="ED436">
            <v>0.85</v>
          </cell>
          <cell r="EE436">
            <v>0.87439750068193289</v>
          </cell>
          <cell r="EF436">
            <v>6.3199811075581327E-2</v>
          </cell>
          <cell r="EG436">
            <v>7.7147334272091472E-2</v>
          </cell>
          <cell r="EH436">
            <v>186.86920138827887</v>
          </cell>
          <cell r="EI436">
            <v>34824.631840720256</v>
          </cell>
          <cell r="EJ436">
            <v>188.94762526620715</v>
          </cell>
          <cell r="EK436">
            <v>35251.648280842863</v>
          </cell>
          <cell r="EL436">
            <v>6.3902741229101445E-2</v>
          </cell>
          <cell r="EM436">
            <v>7.8093307805896281E-2</v>
          </cell>
          <cell r="EN436">
            <v>5.0000000000000001E-4</v>
          </cell>
          <cell r="EO436">
            <v>4.5950141131632563E-4</v>
          </cell>
          <cell r="EP436">
            <v>9.4473812633103574E-2</v>
          </cell>
          <cell r="EQ436">
            <v>16.198182136274021</v>
          </cell>
          <cell r="ER436">
            <v>0.98949474737368681</v>
          </cell>
          <cell r="ES436">
            <v>0.98834076883265376</v>
          </cell>
          <cell r="ET436">
            <v>188.85315145357404</v>
          </cell>
          <cell r="EU436">
            <v>35235.450098706569</v>
          </cell>
          <cell r="EV436">
            <v>2.5678029833509586E-2</v>
          </cell>
          <cell r="EW436">
            <v>2.6453887864761105E-2</v>
          </cell>
          <cell r="EX436">
            <v>0.85</v>
          </cell>
          <cell r="EY436">
            <v>0.8470830899650611</v>
          </cell>
          <cell r="EZ436">
            <v>0.35699999999999998</v>
          </cell>
          <cell r="FA436">
            <v>0.36026081418462935</v>
          </cell>
          <cell r="FB436">
            <v>0.42</v>
          </cell>
          <cell r="FC436">
            <v>0.42529572181577696</v>
          </cell>
          <cell r="FD436">
            <v>106.71501572195737</v>
          </cell>
          <cell r="FE436">
            <v>18290.817098364485</v>
          </cell>
          <cell r="FF436">
            <v>0.71108625534935688</v>
          </cell>
          <cell r="FG436">
            <v>0.74465660424529734</v>
          </cell>
          <cell r="FH436">
            <v>0.78265662406822412</v>
          </cell>
          <cell r="FI436">
            <v>0.78599845327791085</v>
          </cell>
          <cell r="FJ436">
            <v>0.88877840909090899</v>
          </cell>
          <cell r="FK436">
            <v>0.90014702333151864</v>
          </cell>
          <cell r="FL436">
            <v>0.92761769480519474</v>
          </cell>
          <cell r="FM436">
            <v>0.93761476608945848</v>
          </cell>
          <cell r="FN436">
            <v>0.63199811075581325</v>
          </cell>
          <cell r="FO436">
            <v>0.67030042571556114</v>
          </cell>
          <cell r="FP436">
            <v>0.7260061334421819</v>
          </cell>
          <cell r="FQ436">
            <v>0.73696375591684449</v>
          </cell>
          <cell r="FR436">
            <v>3.0000000000000001E-3</v>
          </cell>
          <cell r="FS436">
            <v>9.9531337069214132E-4</v>
          </cell>
          <cell r="FT436">
            <v>0.81300000000000006</v>
          </cell>
          <cell r="FU436">
            <v>0.827066352784397</v>
          </cell>
          <cell r="FV436">
            <v>0.83989650704468966</v>
          </cell>
          <cell r="FW436">
            <v>0.85271009003524323</v>
          </cell>
          <cell r="FX436">
            <v>260.72424000000001</v>
          </cell>
          <cell r="FY436">
            <v>41666.212454752538</v>
          </cell>
          <cell r="FZ436">
            <v>320.69402214022136</v>
          </cell>
          <cell r="GA436">
            <v>50378.318879107217</v>
          </cell>
          <cell r="GB436">
            <v>41.742861522118645</v>
          </cell>
          <cell r="GC436" t="e">
            <v>#DIV/0!</v>
          </cell>
          <cell r="GD436">
            <v>1.4117580330803112E-2</v>
          </cell>
          <cell r="GE436" t="e">
            <v>#DIV/0!</v>
          </cell>
          <cell r="GF436">
            <v>3.954504294342609E-2</v>
          </cell>
          <cell r="GG436" t="e">
            <v>#DIV/0!</v>
          </cell>
          <cell r="GH436">
            <v>116.92678297512226</v>
          </cell>
          <cell r="GI436" t="e">
            <v>#DIV/0!</v>
          </cell>
          <cell r="GJ436">
            <v>1.6299999999999999E-2</v>
          </cell>
          <cell r="GK436" t="e">
            <v>#DIV/0!</v>
          </cell>
          <cell r="GL436">
            <v>4.2498051119999998</v>
          </cell>
          <cell r="GM436" t="e">
            <v>#DIV/0!</v>
          </cell>
          <cell r="GN436">
            <v>3.0774450811034475</v>
          </cell>
          <cell r="GO436" t="e">
            <v>#DIV/0!</v>
          </cell>
          <cell r="GP436">
            <v>8.6202943448275846</v>
          </cell>
          <cell r="GQ436" t="e">
            <v>#DIV/0!</v>
          </cell>
          <cell r="GR436">
            <v>2.9154134012539176E-3</v>
          </cell>
          <cell r="GS436" t="e">
            <v>#DIV/0!</v>
          </cell>
          <cell r="GT436">
            <v>125.54707731994985</v>
          </cell>
          <cell r="GU436">
            <v>21592.70715594017</v>
          </cell>
          <cell r="GV436">
            <v>44.820306603222093</v>
          </cell>
          <cell r="GW436">
            <v>7779.0062604492787</v>
          </cell>
          <cell r="GX436">
            <v>1.5158382915050761E-2</v>
          </cell>
          <cell r="GY436">
            <v>1.7232905692281992E-2</v>
          </cell>
          <cell r="GZ436">
            <v>4.2460456344680007E-2</v>
          </cell>
          <cell r="HA436">
            <v>4.7834527136360529E-2</v>
          </cell>
          <cell r="HB436">
            <v>29.034732008499049</v>
          </cell>
          <cell r="HC436">
            <v>3776.7589291024979</v>
          </cell>
          <cell r="HD436">
            <v>9.8196469184588225E-3</v>
          </cell>
          <cell r="HE436">
            <v>8.366689557587308E-3</v>
          </cell>
          <cell r="IV436">
            <v>432</v>
          </cell>
        </row>
        <row r="437">
          <cell r="B437" t="str">
            <v>from  4/6/2007  to  10/6/2007</v>
          </cell>
          <cell r="C437">
            <v>55</v>
          </cell>
          <cell r="F437">
            <v>7</v>
          </cell>
          <cell r="G437">
            <v>0</v>
          </cell>
          <cell r="H437">
            <v>0</v>
          </cell>
          <cell r="I437">
            <v>1</v>
          </cell>
          <cell r="J437">
            <v>1.25</v>
          </cell>
          <cell r="K437">
            <v>91.875</v>
          </cell>
          <cell r="L437">
            <v>5.75</v>
          </cell>
          <cell r="M437">
            <v>241.12500000000009</v>
          </cell>
          <cell r="N437">
            <v>6</v>
          </cell>
          <cell r="O437">
            <v>242</v>
          </cell>
          <cell r="P437">
            <v>0</v>
          </cell>
          <cell r="Q437">
            <v>19.5</v>
          </cell>
          <cell r="R437">
            <v>0</v>
          </cell>
          <cell r="S437">
            <v>0.73680555555555594</v>
          </cell>
          <cell r="T437">
            <v>0</v>
          </cell>
          <cell r="U437">
            <v>20.236805555555556</v>
          </cell>
          <cell r="V437">
            <v>0</v>
          </cell>
          <cell r="W437">
            <v>11.663194444444446</v>
          </cell>
          <cell r="X437">
            <v>0</v>
          </cell>
          <cell r="Y437">
            <v>3.4722222222222071E-2</v>
          </cell>
          <cell r="Z437">
            <v>0</v>
          </cell>
          <cell r="AA437">
            <v>20.215972222222224</v>
          </cell>
          <cell r="AB437">
            <v>0</v>
          </cell>
          <cell r="AC437">
            <v>20.250694444444445</v>
          </cell>
          <cell r="AD437">
            <v>0</v>
          </cell>
          <cell r="AE437">
            <v>4.4145833333333329</v>
          </cell>
          <cell r="AF437">
            <v>0</v>
          </cell>
          <cell r="AG437">
            <v>39.742361111111116</v>
          </cell>
          <cell r="AH437">
            <v>0</v>
          </cell>
          <cell r="AI437">
            <v>0.44097222222222232</v>
          </cell>
          <cell r="AJ437">
            <v>0</v>
          </cell>
          <cell r="AK437">
            <v>44.59791666666667</v>
          </cell>
          <cell r="AL437">
            <v>0</v>
          </cell>
          <cell r="AM437">
            <v>64.848611111111111</v>
          </cell>
          <cell r="AN437">
            <v>5.75</v>
          </cell>
          <cell r="AO437">
            <v>209.22499999999997</v>
          </cell>
          <cell r="AP437">
            <v>5.0599999999999996</v>
          </cell>
          <cell r="AQ437">
            <v>137.09222222222201</v>
          </cell>
          <cell r="AR437">
            <v>1</v>
          </cell>
          <cell r="AS437">
            <v>0.97663924034352112</v>
          </cell>
          <cell r="AT437">
            <v>1</v>
          </cell>
          <cell r="AU437">
            <v>0.78969436615060096</v>
          </cell>
          <cell r="AV437">
            <v>1</v>
          </cell>
          <cell r="AW437">
            <v>0.99766649640052474</v>
          </cell>
          <cell r="AX437">
            <v>1</v>
          </cell>
          <cell r="AY437">
            <v>0.76400010289464693</v>
          </cell>
          <cell r="AZ437">
            <v>1</v>
          </cell>
          <cell r="BA437">
            <v>0.6902191951779717</v>
          </cell>
          <cell r="BB437">
            <v>0.87999999999999989</v>
          </cell>
          <cell r="BC437">
            <v>0.65523824696963573</v>
          </cell>
          <cell r="BD437">
            <v>0.87999999999999989</v>
          </cell>
          <cell r="BE437">
            <v>0.62064078420769586</v>
          </cell>
          <cell r="BF437">
            <v>0.87999999999999989</v>
          </cell>
          <cell r="BG437">
            <v>0.61857742683461714</v>
          </cell>
          <cell r="BH437">
            <v>0.87999999999999989</v>
          </cell>
          <cell r="BI437">
            <v>0.56855250273601665</v>
          </cell>
          <cell r="BJ437">
            <v>140</v>
          </cell>
          <cell r="BK437">
            <v>137.19603227349003</v>
          </cell>
          <cell r="BL437">
            <v>17001.599999999999</v>
          </cell>
          <cell r="BM437">
            <v>451404.21466666646</v>
          </cell>
          <cell r="BN437">
            <v>2833.6</v>
          </cell>
          <cell r="BO437">
            <v>1865.3066721763078</v>
          </cell>
          <cell r="BP437">
            <v>6120.5760000000009</v>
          </cell>
          <cell r="BQ437">
            <v>161089.6540400002</v>
          </cell>
          <cell r="BR437">
            <v>0.3600000000000001</v>
          </cell>
          <cell r="BS437">
            <v>0.35686342485515948</v>
          </cell>
          <cell r="BT437">
            <v>0.3600000000000001</v>
          </cell>
          <cell r="BU437">
            <v>0.35686342485515948</v>
          </cell>
          <cell r="BV437">
            <v>0.10000000000000003</v>
          </cell>
          <cell r="BW437">
            <v>0.11509366742492358</v>
          </cell>
          <cell r="BX437">
            <v>1700.1600000000003</v>
          </cell>
          <cell r="BY437">
            <v>51953.766557054121</v>
          </cell>
          <cell r="BZ437">
            <v>0.18000000000000005</v>
          </cell>
          <cell r="CA437">
            <v>0.18610203801323488</v>
          </cell>
          <cell r="CB437">
            <v>3060.2880000000005</v>
          </cell>
          <cell r="CC437">
            <v>84007.244317230405</v>
          </cell>
          <cell r="CD437">
            <v>2.8999999999999998E-2</v>
          </cell>
          <cell r="CE437">
            <v>2.9088170746893599E-2</v>
          </cell>
          <cell r="CF437">
            <v>0.74999999999999989</v>
          </cell>
          <cell r="CG437">
            <v>0.74909694793387427</v>
          </cell>
          <cell r="CH437">
            <v>252.12600000000006</v>
          </cell>
          <cell r="CI437">
            <v>6925.3228893401729</v>
          </cell>
          <cell r="CJ437">
            <v>0.49199999999999999</v>
          </cell>
          <cell r="CK437">
            <v>0.48927870570981802</v>
          </cell>
          <cell r="CL437">
            <v>3208.0860000000002</v>
          </cell>
          <cell r="CM437">
            <v>87260.552533429567</v>
          </cell>
          <cell r="CN437">
            <v>0.38352272727272735</v>
          </cell>
          <cell r="CO437">
            <v>0.3950899968262292</v>
          </cell>
          <cell r="CP437">
            <v>6520.5000000000009</v>
          </cell>
          <cell r="CQ437">
            <v>178345.28973999975</v>
          </cell>
          <cell r="CR437">
            <v>1.1122159090909092E-2</v>
          </cell>
          <cell r="CS437">
            <v>1.1492445288071005E-2</v>
          </cell>
          <cell r="CT437">
            <v>189.09450000000001</v>
          </cell>
          <cell r="CU437">
            <v>5187.7382398613236</v>
          </cell>
          <cell r="CV437">
            <v>3.5000000000000003E-2</v>
          </cell>
          <cell r="CW437">
            <v>4.2065855205528607E-2</v>
          </cell>
          <cell r="CX437">
            <v>595.05600000000004</v>
          </cell>
          <cell r="CY437">
            <v>18988.704333333346</v>
          </cell>
          <cell r="CZ437">
            <v>2.0000000000000004E-2</v>
          </cell>
          <cell r="DA437">
            <v>2.0308457078021147E-2</v>
          </cell>
          <cell r="DB437">
            <v>7.0000000000000032E-4</v>
          </cell>
          <cell r="DC437">
            <v>8.5429261489173018E-4</v>
          </cell>
          <cell r="DD437">
            <v>11.901120000000004</v>
          </cell>
          <cell r="DE437">
            <v>385.6312869207344</v>
          </cell>
          <cell r="DF437">
            <v>1.0029953821654078</v>
          </cell>
          <cell r="DG437">
            <v>0.60728940856793423</v>
          </cell>
          <cell r="DH437">
            <v>386.78640000000007</v>
          </cell>
          <cell r="DI437">
            <v>11531.639024061378</v>
          </cell>
          <cell r="DJ437">
            <v>0.3</v>
          </cell>
          <cell r="DK437">
            <v>9.9246350194193367E-2</v>
          </cell>
          <cell r="DL437">
            <v>178.51680000000002</v>
          </cell>
          <cell r="DM437">
            <v>1884.5595999999982</v>
          </cell>
          <cell r="DN437">
            <v>0.80999999999999983</v>
          </cell>
          <cell r="DO437">
            <v>0.82607103941370486</v>
          </cell>
          <cell r="DP437">
            <v>1511.0654999999997</v>
          </cell>
          <cell r="DQ437">
            <v>46766.028317192868</v>
          </cell>
          <cell r="DR437">
            <v>1865.512962962963</v>
          </cell>
          <cell r="DS437">
            <v>56612.598778895044</v>
          </cell>
          <cell r="DT437">
            <v>16601.676000000003</v>
          </cell>
          <cell r="DU437">
            <v>434148.57896666689</v>
          </cell>
          <cell r="DV437">
            <v>0.97647727272727303</v>
          </cell>
          <cell r="DW437">
            <v>0.96177342802893018</v>
          </cell>
          <cell r="DX437">
            <v>0.81</v>
          </cell>
          <cell r="DY437">
            <v>0.44683376081754911</v>
          </cell>
          <cell r="DZ437">
            <v>0.98899999999999999</v>
          </cell>
          <cell r="EA437">
            <v>0.98788662485451317</v>
          </cell>
          <cell r="EB437">
            <v>0.83657206511689031</v>
          </cell>
          <cell r="EC437">
            <v>0.85162252140993988</v>
          </cell>
          <cell r="ED437">
            <v>0.85000000000000009</v>
          </cell>
          <cell r="EE437">
            <v>0.87439750068193289</v>
          </cell>
          <cell r="EF437">
            <v>6.3199811075581327E-2</v>
          </cell>
          <cell r="EG437">
            <v>7.7147334272091472E-2</v>
          </cell>
          <cell r="EH437">
            <v>1074.4979079826035</v>
          </cell>
          <cell r="EI437">
            <v>34824.631840720256</v>
          </cell>
          <cell r="EJ437">
            <v>1086.4488452806911</v>
          </cell>
          <cell r="EK437">
            <v>35251.648280842863</v>
          </cell>
          <cell r="EL437">
            <v>6.3902741229101445E-2</v>
          </cell>
          <cell r="EM437">
            <v>7.8093307805896281E-2</v>
          </cell>
          <cell r="EN437">
            <v>5.0000000000000001E-4</v>
          </cell>
          <cell r="EO437">
            <v>4.5950141131632563E-4</v>
          </cell>
          <cell r="EP437">
            <v>0.54322442264034554</v>
          </cell>
          <cell r="EQ437">
            <v>16.198182136274021</v>
          </cell>
          <cell r="ER437">
            <v>0.98949474737368681</v>
          </cell>
          <cell r="ES437">
            <v>0.98834076883265376</v>
          </cell>
          <cell r="ET437">
            <v>1085.9056208580507</v>
          </cell>
          <cell r="EU437">
            <v>35235.450098706569</v>
          </cell>
          <cell r="EV437">
            <v>2.5678029833509614E-2</v>
          </cell>
          <cell r="EW437">
            <v>2.6453887864761105E-2</v>
          </cell>
          <cell r="EX437">
            <v>0.84999999999999987</v>
          </cell>
          <cell r="EY437">
            <v>0.8470830899650611</v>
          </cell>
          <cell r="EZ437">
            <v>0.35700000000000004</v>
          </cell>
          <cell r="FA437">
            <v>0.36026081418462935</v>
          </cell>
          <cell r="FB437">
            <v>0.4200000000000001</v>
          </cell>
          <cell r="FC437">
            <v>0.42529572181577696</v>
          </cell>
          <cell r="FD437">
            <v>613.61134040125478</v>
          </cell>
          <cell r="FE437">
            <v>18290.817098364485</v>
          </cell>
          <cell r="FF437">
            <v>0.71108625534935688</v>
          </cell>
          <cell r="FG437">
            <v>0.74465660424529734</v>
          </cell>
          <cell r="FH437">
            <v>0.78265662406822445</v>
          </cell>
          <cell r="FI437">
            <v>0.78599845327791085</v>
          </cell>
          <cell r="FJ437">
            <v>0.88877840909090877</v>
          </cell>
          <cell r="FK437">
            <v>0.90014702333151864</v>
          </cell>
          <cell r="FL437">
            <v>0.92761769480519463</v>
          </cell>
          <cell r="FM437">
            <v>0.93761476608945848</v>
          </cell>
          <cell r="FN437">
            <v>0.63199811075581314</v>
          </cell>
          <cell r="FO437">
            <v>0.67030042571556114</v>
          </cell>
          <cell r="FP437">
            <v>0.72600613344218212</v>
          </cell>
          <cell r="FQ437">
            <v>0.73696375591684449</v>
          </cell>
          <cell r="FR437">
            <v>3.0000000000003357E-3</v>
          </cell>
          <cell r="FS437">
            <v>9.9531337069214132E-4</v>
          </cell>
          <cell r="FT437">
            <v>0.81300000000000017</v>
          </cell>
          <cell r="FU437">
            <v>0.827066352784397</v>
          </cell>
          <cell r="FV437">
            <v>0.83989650704468977</v>
          </cell>
          <cell r="FW437">
            <v>0.85271009003524323</v>
          </cell>
          <cell r="FX437">
            <v>1499.1643800000002</v>
          </cell>
          <cell r="FY437">
            <v>41666.212454752538</v>
          </cell>
          <cell r="FZ437">
            <v>1843.9906273062729</v>
          </cell>
          <cell r="GA437">
            <v>50378.318879107217</v>
          </cell>
          <cell r="GB437">
            <v>240.0214537521822</v>
          </cell>
          <cell r="GC437" t="e">
            <v>#DIV/0!</v>
          </cell>
          <cell r="GD437">
            <v>1.4117580330803113E-2</v>
          </cell>
          <cell r="GE437" t="e">
            <v>#DIV/0!</v>
          </cell>
          <cell r="GF437">
            <v>3.954504294342609E-2</v>
          </cell>
          <cell r="GG437" t="e">
            <v>#DIV/0!</v>
          </cell>
          <cell r="GH437">
            <v>672.329002106953</v>
          </cell>
          <cell r="GI437" t="e">
            <v>#DIV/0!</v>
          </cell>
          <cell r="GJ437">
            <v>1.6299999999999999E-2</v>
          </cell>
          <cell r="GK437" t="e">
            <v>#DIV/0!</v>
          </cell>
          <cell r="GL437">
            <v>24.436379394000003</v>
          </cell>
          <cell r="GM437" t="e">
            <v>#DIV/0!</v>
          </cell>
          <cell r="GN437">
            <v>17.695309216344825</v>
          </cell>
          <cell r="GO437" t="e">
            <v>#DIV/0!</v>
          </cell>
          <cell r="GP437">
            <v>49.566692482758612</v>
          </cell>
          <cell r="GQ437" t="e">
            <v>#DIV/0!</v>
          </cell>
          <cell r="GR437">
            <v>2.9154134012539181E-3</v>
          </cell>
          <cell r="GS437" t="e">
            <v>#DIV/0!</v>
          </cell>
          <cell r="GT437">
            <v>721.89569458971164</v>
          </cell>
          <cell r="GU437">
            <v>21592.70715594017</v>
          </cell>
          <cell r="GV437">
            <v>257.71676296852706</v>
          </cell>
          <cell r="GW437">
            <v>7779.0062604492787</v>
          </cell>
          <cell r="GX437">
            <v>1.5158382915050766E-2</v>
          </cell>
          <cell r="GY437">
            <v>1.7232905692281992E-2</v>
          </cell>
          <cell r="GZ437">
            <v>4.2460456344680014E-2</v>
          </cell>
          <cell r="HA437">
            <v>4.7834527136360529E-2</v>
          </cell>
          <cell r="HB437">
            <v>166.94970904886952</v>
          </cell>
          <cell r="HC437">
            <v>3776.7589291024979</v>
          </cell>
          <cell r="HD437">
            <v>9.8196469184588242E-3</v>
          </cell>
          <cell r="HE437">
            <v>8.366689557587308E-3</v>
          </cell>
          <cell r="IV437">
            <v>433</v>
          </cell>
        </row>
        <row r="438">
          <cell r="B438">
            <v>39244</v>
          </cell>
          <cell r="C438">
            <v>56</v>
          </cell>
          <cell r="D438">
            <v>39234</v>
          </cell>
          <cell r="E438">
            <v>0</v>
          </cell>
          <cell r="F438">
            <v>264</v>
          </cell>
          <cell r="G438">
            <v>0</v>
          </cell>
          <cell r="H438">
            <v>0</v>
          </cell>
          <cell r="I438">
            <v>1</v>
          </cell>
          <cell r="K438">
            <v>91.875</v>
          </cell>
          <cell r="L438">
            <v>1</v>
          </cell>
          <cell r="M438">
            <v>242.12500000000009</v>
          </cell>
          <cell r="N438">
            <v>243</v>
          </cell>
          <cell r="O438">
            <v>243</v>
          </cell>
          <cell r="Q438">
            <v>19.5</v>
          </cell>
          <cell r="S438">
            <v>0.73680555555555594</v>
          </cell>
          <cell r="T438">
            <v>0</v>
          </cell>
          <cell r="U438">
            <v>20.236805555555556</v>
          </cell>
          <cell r="W438">
            <v>11.663194444444446</v>
          </cell>
          <cell r="Y438">
            <v>3.4722222222222071E-2</v>
          </cell>
          <cell r="AA438">
            <v>20.215972222222224</v>
          </cell>
          <cell r="AB438">
            <v>0</v>
          </cell>
          <cell r="AC438">
            <v>20.250694444444445</v>
          </cell>
          <cell r="AE438">
            <v>4.4145833333333329</v>
          </cell>
          <cell r="AG438">
            <v>39.742361111111116</v>
          </cell>
          <cell r="AI438">
            <v>0.44097222222222232</v>
          </cell>
          <cell r="AJ438">
            <v>0</v>
          </cell>
          <cell r="AK438">
            <v>44.59791666666667</v>
          </cell>
          <cell r="AL438">
            <v>0</v>
          </cell>
          <cell r="AM438">
            <v>64.848611111111111</v>
          </cell>
          <cell r="AN438">
            <v>1</v>
          </cell>
          <cell r="AO438">
            <v>210.22499999999997</v>
          </cell>
          <cell r="AP438">
            <v>0.88</v>
          </cell>
          <cell r="AQ438">
            <v>137.972222222222</v>
          </cell>
          <cell r="AR438">
            <v>1</v>
          </cell>
          <cell r="AS438">
            <v>0.97676220833957816</v>
          </cell>
          <cell r="AT438">
            <v>1</v>
          </cell>
          <cell r="AU438">
            <v>0.7908013876145531</v>
          </cell>
          <cell r="AV438">
            <v>1</v>
          </cell>
          <cell r="AW438">
            <v>0.99767877965953</v>
          </cell>
          <cell r="AX438">
            <v>1</v>
          </cell>
          <cell r="AY438">
            <v>0.76524237561366115</v>
          </cell>
          <cell r="AZ438">
            <v>1</v>
          </cell>
          <cell r="BA438">
            <v>0.69169276304488581</v>
          </cell>
          <cell r="BB438">
            <v>0.88</v>
          </cell>
          <cell r="BC438">
            <v>0.65630739551538597</v>
          </cell>
          <cell r="BD438">
            <v>0.88</v>
          </cell>
          <cell r="BE438">
            <v>0.62180965764164164</v>
          </cell>
          <cell r="BF438">
            <v>0.88</v>
          </cell>
          <cell r="BG438">
            <v>0.61975170004366997</v>
          </cell>
          <cell r="BH438">
            <v>0.88</v>
          </cell>
          <cell r="BI438">
            <v>0.56983881144954884</v>
          </cell>
          <cell r="BJ438">
            <v>140</v>
          </cell>
          <cell r="BK438">
            <v>137.21391624723188</v>
          </cell>
          <cell r="BL438">
            <v>2956.8</v>
          </cell>
          <cell r="BM438">
            <v>454361.01466666645</v>
          </cell>
          <cell r="BN438">
            <v>2956.8</v>
          </cell>
          <cell r="BO438">
            <v>1869.7984142661171</v>
          </cell>
          <cell r="BP438">
            <v>1064.4480000000001</v>
          </cell>
          <cell r="BQ438">
            <v>162154.1020400002</v>
          </cell>
          <cell r="BR438">
            <v>0.36</v>
          </cell>
          <cell r="BS438">
            <v>0.35688383643337351</v>
          </cell>
          <cell r="BT438">
            <v>2</v>
          </cell>
          <cell r="BU438">
            <v>0.35688383643337351</v>
          </cell>
          <cell r="BV438">
            <v>0.105</v>
          </cell>
          <cell r="BW438">
            <v>0.115027981868992</v>
          </cell>
          <cell r="BX438">
            <v>310.464</v>
          </cell>
          <cell r="BY438">
            <v>52264.230557054121</v>
          </cell>
          <cell r="BZ438">
            <v>0.18</v>
          </cell>
          <cell r="CA438">
            <v>0.18606232838715536</v>
          </cell>
          <cell r="CB438">
            <v>532.22400000000005</v>
          </cell>
          <cell r="CC438">
            <v>84539.468317230407</v>
          </cell>
          <cell r="CD438">
            <v>2.9000000000000001E-2</v>
          </cell>
          <cell r="CE438">
            <v>2.9087613659626751E-2</v>
          </cell>
          <cell r="CF438">
            <v>0.75</v>
          </cell>
          <cell r="CG438">
            <v>0.74910262967530739</v>
          </cell>
          <cell r="CH438">
            <v>43.848000000000006</v>
          </cell>
          <cell r="CI438">
            <v>6969.1708893401728</v>
          </cell>
          <cell r="CJ438">
            <v>0.49199999999999999</v>
          </cell>
          <cell r="CK438">
            <v>0.48929589960293818</v>
          </cell>
          <cell r="CL438">
            <v>557.92800000000011</v>
          </cell>
          <cell r="CM438">
            <v>87818.480533429567</v>
          </cell>
          <cell r="CN438">
            <v>0.38352272727272729</v>
          </cell>
          <cell r="CO438">
            <v>0.39501472165623935</v>
          </cell>
          <cell r="CP438">
            <v>1134.0000000000002</v>
          </cell>
          <cell r="CQ438">
            <v>179479.28973999975</v>
          </cell>
          <cell r="CR438">
            <v>1.1122159090909092E-2</v>
          </cell>
          <cell r="CS438">
            <v>1.1490035613401688E-2</v>
          </cell>
          <cell r="CT438">
            <v>32.886000000000003</v>
          </cell>
          <cell r="CU438">
            <v>5220.624239861324</v>
          </cell>
          <cell r="CV438">
            <v>3.5000000000000003E-2</v>
          </cell>
          <cell r="CW438">
            <v>4.2019873442134953E-2</v>
          </cell>
          <cell r="CX438">
            <v>103.48800000000001</v>
          </cell>
          <cell r="CY438">
            <v>19092.192333333347</v>
          </cell>
          <cell r="CZ438">
            <v>0.02</v>
          </cell>
          <cell r="DA438">
            <v>2.0306785106278299E-2</v>
          </cell>
          <cell r="DB438">
            <v>7.000000000000001E-4</v>
          </cell>
          <cell r="DC438">
            <v>8.5328854018244511E-4</v>
          </cell>
          <cell r="DD438">
            <v>2.0697600000000005</v>
          </cell>
          <cell r="DE438">
            <v>387.70104692073437</v>
          </cell>
          <cell r="DF438">
            <v>0.65</v>
          </cell>
          <cell r="DG438">
            <v>0.60752091858045409</v>
          </cell>
          <cell r="DH438">
            <v>67.267200000000017</v>
          </cell>
          <cell r="DI438">
            <v>11598.906224061378</v>
          </cell>
          <cell r="DJ438">
            <v>0.3</v>
          </cell>
          <cell r="DK438">
            <v>0.10033452243488626</v>
          </cell>
          <cell r="DL438">
            <v>31.046400000000002</v>
          </cell>
          <cell r="DM438">
            <v>1915.6059999999982</v>
          </cell>
          <cell r="DN438">
            <v>0.82</v>
          </cell>
          <cell r="DO438">
            <v>0.82603495396911808</v>
          </cell>
          <cell r="DP438">
            <v>277.57799999999997</v>
          </cell>
          <cell r="DQ438">
            <v>47043.606317192869</v>
          </cell>
          <cell r="DR438">
            <v>338.50975609756097</v>
          </cell>
          <cell r="DS438">
            <v>56951.108534992607</v>
          </cell>
          <cell r="DT438">
            <v>2887.2480000000005</v>
          </cell>
          <cell r="DU438">
            <v>437035.82696666691</v>
          </cell>
          <cell r="DV438">
            <v>0.9764772727272728</v>
          </cell>
          <cell r="DW438">
            <v>0.9618691147771341</v>
          </cell>
          <cell r="DX438">
            <v>0.81</v>
          </cell>
          <cell r="DY438">
            <v>0.44919710164423177</v>
          </cell>
          <cell r="DZ438">
            <v>0.98899999999999999</v>
          </cell>
          <cell r="EA438">
            <v>0.98789297459163883</v>
          </cell>
          <cell r="EB438">
            <v>0.8475589402685193</v>
          </cell>
          <cell r="EC438">
            <v>0.85159738178522426</v>
          </cell>
          <cell r="ED438">
            <v>0.85</v>
          </cell>
          <cell r="EE438">
            <v>0.8742554211838538</v>
          </cell>
          <cell r="EF438">
            <v>6.7631952852264879E-2</v>
          </cell>
          <cell r="EG438">
            <v>7.7085411970498799E-2</v>
          </cell>
          <cell r="EH438">
            <v>199.97415819357681</v>
          </cell>
          <cell r="EI438">
            <v>35024.60599891383</v>
          </cell>
          <cell r="EJ438">
            <v>202.19833993283802</v>
          </cell>
          <cell r="EK438">
            <v>35453.846620775701</v>
          </cell>
          <cell r="EL438">
            <v>6.8384178819276928E-2</v>
          </cell>
          <cell r="EM438">
            <v>7.8030124672526666E-2</v>
          </cell>
          <cell r="EN438">
            <v>5.0000000000000001E-4</v>
          </cell>
          <cell r="EO438">
            <v>4.5973238053918742E-4</v>
          </cell>
          <cell r="EP438">
            <v>0.10109916996641902</v>
          </cell>
          <cell r="EQ438">
            <v>16.299281306240438</v>
          </cell>
          <cell r="ER438">
            <v>0.98949474737368681</v>
          </cell>
          <cell r="ES438">
            <v>0.98834734987159545</v>
          </cell>
          <cell r="ET438">
            <v>202.09724076287162</v>
          </cell>
          <cell r="EU438">
            <v>35437.547339469442</v>
          </cell>
          <cell r="EV438">
            <v>2.6245888056826025E-2</v>
          </cell>
          <cell r="EW438">
            <v>2.645253428509152E-2</v>
          </cell>
          <cell r="EX438">
            <v>0.85</v>
          </cell>
          <cell r="EY438">
            <v>0.84709977848042606</v>
          </cell>
          <cell r="EZ438">
            <v>0.35699999999999993</v>
          </cell>
          <cell r="FA438">
            <v>0.36024215809069071</v>
          </cell>
          <cell r="FB438">
            <v>0.42</v>
          </cell>
          <cell r="FC438">
            <v>0.42526531967333625</v>
          </cell>
          <cell r="FD438">
            <v>105.61182630516824</v>
          </cell>
          <cell r="FE438">
            <v>18396.428924669653</v>
          </cell>
          <cell r="FF438">
            <v>0.72042509922824149</v>
          </cell>
          <cell r="FG438">
            <v>0.74451362769170837</v>
          </cell>
          <cell r="FH438">
            <v>0.77525692740344498</v>
          </cell>
          <cell r="FI438">
            <v>0.78593239222434663</v>
          </cell>
          <cell r="FJ438">
            <v>0.89407467532467522</v>
          </cell>
          <cell r="FK438">
            <v>0.90011095190309609</v>
          </cell>
          <cell r="FL438">
            <v>0.93106447124304259</v>
          </cell>
          <cell r="FM438">
            <v>0.93757586508596302</v>
          </cell>
          <cell r="FN438">
            <v>0.64411383668823696</v>
          </cell>
          <cell r="FO438">
            <v>0.67014487012641089</v>
          </cell>
          <cell r="FP438">
            <v>0.72181418119039431</v>
          </cell>
          <cell r="FQ438">
            <v>0.73687124253882219</v>
          </cell>
          <cell r="FR438">
            <v>3.0000000000000001E-3</v>
          </cell>
          <cell r="FS438">
            <v>1.0045565091425512E-3</v>
          </cell>
          <cell r="FT438">
            <v>0.82299999999999995</v>
          </cell>
          <cell r="FU438">
            <v>0.82703951047826063</v>
          </cell>
          <cell r="FV438">
            <v>0.8508029386425725</v>
          </cell>
          <cell r="FW438">
            <v>0.85269499061243326</v>
          </cell>
          <cell r="FX438">
            <v>275.50824</v>
          </cell>
          <cell r="FY438">
            <v>41941.720694752541</v>
          </cell>
          <cell r="FZ438">
            <v>334.76092345078979</v>
          </cell>
          <cell r="GA438">
            <v>50713.079802558008</v>
          </cell>
          <cell r="GB438">
            <v>41.105019787756859</v>
          </cell>
          <cell r="GC438" t="e">
            <v>#DIV/0!</v>
          </cell>
          <cell r="GD438">
            <v>1.3901860047266254E-2</v>
          </cell>
          <cell r="GE438" t="e">
            <v>#DIV/0!</v>
          </cell>
          <cell r="GF438">
            <v>3.8940784446123963E-2</v>
          </cell>
          <cell r="GG438" t="e">
            <v>#DIV/0!</v>
          </cell>
          <cell r="GH438">
            <v>115.14011145029934</v>
          </cell>
          <cell r="GI438" t="e">
            <v>#DIV/0!</v>
          </cell>
          <cell r="GJ438">
            <v>1.6299999999999999E-2</v>
          </cell>
          <cell r="GK438" t="e">
            <v>#DIV/0!</v>
          </cell>
          <cell r="GL438">
            <v>4.4907843119999997</v>
          </cell>
          <cell r="GM438" t="e">
            <v>#DIV/0!</v>
          </cell>
          <cell r="GN438">
            <v>3.2519472604137922</v>
          </cell>
          <cell r="GO438" t="e">
            <v>#DIV/0!</v>
          </cell>
          <cell r="GP438">
            <v>9.1090959675456382</v>
          </cell>
          <cell r="GQ438" t="e">
            <v>#DIV/0!</v>
          </cell>
          <cell r="GR438">
            <v>3.080727802876636E-3</v>
          </cell>
          <cell r="GS438" t="e">
            <v>#DIV/0!</v>
          </cell>
          <cell r="GT438">
            <v>124.24920741784499</v>
          </cell>
          <cell r="GU438">
            <v>21716.956363358015</v>
          </cell>
          <cell r="GV438">
            <v>44.356967048170652</v>
          </cell>
          <cell r="GW438">
            <v>7823.3632274974498</v>
          </cell>
          <cell r="GX438">
            <v>1.5001679872893213E-2</v>
          </cell>
          <cell r="GY438">
            <v>1.7218385765858268E-2</v>
          </cell>
          <cell r="GZ438">
            <v>4.2021512249000602E-2</v>
          </cell>
          <cell r="HA438">
            <v>4.7796698357340933E-2</v>
          </cell>
          <cell r="HB438">
            <v>31.177114758252536</v>
          </cell>
          <cell r="HC438">
            <v>3807.9360438607505</v>
          </cell>
          <cell r="HD438">
            <v>1.0544208183932811E-2</v>
          </cell>
          <cell r="HE438">
            <v>8.380859979050739E-3</v>
          </cell>
          <cell r="IV438">
            <v>434</v>
          </cell>
        </row>
        <row r="439">
          <cell r="B439">
            <v>39245</v>
          </cell>
          <cell r="C439">
            <v>56</v>
          </cell>
          <cell r="D439">
            <v>39234</v>
          </cell>
          <cell r="E439">
            <v>0</v>
          </cell>
          <cell r="F439">
            <v>265</v>
          </cell>
          <cell r="G439">
            <v>0</v>
          </cell>
          <cell r="H439">
            <v>0</v>
          </cell>
          <cell r="I439">
            <v>1</v>
          </cell>
          <cell r="K439">
            <v>91.875</v>
          </cell>
          <cell r="L439">
            <v>1</v>
          </cell>
          <cell r="M439">
            <v>243.12500000000009</v>
          </cell>
          <cell r="N439">
            <v>244</v>
          </cell>
          <cell r="O439">
            <v>244</v>
          </cell>
          <cell r="Q439">
            <v>19.5</v>
          </cell>
          <cell r="S439">
            <v>0.73680555555555594</v>
          </cell>
          <cell r="T439">
            <v>0</v>
          </cell>
          <cell r="U439">
            <v>20.236805555555556</v>
          </cell>
          <cell r="W439">
            <v>11.663194444444446</v>
          </cell>
          <cell r="Y439">
            <v>3.4722222222222071E-2</v>
          </cell>
          <cell r="AA439">
            <v>20.215972222222224</v>
          </cell>
          <cell r="AB439">
            <v>0</v>
          </cell>
          <cell r="AC439">
            <v>20.250694444444445</v>
          </cell>
          <cell r="AE439">
            <v>4.4145833333333329</v>
          </cell>
          <cell r="AG439">
            <v>39.742361111111116</v>
          </cell>
          <cell r="AI439">
            <v>0.44097222222222232</v>
          </cell>
          <cell r="AJ439">
            <v>0</v>
          </cell>
          <cell r="AK439">
            <v>44.59791666666667</v>
          </cell>
          <cell r="AL439">
            <v>0</v>
          </cell>
          <cell r="AM439">
            <v>64.848611111111111</v>
          </cell>
          <cell r="AN439">
            <v>1</v>
          </cell>
          <cell r="AO439">
            <v>211.22499999999997</v>
          </cell>
          <cell r="AP439">
            <v>0.88</v>
          </cell>
          <cell r="AQ439">
            <v>138.852222222222</v>
          </cell>
          <cell r="AR439">
            <v>1</v>
          </cell>
          <cell r="AS439">
            <v>0.97688388853939778</v>
          </cell>
          <cell r="AT439">
            <v>1</v>
          </cell>
          <cell r="AU439">
            <v>0.79189681567110171</v>
          </cell>
          <cell r="AV439">
            <v>1</v>
          </cell>
          <cell r="AW439">
            <v>0.99769093428071687</v>
          </cell>
          <cell r="AX439">
            <v>1</v>
          </cell>
          <cell r="AY439">
            <v>0.76647163849121647</v>
          </cell>
          <cell r="AZ439">
            <v>1</v>
          </cell>
          <cell r="BA439">
            <v>0.69315237832222099</v>
          </cell>
          <cell r="BB439">
            <v>0.88</v>
          </cell>
          <cell r="BC439">
            <v>0.65736642074670149</v>
          </cell>
          <cell r="BD439">
            <v>0.88</v>
          </cell>
          <cell r="BE439">
            <v>0.62296804264719075</v>
          </cell>
          <cell r="BF439">
            <v>0.88</v>
          </cell>
          <cell r="BG439">
            <v>0.62091547108875134</v>
          </cell>
          <cell r="BH439">
            <v>0.88</v>
          </cell>
          <cell r="BI439">
            <v>0.57111453870322682</v>
          </cell>
          <cell r="BJ439">
            <v>140</v>
          </cell>
          <cell r="BK439">
            <v>137.2315735354135</v>
          </cell>
          <cell r="BL439">
            <v>2956.8</v>
          </cell>
          <cell r="BM439">
            <v>457317.81466666644</v>
          </cell>
          <cell r="BN439">
            <v>2956.8</v>
          </cell>
          <cell r="BO439">
            <v>1874.2533387978133</v>
          </cell>
          <cell r="BP439">
            <v>1064.4480000000001</v>
          </cell>
          <cell r="BQ439">
            <v>163218.55004000021</v>
          </cell>
          <cell r="BR439">
            <v>0.36</v>
          </cell>
          <cell r="BS439">
            <v>0.35690398406842794</v>
          </cell>
          <cell r="BT439">
            <v>2</v>
          </cell>
          <cell r="BU439">
            <v>0.35690398406842794</v>
          </cell>
          <cell r="BV439">
            <v>0.105</v>
          </cell>
          <cell r="BW439">
            <v>0.11496314569633635</v>
          </cell>
          <cell r="BX439">
            <v>310.464</v>
          </cell>
          <cell r="BY439">
            <v>52574.694557054121</v>
          </cell>
          <cell r="BZ439">
            <v>0.18</v>
          </cell>
          <cell r="CA439">
            <v>0.18602313224827718</v>
          </cell>
          <cell r="CB439">
            <v>532.22400000000005</v>
          </cell>
          <cell r="CC439">
            <v>85071.692317230409</v>
          </cell>
          <cell r="CD439">
            <v>2.9000000000000001E-2</v>
          </cell>
          <cell r="CE439">
            <v>2.9087063567824763E-2</v>
          </cell>
          <cell r="CF439">
            <v>0.75</v>
          </cell>
          <cell r="CG439">
            <v>0.74910824036802304</v>
          </cell>
          <cell r="CH439">
            <v>43.848000000000006</v>
          </cell>
          <cell r="CI439">
            <v>7013.0188893401728</v>
          </cell>
          <cell r="CJ439">
            <v>0.49199999999999999</v>
          </cell>
          <cell r="CK439">
            <v>0.48931287758863723</v>
          </cell>
          <cell r="CL439">
            <v>557.92800000000011</v>
          </cell>
          <cell r="CM439">
            <v>88376.408533429567</v>
          </cell>
          <cell r="CN439">
            <v>0.38352272727272729</v>
          </cell>
          <cell r="CO439">
            <v>0.39494041987331424</v>
          </cell>
          <cell r="CP439">
            <v>1134.0000000000002</v>
          </cell>
          <cell r="CQ439">
            <v>180613.28973999975</v>
          </cell>
          <cell r="CR439">
            <v>1.1122159090909092E-2</v>
          </cell>
          <cell r="CS439">
            <v>1.1487657098358493E-2</v>
          </cell>
          <cell r="CT439">
            <v>32.886000000000003</v>
          </cell>
          <cell r="CU439">
            <v>5253.5102398613244</v>
          </cell>
          <cell r="CV439">
            <v>3.5000000000000003E-2</v>
          </cell>
          <cell r="CW439">
            <v>4.1974486271270352E-2</v>
          </cell>
          <cell r="CX439">
            <v>103.48800000000001</v>
          </cell>
          <cell r="CY439">
            <v>19195.680333333348</v>
          </cell>
          <cell r="CZ439">
            <v>0.02</v>
          </cell>
          <cell r="DA439">
            <v>2.030513116244681E-2</v>
          </cell>
          <cell r="DB439">
            <v>7.000000000000001E-4</v>
          </cell>
          <cell r="DC439">
            <v>8.522974492144674E-4</v>
          </cell>
          <cell r="DD439">
            <v>2.0697600000000005</v>
          </cell>
          <cell r="DE439">
            <v>389.77080692073434</v>
          </cell>
          <cell r="DF439">
            <v>0.65</v>
          </cell>
          <cell r="DG439">
            <v>0.60774993235342845</v>
          </cell>
          <cell r="DH439">
            <v>67.267200000000017</v>
          </cell>
          <cell r="DI439">
            <v>11666.173424061379</v>
          </cell>
          <cell r="DJ439">
            <v>0.3</v>
          </cell>
          <cell r="DK439">
            <v>0.10141096153907248</v>
          </cell>
          <cell r="DL439">
            <v>31.046400000000002</v>
          </cell>
          <cell r="DM439">
            <v>1946.6523999999981</v>
          </cell>
          <cell r="DN439">
            <v>0.82</v>
          </cell>
          <cell r="DO439">
            <v>0.8259992949639251</v>
          </cell>
          <cell r="DP439">
            <v>277.57799999999997</v>
          </cell>
          <cell r="DQ439">
            <v>47321.18431719287</v>
          </cell>
          <cell r="DR439">
            <v>338.50975609756097</v>
          </cell>
          <cell r="DS439">
            <v>57289.61829109017</v>
          </cell>
          <cell r="DT439">
            <v>2887.2480000000005</v>
          </cell>
          <cell r="DU439">
            <v>439923.07496666693</v>
          </cell>
          <cell r="DV439">
            <v>0.9764772727272728</v>
          </cell>
          <cell r="DW439">
            <v>0.96196356419511375</v>
          </cell>
          <cell r="DX439">
            <v>0.81</v>
          </cell>
          <cell r="DY439">
            <v>0.45152988199007493</v>
          </cell>
          <cell r="DZ439">
            <v>0.98899999999999999</v>
          </cell>
          <cell r="EA439">
            <v>0.9878992523125717</v>
          </cell>
          <cell r="EB439">
            <v>0.8475589402685193</v>
          </cell>
          <cell r="EC439">
            <v>0.85157255041044422</v>
          </cell>
          <cell r="ED439">
            <v>0.85</v>
          </cell>
          <cell r="EE439">
            <v>0.87411498659922982</v>
          </cell>
          <cell r="EF439">
            <v>6.7631952852264879E-2</v>
          </cell>
          <cell r="EG439">
            <v>7.7024290389348132E-2</v>
          </cell>
          <cell r="EH439">
            <v>199.97415819357681</v>
          </cell>
          <cell r="EI439">
            <v>35224.580157107404</v>
          </cell>
          <cell r="EJ439">
            <v>202.19833993283802</v>
          </cell>
          <cell r="EK439">
            <v>35656.044960708539</v>
          </cell>
          <cell r="EL439">
            <v>6.8384178819276928E-2</v>
          </cell>
          <cell r="EM439">
            <v>7.7967758563479123E-2</v>
          </cell>
          <cell r="EN439">
            <v>5.0000000000000001E-4</v>
          </cell>
          <cell r="EO439">
            <v>4.5996073020099074E-4</v>
          </cell>
          <cell r="EP439">
            <v>0.10109916996641902</v>
          </cell>
          <cell r="EQ439">
            <v>16.400380476206855</v>
          </cell>
          <cell r="ER439">
            <v>0.98949474737368681</v>
          </cell>
          <cell r="ES439">
            <v>0.98835385627400096</v>
          </cell>
          <cell r="ET439">
            <v>202.09724076287162</v>
          </cell>
          <cell r="EU439">
            <v>35639.644580232314</v>
          </cell>
          <cell r="EV439">
            <v>2.6245888056826025E-2</v>
          </cell>
          <cell r="EW439">
            <v>2.6451198208629734E-2</v>
          </cell>
          <cell r="EX439">
            <v>0.85</v>
          </cell>
          <cell r="EY439">
            <v>0.84711627712213233</v>
          </cell>
          <cell r="EZ439">
            <v>0.35699999999999993</v>
          </cell>
          <cell r="FA439">
            <v>0.36022371425654498</v>
          </cell>
          <cell r="FB439">
            <v>0.42</v>
          </cell>
          <cell r="FC439">
            <v>0.42523526460891037</v>
          </cell>
          <cell r="FD439">
            <v>105.61182630516824</v>
          </cell>
          <cell r="FE439">
            <v>18502.040750974822</v>
          </cell>
          <cell r="FF439">
            <v>0.72042509922824149</v>
          </cell>
          <cell r="FG439">
            <v>0.74437232849029744</v>
          </cell>
          <cell r="FH439">
            <v>0.77525692740344498</v>
          </cell>
          <cell r="FI439">
            <v>0.78586713876323122</v>
          </cell>
          <cell r="FJ439">
            <v>0.89407467532467522</v>
          </cell>
          <cell r="FK439">
            <v>0.90007530649255352</v>
          </cell>
          <cell r="FL439">
            <v>0.93106447124304259</v>
          </cell>
          <cell r="FM439">
            <v>0.93753742339982138</v>
          </cell>
          <cell r="FN439">
            <v>0.64411383668823696</v>
          </cell>
          <cell r="FO439">
            <v>0.66999115171048018</v>
          </cell>
          <cell r="FP439">
            <v>0.72181418119039431</v>
          </cell>
          <cell r="FQ439">
            <v>0.73677985241066968</v>
          </cell>
          <cell r="FR439">
            <v>3.0000000000000001E-3</v>
          </cell>
          <cell r="FS439">
            <v>1.0137252605116887E-3</v>
          </cell>
          <cell r="FT439">
            <v>0.82299999999999995</v>
          </cell>
          <cell r="FU439">
            <v>0.82701302022443679</v>
          </cell>
          <cell r="FV439">
            <v>0.8508029386425725</v>
          </cell>
          <cell r="FW439">
            <v>0.85268011768029206</v>
          </cell>
          <cell r="FX439">
            <v>275.50824</v>
          </cell>
          <cell r="FY439">
            <v>42217.228934752544</v>
          </cell>
          <cell r="FZ439">
            <v>334.76092345078979</v>
          </cell>
          <cell r="GA439">
            <v>51047.840726008799</v>
          </cell>
          <cell r="GB439">
            <v>41.105019787756859</v>
          </cell>
          <cell r="GC439" t="e">
            <v>#DIV/0!</v>
          </cell>
          <cell r="GD439">
            <v>1.3901860047266254E-2</v>
          </cell>
          <cell r="GE439" t="e">
            <v>#DIV/0!</v>
          </cell>
          <cell r="GF439">
            <v>3.8940784446123963E-2</v>
          </cell>
          <cell r="GG439" t="e">
            <v>#DIV/0!</v>
          </cell>
          <cell r="GH439">
            <v>115.14011145029934</v>
          </cell>
          <cell r="GI439" t="e">
            <v>#DIV/0!</v>
          </cell>
          <cell r="GJ439">
            <v>1.6299999999999999E-2</v>
          </cell>
          <cell r="GK439" t="e">
            <v>#DIV/0!</v>
          </cell>
          <cell r="GL439">
            <v>4.4907843119999997</v>
          </cell>
          <cell r="GM439" t="e">
            <v>#DIV/0!</v>
          </cell>
          <cell r="GN439">
            <v>3.2519472604137922</v>
          </cell>
          <cell r="GO439" t="e">
            <v>#DIV/0!</v>
          </cell>
          <cell r="GP439">
            <v>9.1090959675456382</v>
          </cell>
          <cell r="GQ439" t="e">
            <v>#DIV/0!</v>
          </cell>
          <cell r="GR439">
            <v>3.080727802876636E-3</v>
          </cell>
          <cell r="GS439" t="e">
            <v>#DIV/0!</v>
          </cell>
          <cell r="GT439">
            <v>124.24920741784499</v>
          </cell>
          <cell r="GU439">
            <v>21841.205570775859</v>
          </cell>
          <cell r="GV439">
            <v>44.356967048170652</v>
          </cell>
          <cell r="GW439">
            <v>7867.7201945456209</v>
          </cell>
          <cell r="GX439">
            <v>1.5001679872893213E-2</v>
          </cell>
          <cell r="GY439">
            <v>1.7204053597344133E-2</v>
          </cell>
          <cell r="GZ439">
            <v>4.2021512249000602E-2</v>
          </cell>
          <cell r="HA439">
            <v>4.7759358744193368E-2</v>
          </cell>
          <cell r="HB439">
            <v>31.177114758252536</v>
          </cell>
          <cell r="HC439">
            <v>3839.1131586190031</v>
          </cell>
          <cell r="HD439">
            <v>1.0544208183932811E-2</v>
          </cell>
          <cell r="HE439">
            <v>8.3948471620710584E-3</v>
          </cell>
          <cell r="IV439">
            <v>435</v>
          </cell>
        </row>
        <row r="440">
          <cell r="B440">
            <v>39246</v>
          </cell>
          <cell r="C440">
            <v>56</v>
          </cell>
          <cell r="D440">
            <v>39234</v>
          </cell>
          <cell r="E440">
            <v>0</v>
          </cell>
          <cell r="F440">
            <v>266</v>
          </cell>
          <cell r="G440">
            <v>0</v>
          </cell>
          <cell r="H440">
            <v>0</v>
          </cell>
          <cell r="I440">
            <v>1</v>
          </cell>
          <cell r="K440">
            <v>91.875</v>
          </cell>
          <cell r="L440">
            <v>1</v>
          </cell>
          <cell r="M440">
            <v>244.12500000000009</v>
          </cell>
          <cell r="N440">
            <v>245</v>
          </cell>
          <cell r="O440">
            <v>245</v>
          </cell>
          <cell r="Q440">
            <v>19.5</v>
          </cell>
          <cell r="S440">
            <v>0.73680555555555594</v>
          </cell>
          <cell r="T440">
            <v>0</v>
          </cell>
          <cell r="U440">
            <v>20.236805555555556</v>
          </cell>
          <cell r="W440">
            <v>11.663194444444446</v>
          </cell>
          <cell r="Y440">
            <v>3.4722222222222071E-2</v>
          </cell>
          <cell r="AA440">
            <v>20.215972222222224</v>
          </cell>
          <cell r="AB440">
            <v>0</v>
          </cell>
          <cell r="AC440">
            <v>20.250694444444445</v>
          </cell>
          <cell r="AE440">
            <v>4.4145833333333329</v>
          </cell>
          <cell r="AG440">
            <v>39.742361111111116</v>
          </cell>
          <cell r="AI440">
            <v>0.44097222222222232</v>
          </cell>
          <cell r="AJ440">
            <v>0</v>
          </cell>
          <cell r="AK440">
            <v>44.59791666666667</v>
          </cell>
          <cell r="AL440">
            <v>0</v>
          </cell>
          <cell r="AM440">
            <v>64.848611111111111</v>
          </cell>
          <cell r="AN440">
            <v>1</v>
          </cell>
          <cell r="AO440">
            <v>212.22499999999997</v>
          </cell>
          <cell r="AP440">
            <v>0.88</v>
          </cell>
          <cell r="AQ440">
            <v>139.73222222222199</v>
          </cell>
          <cell r="AR440">
            <v>1</v>
          </cell>
          <cell r="AS440">
            <v>0.97700430106748959</v>
          </cell>
          <cell r="AT440">
            <v>1</v>
          </cell>
          <cell r="AU440">
            <v>0.79298083149148291</v>
          </cell>
          <cell r="AV440">
            <v>1</v>
          </cell>
          <cell r="AW440">
            <v>0.99770296227432054</v>
          </cell>
          <cell r="AX440">
            <v>1</v>
          </cell>
          <cell r="AY440">
            <v>0.76768809483329292</v>
          </cell>
          <cell r="AZ440">
            <v>1</v>
          </cell>
          <cell r="BA440">
            <v>0.69459823824295497</v>
          </cell>
          <cell r="BB440">
            <v>0.88</v>
          </cell>
          <cell r="BC440">
            <v>0.65841546576615395</v>
          </cell>
          <cell r="BD440">
            <v>0.88</v>
          </cell>
          <cell r="BE440">
            <v>0.62411607976451444</v>
          </cell>
          <cell r="BF440">
            <v>0.88</v>
          </cell>
          <cell r="BG440">
            <v>0.6220688802324853</v>
          </cell>
          <cell r="BH440">
            <v>0.88</v>
          </cell>
          <cell r="BI440">
            <v>0.57237981453035125</v>
          </cell>
          <cell r="BJ440">
            <v>140</v>
          </cell>
          <cell r="BK440">
            <v>137.24900842086865</v>
          </cell>
          <cell r="BL440">
            <v>2956.8</v>
          </cell>
          <cell r="BM440">
            <v>460274.61466666643</v>
          </cell>
          <cell r="BN440">
            <v>2956.8</v>
          </cell>
          <cell r="BO440">
            <v>1878.6718965986386</v>
          </cell>
          <cell r="BP440">
            <v>1064.4480000000001</v>
          </cell>
          <cell r="BQ440">
            <v>164282.99804000021</v>
          </cell>
          <cell r="BR440">
            <v>0.36</v>
          </cell>
          <cell r="BS440">
            <v>0.35692387284702831</v>
          </cell>
          <cell r="BT440">
            <v>2</v>
          </cell>
          <cell r="BU440">
            <v>0.35692387284702831</v>
          </cell>
          <cell r="BV440">
            <v>0.105</v>
          </cell>
          <cell r="BW440">
            <v>0.11489914253766496</v>
          </cell>
          <cell r="BX440">
            <v>310.464</v>
          </cell>
          <cell r="BY440">
            <v>52885.158557054121</v>
          </cell>
          <cell r="BZ440">
            <v>0.18</v>
          </cell>
          <cell r="CA440">
            <v>0.18598443970068884</v>
          </cell>
          <cell r="CB440">
            <v>532.22400000000005</v>
          </cell>
          <cell r="CC440">
            <v>85603.916317230411</v>
          </cell>
          <cell r="CD440">
            <v>2.9000000000000001E-2</v>
          </cell>
          <cell r="CE440">
            <v>2.9086520340544431E-2</v>
          </cell>
          <cell r="CF440">
            <v>0.75</v>
          </cell>
          <cell r="CG440">
            <v>0.74911378133640982</v>
          </cell>
          <cell r="CH440">
            <v>43.848000000000006</v>
          </cell>
          <cell r="CI440">
            <v>7056.8668893401727</v>
          </cell>
          <cell r="CJ440">
            <v>0.49199999999999999</v>
          </cell>
          <cell r="CK440">
            <v>0.48932964370833482</v>
          </cell>
          <cell r="CL440">
            <v>557.92800000000011</v>
          </cell>
          <cell r="CM440">
            <v>88934.336533429567</v>
          </cell>
          <cell r="CN440">
            <v>0.38352272727272729</v>
          </cell>
          <cell r="CO440">
            <v>0.39486707271836446</v>
          </cell>
          <cell r="CP440">
            <v>1134.0000000000002</v>
          </cell>
          <cell r="CQ440">
            <v>181747.28973999975</v>
          </cell>
          <cell r="CR440">
            <v>1.1122159090909092E-2</v>
          </cell>
          <cell r="CS440">
            <v>1.1485309142433944E-2</v>
          </cell>
          <cell r="CT440">
            <v>32.886000000000003</v>
          </cell>
          <cell r="CU440">
            <v>5286.3962398613248</v>
          </cell>
          <cell r="CV440">
            <v>3.5000000000000003E-2</v>
          </cell>
          <cell r="CW440">
            <v>4.1929682233963567E-2</v>
          </cell>
          <cell r="CX440">
            <v>103.48800000000001</v>
          </cell>
          <cell r="CY440">
            <v>19299.168333333349</v>
          </cell>
          <cell r="CZ440">
            <v>0.02</v>
          </cell>
          <cell r="DA440">
            <v>2.0303494956513273E-2</v>
          </cell>
          <cell r="DB440">
            <v>7.000000000000001E-4</v>
          </cell>
          <cell r="DC440">
            <v>8.5131909176548346E-4</v>
          </cell>
          <cell r="DD440">
            <v>2.0697600000000005</v>
          </cell>
          <cell r="DE440">
            <v>391.84056692073432</v>
          </cell>
          <cell r="DF440">
            <v>0.65</v>
          </cell>
          <cell r="DG440">
            <v>0.60797649004364018</v>
          </cell>
          <cell r="DH440">
            <v>67.267200000000017</v>
          </cell>
          <cell r="DI440">
            <v>11733.440624061379</v>
          </cell>
          <cell r="DJ440">
            <v>0.3</v>
          </cell>
          <cell r="DK440">
            <v>0.1024758562566727</v>
          </cell>
          <cell r="DL440">
            <v>31.046400000000002</v>
          </cell>
          <cell r="DM440">
            <v>1977.6987999999981</v>
          </cell>
          <cell r="DN440">
            <v>0.82</v>
          </cell>
          <cell r="DO440">
            <v>0.82596405488336355</v>
          </cell>
          <cell r="DP440">
            <v>277.57799999999997</v>
          </cell>
          <cell r="DQ440">
            <v>47598.762317192872</v>
          </cell>
          <cell r="DR440">
            <v>338.50975609756097</v>
          </cell>
          <cell r="DS440">
            <v>57628.128047187733</v>
          </cell>
          <cell r="DT440">
            <v>2887.2480000000005</v>
          </cell>
          <cell r="DU440">
            <v>442810.32296666683</v>
          </cell>
          <cell r="DV440">
            <v>0.9764772727272728</v>
          </cell>
          <cell r="DW440">
            <v>0.96205680012866379</v>
          </cell>
          <cell r="DX440">
            <v>0.81</v>
          </cell>
          <cell r="DY440">
            <v>0.45383269081584376</v>
          </cell>
          <cell r="DZ440">
            <v>0.98899999999999999</v>
          </cell>
          <cell r="EA440">
            <v>0.9879054592355716</v>
          </cell>
          <cell r="EB440">
            <v>0.8475589402685193</v>
          </cell>
          <cell r="EC440">
            <v>0.85154802166520172</v>
          </cell>
          <cell r="ED440">
            <v>0.85</v>
          </cell>
          <cell r="EE440">
            <v>0.87397616853206395</v>
          </cell>
          <cell r="EF440">
            <v>6.7631952852264879E-2</v>
          </cell>
          <cell r="EG440">
            <v>7.6963954097176629E-2</v>
          </cell>
          <cell r="EH440">
            <v>199.97415819357681</v>
          </cell>
          <cell r="EI440">
            <v>35424.554315300978</v>
          </cell>
          <cell r="EJ440">
            <v>202.19833993283802</v>
          </cell>
          <cell r="EK440">
            <v>35858.243300641378</v>
          </cell>
          <cell r="EL440">
            <v>6.8384178819276928E-2</v>
          </cell>
          <cell r="EM440">
            <v>7.7906193733082857E-2</v>
          </cell>
          <cell r="EN440">
            <v>5.0000000000000001E-4</v>
          </cell>
          <cell r="EO440">
            <v>4.6018650461547063E-4</v>
          </cell>
          <cell r="EP440">
            <v>0.10109916996641902</v>
          </cell>
          <cell r="EQ440">
            <v>16.501479646173273</v>
          </cell>
          <cell r="ER440">
            <v>0.98949474737368681</v>
          </cell>
          <cell r="ES440">
            <v>0.98836028930240694</v>
          </cell>
          <cell r="ET440">
            <v>202.09724076287162</v>
          </cell>
          <cell r="EU440">
            <v>35841.741820995187</v>
          </cell>
          <cell r="EV440">
            <v>2.6245888056826025E-2</v>
          </cell>
          <cell r="EW440">
            <v>2.6449879298054396E-2</v>
          </cell>
          <cell r="EX440">
            <v>0.85</v>
          </cell>
          <cell r="EY440">
            <v>0.84713258911228262</v>
          </cell>
          <cell r="EZ440">
            <v>0.35699999999999993</v>
          </cell>
          <cell r="FA440">
            <v>0.36020547908020278</v>
          </cell>
          <cell r="FB440">
            <v>0.42</v>
          </cell>
          <cell r="FC440">
            <v>0.42520555071274635</v>
          </cell>
          <cell r="FD440">
            <v>105.61182630516824</v>
          </cell>
          <cell r="FE440">
            <v>18607.652577279991</v>
          </cell>
          <cell r="FF440">
            <v>0.72042509922824149</v>
          </cell>
          <cell r="FG440">
            <v>0.74423267729601195</v>
          </cell>
          <cell r="FH440">
            <v>0.77525692740344498</v>
          </cell>
          <cell r="FI440">
            <v>0.78580267817538108</v>
          </cell>
          <cell r="FJ440">
            <v>0.89407467532467522</v>
          </cell>
          <cell r="FK440">
            <v>0.90004007959703625</v>
          </cell>
          <cell r="FL440">
            <v>0.93106447124304259</v>
          </cell>
          <cell r="FM440">
            <v>0.93749943294392735</v>
          </cell>
          <cell r="FN440">
            <v>0.64411383668823696</v>
          </cell>
          <cell r="FO440">
            <v>0.66983923811221802</v>
          </cell>
          <cell r="FP440">
            <v>0.72181418119039431</v>
          </cell>
          <cell r="FQ440">
            <v>0.7366895651952392</v>
          </cell>
          <cell r="FR440">
            <v>3.0000000000000001E-3</v>
          </cell>
          <cell r="FS440">
            <v>1.0228202586323176E-3</v>
          </cell>
          <cell r="FT440">
            <v>0.82299999999999995</v>
          </cell>
          <cell r="FU440">
            <v>0.82698687514199587</v>
          </cell>
          <cell r="FV440">
            <v>0.8508029386425725</v>
          </cell>
          <cell r="FW440">
            <v>0.85266546633156559</v>
          </cell>
          <cell r="FX440">
            <v>275.50824</v>
          </cell>
          <cell r="FY440">
            <v>42492.737174752547</v>
          </cell>
          <cell r="FZ440">
            <v>334.76092345078979</v>
          </cell>
          <cell r="GA440">
            <v>51382.60164945959</v>
          </cell>
          <cell r="GB440">
            <v>41.105019787756859</v>
          </cell>
          <cell r="GC440" t="e">
            <v>#DIV/0!</v>
          </cell>
          <cell r="GD440">
            <v>1.3901860047266254E-2</v>
          </cell>
          <cell r="GE440" t="e">
            <v>#DIV/0!</v>
          </cell>
          <cell r="GF440">
            <v>3.8940784446123963E-2</v>
          </cell>
          <cell r="GG440" t="e">
            <v>#DIV/0!</v>
          </cell>
          <cell r="GH440">
            <v>115.14011145029934</v>
          </cell>
          <cell r="GI440" t="e">
            <v>#DIV/0!</v>
          </cell>
          <cell r="GJ440">
            <v>1.6299999999999999E-2</v>
          </cell>
          <cell r="GK440" t="e">
            <v>#DIV/0!</v>
          </cell>
          <cell r="GL440">
            <v>4.4907843119999997</v>
          </cell>
          <cell r="GM440" t="e">
            <v>#DIV/0!</v>
          </cell>
          <cell r="GN440">
            <v>3.2519472604137922</v>
          </cell>
          <cell r="GO440" t="e">
            <v>#DIV/0!</v>
          </cell>
          <cell r="GP440">
            <v>9.1090959675456382</v>
          </cell>
          <cell r="GQ440" t="e">
            <v>#DIV/0!</v>
          </cell>
          <cell r="GR440">
            <v>3.080727802876636E-3</v>
          </cell>
          <cell r="GS440" t="e">
            <v>#DIV/0!</v>
          </cell>
          <cell r="GT440">
            <v>124.24920741784499</v>
          </cell>
          <cell r="GU440">
            <v>21965.454778193704</v>
          </cell>
          <cell r="GV440">
            <v>44.356967048170652</v>
          </cell>
          <cell r="GW440">
            <v>7912.077161593792</v>
          </cell>
          <cell r="GX440">
            <v>1.5001679872893213E-2</v>
          </cell>
          <cell r="GY440">
            <v>1.7189905568274204E-2</v>
          </cell>
          <cell r="GZ440">
            <v>4.2021512249000602E-2</v>
          </cell>
          <cell r="HA440">
            <v>4.7722498869726314E-2</v>
          </cell>
          <cell r="HB440">
            <v>31.177114758252536</v>
          </cell>
          <cell r="HC440">
            <v>3870.2902733772557</v>
          </cell>
          <cell r="HD440">
            <v>1.0544208183932811E-2</v>
          </cell>
          <cell r="HE440">
            <v>8.4086546380146183E-3</v>
          </cell>
          <cell r="IV440">
            <v>436</v>
          </cell>
        </row>
        <row r="441">
          <cell r="B441">
            <v>39247</v>
          </cell>
          <cell r="C441">
            <v>56</v>
          </cell>
          <cell r="D441">
            <v>39234</v>
          </cell>
          <cell r="E441">
            <v>0</v>
          </cell>
          <cell r="F441">
            <v>267</v>
          </cell>
          <cell r="G441">
            <v>0</v>
          </cell>
          <cell r="H441">
            <v>0</v>
          </cell>
          <cell r="I441">
            <v>1</v>
          </cell>
          <cell r="K441">
            <v>91.875</v>
          </cell>
          <cell r="L441">
            <v>1</v>
          </cell>
          <cell r="M441">
            <v>245.12500000000009</v>
          </cell>
          <cell r="N441">
            <v>246</v>
          </cell>
          <cell r="O441">
            <v>246</v>
          </cell>
          <cell r="Q441">
            <v>19.5</v>
          </cell>
          <cell r="S441">
            <v>0.73680555555555594</v>
          </cell>
          <cell r="T441">
            <v>0</v>
          </cell>
          <cell r="U441">
            <v>20.236805555555556</v>
          </cell>
          <cell r="W441">
            <v>11.663194444444446</v>
          </cell>
          <cell r="Y441">
            <v>3.4722222222222071E-2</v>
          </cell>
          <cell r="AA441">
            <v>20.215972222222224</v>
          </cell>
          <cell r="AB441">
            <v>0</v>
          </cell>
          <cell r="AC441">
            <v>20.250694444444445</v>
          </cell>
          <cell r="AE441">
            <v>4.4145833333333329</v>
          </cell>
          <cell r="AG441">
            <v>39.742361111111116</v>
          </cell>
          <cell r="AI441">
            <v>0.44097222222222232</v>
          </cell>
          <cell r="AJ441">
            <v>0</v>
          </cell>
          <cell r="AK441">
            <v>44.59791666666667</v>
          </cell>
          <cell r="AL441">
            <v>0</v>
          </cell>
          <cell r="AM441">
            <v>64.848611111111111</v>
          </cell>
          <cell r="AN441">
            <v>1</v>
          </cell>
          <cell r="AO441">
            <v>213.22499999999997</v>
          </cell>
          <cell r="AP441">
            <v>0.88</v>
          </cell>
          <cell r="AQ441">
            <v>140.61222222222199</v>
          </cell>
          <cell r="AR441">
            <v>1</v>
          </cell>
          <cell r="AS441">
            <v>0.97712346563121888</v>
          </cell>
          <cell r="AT441">
            <v>1</v>
          </cell>
          <cell r="AU441">
            <v>0.79405361249158812</v>
          </cell>
          <cell r="AV441">
            <v>1</v>
          </cell>
          <cell r="AW441">
            <v>0.99771486560890732</v>
          </cell>
          <cell r="AX441">
            <v>1</v>
          </cell>
          <cell r="AY441">
            <v>0.76889194373171443</v>
          </cell>
          <cell r="AZ441">
            <v>1</v>
          </cell>
          <cell r="BA441">
            <v>0.69603053634006862</v>
          </cell>
          <cell r="BB441">
            <v>0.88</v>
          </cell>
          <cell r="BC441">
            <v>0.65945467099177868</v>
          </cell>
          <cell r="BD441">
            <v>0.88</v>
          </cell>
          <cell r="BE441">
            <v>0.62525390703404993</v>
          </cell>
          <cell r="BF441">
            <v>0.88</v>
          </cell>
          <cell r="BG441">
            <v>0.62321206525084549</v>
          </cell>
          <cell r="BH441">
            <v>0.88</v>
          </cell>
          <cell r="BI441">
            <v>0.57363476684231307</v>
          </cell>
          <cell r="BJ441">
            <v>140</v>
          </cell>
          <cell r="BK441">
            <v>137.26622507921724</v>
          </cell>
          <cell r="BL441">
            <v>2956.8</v>
          </cell>
          <cell r="BM441">
            <v>463231.41466666642</v>
          </cell>
          <cell r="BN441">
            <v>2956.8</v>
          </cell>
          <cell r="BO441">
            <v>1883.0545311653107</v>
          </cell>
          <cell r="BP441">
            <v>1064.4480000000001</v>
          </cell>
          <cell r="BQ441">
            <v>165347.44604000021</v>
          </cell>
          <cell r="BR441">
            <v>0.36</v>
          </cell>
          <cell r="BS441">
            <v>0.35694350772600658</v>
          </cell>
          <cell r="BT441">
            <v>2</v>
          </cell>
          <cell r="BU441">
            <v>0.35694350772600658</v>
          </cell>
          <cell r="BV441">
            <v>0.105</v>
          </cell>
          <cell r="BW441">
            <v>0.11483595644162606</v>
          </cell>
          <cell r="BX441">
            <v>310.464</v>
          </cell>
          <cell r="BY441">
            <v>53195.622557054121</v>
          </cell>
          <cell r="BZ441">
            <v>0.18</v>
          </cell>
          <cell r="CA441">
            <v>0.18594624110114064</v>
          </cell>
          <cell r="CB441">
            <v>532.22400000000005</v>
          </cell>
          <cell r="CC441">
            <v>86136.140317230413</v>
          </cell>
          <cell r="CD441">
            <v>2.9000000000000001E-2</v>
          </cell>
          <cell r="CE441">
            <v>2.9085983850090341E-2</v>
          </cell>
          <cell r="CF441">
            <v>0.75</v>
          </cell>
          <cell r="CG441">
            <v>0.74911925387214284</v>
          </cell>
          <cell r="CH441">
            <v>43.848000000000006</v>
          </cell>
          <cell r="CI441">
            <v>7100.7148893401727</v>
          </cell>
          <cell r="CJ441">
            <v>0.49199999999999999</v>
          </cell>
          <cell r="CK441">
            <v>0.4893462019032111</v>
          </cell>
          <cell r="CL441">
            <v>557.92800000000011</v>
          </cell>
          <cell r="CM441">
            <v>89492.264533429567</v>
          </cell>
          <cell r="CN441">
            <v>0.38352272727272729</v>
          </cell>
          <cell r="CO441">
            <v>0.39479466191125673</v>
          </cell>
          <cell r="CP441">
            <v>1134.0000000000002</v>
          </cell>
          <cell r="CQ441">
            <v>182881.28973999975</v>
          </cell>
          <cell r="CR441">
            <v>1.1122159090909092E-2</v>
          </cell>
          <cell r="CS441">
            <v>1.1482991160452691E-2</v>
          </cell>
          <cell r="CT441">
            <v>32.886000000000003</v>
          </cell>
          <cell r="CU441">
            <v>5319.2822398613253</v>
          </cell>
          <cell r="CV441">
            <v>3.5000000000000003E-2</v>
          </cell>
          <cell r="CW441">
            <v>4.1885450163813218E-2</v>
          </cell>
          <cell r="CX441">
            <v>103.48800000000001</v>
          </cell>
          <cell r="CY441">
            <v>19402.656333333351</v>
          </cell>
          <cell r="CZ441">
            <v>0.02</v>
          </cell>
          <cell r="DA441">
            <v>2.0301876204651667E-2</v>
          </cell>
          <cell r="DB441">
            <v>7.000000000000001E-4</v>
          </cell>
          <cell r="DC441">
            <v>8.5035322400184277E-4</v>
          </cell>
          <cell r="DD441">
            <v>2.0697600000000005</v>
          </cell>
          <cell r="DE441">
            <v>393.91032692073429</v>
          </cell>
          <cell r="DF441">
            <v>0.65</v>
          </cell>
          <cell r="DG441">
            <v>0.60820063095113497</v>
          </cell>
          <cell r="DH441">
            <v>67.267200000000017</v>
          </cell>
          <cell r="DI441">
            <v>11800.707824061379</v>
          </cell>
          <cell r="DJ441">
            <v>0.3</v>
          </cell>
          <cell r="DK441">
            <v>0.10352939131066381</v>
          </cell>
          <cell r="DL441">
            <v>31.046400000000002</v>
          </cell>
          <cell r="DM441">
            <v>2008.745199999998</v>
          </cell>
          <cell r="DN441">
            <v>0.82</v>
          </cell>
          <cell r="DO441">
            <v>0.82592922638820798</v>
          </cell>
          <cell r="DP441">
            <v>277.57799999999997</v>
          </cell>
          <cell r="DQ441">
            <v>47876.340317192873</v>
          </cell>
          <cell r="DR441">
            <v>338.50975609756097</v>
          </cell>
          <cell r="DS441">
            <v>57966.637803285295</v>
          </cell>
          <cell r="DT441">
            <v>2887.2480000000005</v>
          </cell>
          <cell r="DU441">
            <v>445697.57096666686</v>
          </cell>
          <cell r="DV441">
            <v>0.9764772727272728</v>
          </cell>
          <cell r="DW441">
            <v>0.9621488458147498</v>
          </cell>
          <cell r="DX441">
            <v>0.81</v>
          </cell>
          <cell r="DY441">
            <v>0.4561061020449883</v>
          </cell>
          <cell r="DZ441">
            <v>0.98899999999999999</v>
          </cell>
          <cell r="EA441">
            <v>0.98791159655157457</v>
          </cell>
          <cell r="EB441">
            <v>0.8475589402685193</v>
          </cell>
          <cell r="EC441">
            <v>0.85152379006459933</v>
          </cell>
          <cell r="ED441">
            <v>0.85</v>
          </cell>
          <cell r="EE441">
            <v>0.87383893923609357</v>
          </cell>
          <cell r="EF441">
            <v>6.7631952852264879E-2</v>
          </cell>
          <cell r="EG441">
            <v>7.6904388056516781E-2</v>
          </cell>
          <cell r="EH441">
            <v>199.97415819357681</v>
          </cell>
          <cell r="EI441">
            <v>35624.528473494553</v>
          </cell>
          <cell r="EJ441">
            <v>202.19833993283802</v>
          </cell>
          <cell r="EK441">
            <v>36060.441640574216</v>
          </cell>
          <cell r="EL441">
            <v>6.8384178819276928E-2</v>
          </cell>
          <cell r="EM441">
            <v>7.7845414837684757E-2</v>
          </cell>
          <cell r="EN441">
            <v>5.0000000000000001E-4</v>
          </cell>
          <cell r="EO441">
            <v>4.6040974710245716E-4</v>
          </cell>
          <cell r="EP441">
            <v>0.10109916996641902</v>
          </cell>
          <cell r="EQ441">
            <v>16.60257881613969</v>
          </cell>
          <cell r="ER441">
            <v>0.98949474737368681</v>
          </cell>
          <cell r="ES441">
            <v>0.98836665019103398</v>
          </cell>
          <cell r="ET441">
            <v>202.09724076287162</v>
          </cell>
          <cell r="EU441">
            <v>36043.839061758059</v>
          </cell>
          <cell r="EV441">
            <v>2.6245888056826025E-2</v>
          </cell>
          <cell r="EW441">
            <v>2.6448577224656586E-2</v>
          </cell>
          <cell r="EX441">
            <v>0.85</v>
          </cell>
          <cell r="EY441">
            <v>0.8471487176004856</v>
          </cell>
          <cell r="EZ441">
            <v>0.35699999999999993</v>
          </cell>
          <cell r="FA441">
            <v>0.36018744904071609</v>
          </cell>
          <cell r="FB441">
            <v>0.42</v>
          </cell>
          <cell r="FC441">
            <v>0.42517617220850246</v>
          </cell>
          <cell r="FD441">
            <v>105.61182630516824</v>
          </cell>
          <cell r="FE441">
            <v>18713.264403585159</v>
          </cell>
          <cell r="FF441">
            <v>0.72042509922824149</v>
          </cell>
          <cell r="FG441">
            <v>0.74409464544434756</v>
          </cell>
          <cell r="FH441">
            <v>0.77525692740344498</v>
          </cell>
          <cell r="FI441">
            <v>0.78573899609714826</v>
          </cell>
          <cell r="FJ441">
            <v>0.89407467532467522</v>
          </cell>
          <cell r="FK441">
            <v>0.90000526388884472</v>
          </cell>
          <cell r="FL441">
            <v>0.93106447124304259</v>
          </cell>
          <cell r="FM441">
            <v>0.93746188581991485</v>
          </cell>
          <cell r="FN441">
            <v>0.64411383668823696</v>
          </cell>
          <cell r="FO441">
            <v>0.66968909773141638</v>
          </cell>
          <cell r="FP441">
            <v>0.72181418119039431</v>
          </cell>
          <cell r="FQ441">
            <v>0.73660036104347937</v>
          </cell>
          <cell r="FR441">
            <v>3.0000000000000001E-3</v>
          </cell>
          <cell r="FS441">
            <v>1.0318421399579947E-3</v>
          </cell>
          <cell r="FT441">
            <v>0.82299999999999995</v>
          </cell>
          <cell r="FU441">
            <v>0.82696106852816598</v>
          </cell>
          <cell r="FV441">
            <v>0.8508029386425725</v>
          </cell>
          <cell r="FW441">
            <v>0.8526510317967968</v>
          </cell>
          <cell r="FX441">
            <v>275.50824</v>
          </cell>
          <cell r="FY441">
            <v>42768.24541475255</v>
          </cell>
          <cell r="FZ441">
            <v>334.76092345078979</v>
          </cell>
          <cell r="GA441">
            <v>51717.362572910381</v>
          </cell>
          <cell r="GB441">
            <v>41.105019787756859</v>
          </cell>
          <cell r="GC441" t="e">
            <v>#DIV/0!</v>
          </cell>
          <cell r="GD441">
            <v>1.3901860047266254E-2</v>
          </cell>
          <cell r="GE441" t="e">
            <v>#DIV/0!</v>
          </cell>
          <cell r="GF441">
            <v>3.8940784446123963E-2</v>
          </cell>
          <cell r="GG441" t="e">
            <v>#DIV/0!</v>
          </cell>
          <cell r="GH441">
            <v>115.14011145029934</v>
          </cell>
          <cell r="GI441" t="e">
            <v>#DIV/0!</v>
          </cell>
          <cell r="GJ441">
            <v>1.6299999999999999E-2</v>
          </cell>
          <cell r="GK441" t="e">
            <v>#DIV/0!</v>
          </cell>
          <cell r="GL441">
            <v>4.4907843119999997</v>
          </cell>
          <cell r="GM441" t="e">
            <v>#DIV/0!</v>
          </cell>
          <cell r="GN441">
            <v>3.2519472604137922</v>
          </cell>
          <cell r="GO441" t="e">
            <v>#DIV/0!</v>
          </cell>
          <cell r="GP441">
            <v>9.1090959675456382</v>
          </cell>
          <cell r="GQ441" t="e">
            <v>#DIV/0!</v>
          </cell>
          <cell r="GR441">
            <v>3.080727802876636E-3</v>
          </cell>
          <cell r="GS441" t="e">
            <v>#DIV/0!</v>
          </cell>
          <cell r="GT441">
            <v>124.24920741784499</v>
          </cell>
          <cell r="GU441">
            <v>22089.703985611548</v>
          </cell>
          <cell r="GV441">
            <v>44.356967048170652</v>
          </cell>
          <cell r="GW441">
            <v>7956.4341286419631</v>
          </cell>
          <cell r="GX441">
            <v>1.5001679872893213E-2</v>
          </cell>
          <cell r="GY441">
            <v>1.7175938152569552E-2</v>
          </cell>
          <cell r="GZ441">
            <v>4.2021512249000602E-2</v>
          </cell>
          <cell r="HA441">
            <v>4.7686109547442783E-2</v>
          </cell>
          <cell r="HB441">
            <v>31.177114758252536</v>
          </cell>
          <cell r="HC441">
            <v>3901.4673881355084</v>
          </cell>
          <cell r="HD441">
            <v>1.0544208183932811E-2</v>
          </cell>
          <cell r="HE441">
            <v>8.4222858480851072E-3</v>
          </cell>
          <cell r="IV441">
            <v>437</v>
          </cell>
        </row>
        <row r="442">
          <cell r="B442">
            <v>39248</v>
          </cell>
          <cell r="C442">
            <v>56</v>
          </cell>
          <cell r="D442">
            <v>39234</v>
          </cell>
          <cell r="E442">
            <v>0</v>
          </cell>
          <cell r="F442">
            <v>268</v>
          </cell>
          <cell r="G442">
            <v>0</v>
          </cell>
          <cell r="H442">
            <v>0</v>
          </cell>
          <cell r="I442">
            <v>1</v>
          </cell>
          <cell r="K442">
            <v>91.875</v>
          </cell>
          <cell r="L442">
            <v>1</v>
          </cell>
          <cell r="M442">
            <v>246.12500000000009</v>
          </cell>
          <cell r="N442">
            <v>247</v>
          </cell>
          <cell r="O442">
            <v>247</v>
          </cell>
          <cell r="Q442">
            <v>19.5</v>
          </cell>
          <cell r="S442">
            <v>0.73680555555555594</v>
          </cell>
          <cell r="T442">
            <v>0</v>
          </cell>
          <cell r="U442">
            <v>20.236805555555556</v>
          </cell>
          <cell r="V442">
            <v>0.83333333333333337</v>
          </cell>
          <cell r="W442">
            <v>12.49652777777778</v>
          </cell>
          <cell r="Y442">
            <v>3.4722222222222071E-2</v>
          </cell>
          <cell r="AA442">
            <v>20.215972222222224</v>
          </cell>
          <cell r="AB442">
            <v>0</v>
          </cell>
          <cell r="AC442">
            <v>20.250694444444445</v>
          </cell>
          <cell r="AE442">
            <v>4.4145833333333329</v>
          </cell>
          <cell r="AG442">
            <v>39.742361111111116</v>
          </cell>
          <cell r="AI442">
            <v>0.44097222222222232</v>
          </cell>
          <cell r="AJ442">
            <v>0</v>
          </cell>
          <cell r="AK442">
            <v>44.59791666666667</v>
          </cell>
          <cell r="AL442">
            <v>0</v>
          </cell>
          <cell r="AM442">
            <v>64.848611111111111</v>
          </cell>
          <cell r="AN442">
            <v>0.16666666666666663</v>
          </cell>
          <cell r="AO442">
            <v>213.39166666666662</v>
          </cell>
          <cell r="AP442">
            <v>0.14666666666666664</v>
          </cell>
          <cell r="AQ442">
            <v>140.75888888888866</v>
          </cell>
          <cell r="AR442">
            <v>1</v>
          </cell>
          <cell r="AS442">
            <v>0.97714320642305741</v>
          </cell>
          <cell r="AT442">
            <v>1</v>
          </cell>
          <cell r="AU442">
            <v>0.79423132930394102</v>
          </cell>
          <cell r="AV442">
            <v>1</v>
          </cell>
          <cell r="AW442">
            <v>0.99771683751433715</v>
          </cell>
          <cell r="AX442">
            <v>1</v>
          </cell>
          <cell r="AY442">
            <v>0.7690913732413357</v>
          </cell>
          <cell r="AZ442">
            <v>1</v>
          </cell>
          <cell r="BA442">
            <v>0.69626794756642052</v>
          </cell>
          <cell r="BB442">
            <v>0.88</v>
          </cell>
          <cell r="BC442">
            <v>0.65962692492938035</v>
          </cell>
          <cell r="BD442">
            <v>0.14666666666666664</v>
          </cell>
          <cell r="BE442">
            <v>0.62313521622975887</v>
          </cell>
          <cell r="BF442">
            <v>0.14666666666666664</v>
          </cell>
          <cell r="BG442">
            <v>0.62110927253784309</v>
          </cell>
          <cell r="BH442">
            <v>0.14666666666666664</v>
          </cell>
          <cell r="BI442">
            <v>0.57190000564302157</v>
          </cell>
          <cell r="BJ442">
            <v>140</v>
          </cell>
          <cell r="BK442">
            <v>137.26907359314208</v>
          </cell>
          <cell r="BL442">
            <v>492.79999999999984</v>
          </cell>
          <cell r="BM442">
            <v>463724.2146666664</v>
          </cell>
          <cell r="BN442">
            <v>492.79999999999984</v>
          </cell>
          <cell r="BO442">
            <v>1877.4259703103903</v>
          </cell>
          <cell r="BP442">
            <v>177.40799999999993</v>
          </cell>
          <cell r="BQ442">
            <v>165524.85404000021</v>
          </cell>
          <cell r="BR442">
            <v>0.36</v>
          </cell>
          <cell r="BS442">
            <v>0.35694675586217245</v>
          </cell>
          <cell r="BT442">
            <v>2</v>
          </cell>
          <cell r="BU442">
            <v>0.35694675586217245</v>
          </cell>
          <cell r="BV442">
            <v>0.105</v>
          </cell>
          <cell r="BW442">
            <v>0.11482550376483859</v>
          </cell>
          <cell r="BX442">
            <v>51.743999999999978</v>
          </cell>
          <cell r="BY442">
            <v>53247.36655705412</v>
          </cell>
          <cell r="BZ442">
            <v>0.18</v>
          </cell>
          <cell r="CA442">
            <v>0.18593992202716961</v>
          </cell>
          <cell r="CB442">
            <v>88.703999999999965</v>
          </cell>
          <cell r="CC442">
            <v>86224.844317230411</v>
          </cell>
          <cell r="CD442">
            <v>2.9000000000000001E-2</v>
          </cell>
          <cell r="CE442">
            <v>2.9085895081193486E-2</v>
          </cell>
          <cell r="CF442">
            <v>0.75</v>
          </cell>
          <cell r="CG442">
            <v>0.74912015939718157</v>
          </cell>
          <cell r="CH442">
            <v>7.3079999999999989</v>
          </cell>
          <cell r="CI442">
            <v>7108.0228893401727</v>
          </cell>
          <cell r="CJ442">
            <v>0.49199999999999999</v>
          </cell>
          <cell r="CK442">
            <v>0.48934894165874981</v>
          </cell>
          <cell r="CL442">
            <v>92.987999999999971</v>
          </cell>
          <cell r="CM442">
            <v>89585.252533429564</v>
          </cell>
          <cell r="CN442">
            <v>0.38352272727272729</v>
          </cell>
          <cell r="CO442">
            <v>0.39478268321958143</v>
          </cell>
          <cell r="CP442">
            <v>188.99999999999994</v>
          </cell>
          <cell r="CQ442">
            <v>183070.28973999975</v>
          </cell>
          <cell r="CR442">
            <v>1.1122159090909092E-2</v>
          </cell>
          <cell r="CS442">
            <v>1.148260770399679E-2</v>
          </cell>
          <cell r="CT442">
            <v>5.480999999999999</v>
          </cell>
          <cell r="CU442">
            <v>5324.763239861325</v>
          </cell>
          <cell r="CV442">
            <v>3.5000000000000003E-2</v>
          </cell>
          <cell r="CW442">
            <v>4.1878132991810098E-2</v>
          </cell>
          <cell r="CX442">
            <v>17.247999999999998</v>
          </cell>
          <cell r="CY442">
            <v>19419.90433333335</v>
          </cell>
          <cell r="CZ442">
            <v>0.02</v>
          </cell>
          <cell r="DA442">
            <v>2.0301608090005557E-2</v>
          </cell>
          <cell r="DB442">
            <v>7.000000000000001E-4</v>
          </cell>
          <cell r="DC442">
            <v>8.5019344354086046E-4</v>
          </cell>
          <cell r="DD442">
            <v>0.34495999999999993</v>
          </cell>
          <cell r="DE442">
            <v>394.25528692073431</v>
          </cell>
          <cell r="DF442">
            <v>0.65</v>
          </cell>
          <cell r="DG442">
            <v>0.60823775551699177</v>
          </cell>
          <cell r="DH442">
            <v>11.211199999999998</v>
          </cell>
          <cell r="DI442">
            <v>11811.919024061379</v>
          </cell>
          <cell r="DJ442">
            <v>0.3</v>
          </cell>
          <cell r="DK442">
            <v>0.10370388882622866</v>
          </cell>
          <cell r="DL442">
            <v>5.1743999999999994</v>
          </cell>
          <cell r="DM442">
            <v>2013.9195999999981</v>
          </cell>
          <cell r="DN442">
            <v>0.82</v>
          </cell>
          <cell r="DO442">
            <v>0.82592346114845228</v>
          </cell>
          <cell r="DP442">
            <v>46.262999999999977</v>
          </cell>
          <cell r="DQ442">
            <v>47922.603317192872</v>
          </cell>
          <cell r="DR442">
            <v>56.418292682926804</v>
          </cell>
          <cell r="DS442">
            <v>58023.056095968219</v>
          </cell>
          <cell r="DT442">
            <v>481.2079999999998</v>
          </cell>
          <cell r="DU442">
            <v>446178.77896666684</v>
          </cell>
          <cell r="DV442">
            <v>0.97647727272727258</v>
          </cell>
          <cell r="DW442">
            <v>0.96216407264259096</v>
          </cell>
          <cell r="DX442">
            <v>0.81</v>
          </cell>
          <cell r="DY442">
            <v>0.45648218530179557</v>
          </cell>
          <cell r="DZ442">
            <v>0.98899999999999999</v>
          </cell>
          <cell r="EA442">
            <v>0.98791261275236741</v>
          </cell>
          <cell r="EB442">
            <v>0.8475589402685193</v>
          </cell>
          <cell r="EC442">
            <v>0.85151977997577699</v>
          </cell>
          <cell r="ED442">
            <v>0.85</v>
          </cell>
          <cell r="EE442">
            <v>0.87381622023765593</v>
          </cell>
          <cell r="EF442">
            <v>6.7631952852264879E-2</v>
          </cell>
          <cell r="EG442">
            <v>7.6894534234084974E-2</v>
          </cell>
          <cell r="EH442">
            <v>33.329026365596121</v>
          </cell>
          <cell r="EI442">
            <v>35657.857499860147</v>
          </cell>
          <cell r="EJ442">
            <v>33.699723322139661</v>
          </cell>
          <cell r="EK442">
            <v>36094.141363896357</v>
          </cell>
          <cell r="EL442">
            <v>6.8384178819276928E-2</v>
          </cell>
          <cell r="EM442">
            <v>7.783536037651495E-2</v>
          </cell>
          <cell r="EN442">
            <v>5.0000000000000001E-4</v>
          </cell>
          <cell r="EO442">
            <v>4.6044671101179213E-4</v>
          </cell>
          <cell r="EP442">
            <v>1.6849861661069832E-2</v>
          </cell>
          <cell r="EQ442">
            <v>16.619428677800759</v>
          </cell>
          <cell r="ER442">
            <v>0.98949474737368681</v>
          </cell>
          <cell r="ES442">
            <v>0.98836770341067359</v>
          </cell>
          <cell r="ET442">
            <v>33.682873460478589</v>
          </cell>
          <cell r="EU442">
            <v>36077.521935218538</v>
          </cell>
          <cell r="EV442">
            <v>2.6245888056826025E-2</v>
          </cell>
          <cell r="EW442">
            <v>2.6448361826756819E-2</v>
          </cell>
          <cell r="EX442">
            <v>0.85</v>
          </cell>
          <cell r="EY442">
            <v>0.84715138805860346</v>
          </cell>
          <cell r="EZ442">
            <v>0.35699999999999993</v>
          </cell>
          <cell r="FA442">
            <v>0.36018446373516833</v>
          </cell>
          <cell r="FB442">
            <v>0.42</v>
          </cell>
          <cell r="FC442">
            <v>0.42517130800032615</v>
          </cell>
          <cell r="FD442">
            <v>17.601971050861362</v>
          </cell>
          <cell r="FE442">
            <v>18730.866374636022</v>
          </cell>
          <cell r="FF442">
            <v>0.72042509922824149</v>
          </cell>
          <cell r="FG442">
            <v>0.74407179559603387</v>
          </cell>
          <cell r="FH442">
            <v>0.77525692740344498</v>
          </cell>
          <cell r="FI442">
            <v>0.78572845711658579</v>
          </cell>
          <cell r="FJ442">
            <v>0.89407467532467522</v>
          </cell>
          <cell r="FK442">
            <v>0.89999950074233614</v>
          </cell>
          <cell r="FL442">
            <v>0.93106447124304259</v>
          </cell>
          <cell r="FM442">
            <v>0.93745567052326817</v>
          </cell>
          <cell r="FN442">
            <v>0.64411383668823696</v>
          </cell>
          <cell r="FO442">
            <v>0.66966424455288409</v>
          </cell>
          <cell r="FP442">
            <v>0.72181418119039431</v>
          </cell>
          <cell r="FQ442">
            <v>0.73658559761544184</v>
          </cell>
          <cell r="FR442">
            <v>3.0000000000000001E-3</v>
          </cell>
          <cell r="FS442">
            <v>1.0333387230736513E-3</v>
          </cell>
          <cell r="FT442">
            <v>0.82299999999999995</v>
          </cell>
          <cell r="FU442">
            <v>0.82695679987152593</v>
          </cell>
          <cell r="FV442">
            <v>0.8508029386425725</v>
          </cell>
          <cell r="FW442">
            <v>0.85264864679268404</v>
          </cell>
          <cell r="FX442">
            <v>45.918039999999976</v>
          </cell>
          <cell r="FY442">
            <v>42814.163454752546</v>
          </cell>
          <cell r="FZ442">
            <v>55.793487241798275</v>
          </cell>
          <cell r="GA442">
            <v>51773.156060152178</v>
          </cell>
          <cell r="GB442">
            <v>6.8508366312928066</v>
          </cell>
          <cell r="GC442" t="e">
            <v>#DIV/0!</v>
          </cell>
          <cell r="GD442">
            <v>1.3901860047266252E-2</v>
          </cell>
          <cell r="GE442" t="e">
            <v>#DIV/0!</v>
          </cell>
          <cell r="GF442">
            <v>3.8940784446123956E-2</v>
          </cell>
          <cell r="GG442" t="e">
            <v>#DIV/0!</v>
          </cell>
          <cell r="GH442">
            <v>19.19001857504988</v>
          </cell>
          <cell r="GI442" t="e">
            <v>#DIV/0!</v>
          </cell>
          <cell r="GJ442">
            <v>1.6299999999999999E-2</v>
          </cell>
          <cell r="GK442" t="e">
            <v>#DIV/0!</v>
          </cell>
          <cell r="GL442">
            <v>0.74846405199999955</v>
          </cell>
          <cell r="GM442" t="e">
            <v>#DIV/0!</v>
          </cell>
          <cell r="GN442">
            <v>0.54199121006896511</v>
          </cell>
          <cell r="GO442" t="e">
            <v>#DIV/0!</v>
          </cell>
          <cell r="GP442">
            <v>1.5181826612576055</v>
          </cell>
          <cell r="GQ442" t="e">
            <v>#DIV/0!</v>
          </cell>
          <cell r="GR442">
            <v>3.0807278028766355E-3</v>
          </cell>
          <cell r="GS442" t="e">
            <v>#DIV/0!</v>
          </cell>
          <cell r="GT442">
            <v>20.708201236307485</v>
          </cell>
          <cell r="GU442">
            <v>22110.412186847854</v>
          </cell>
          <cell r="GV442">
            <v>7.392827841361771</v>
          </cell>
          <cell r="GW442">
            <v>7963.8269564833245</v>
          </cell>
          <cell r="GX442">
            <v>1.500167987289321E-2</v>
          </cell>
          <cell r="GY442">
            <v>1.7173627566996627E-2</v>
          </cell>
          <cell r="GZ442">
            <v>4.2021512249000588E-2</v>
          </cell>
          <cell r="HA442">
            <v>4.7680089776509151E-2</v>
          </cell>
          <cell r="HB442">
            <v>5.1961857930420843</v>
          </cell>
          <cell r="HC442">
            <v>3906.6635739285502</v>
          </cell>
          <cell r="HD442">
            <v>1.0544208183932804E-2</v>
          </cell>
          <cell r="HE442">
            <v>8.4245408162192531E-3</v>
          </cell>
          <cell r="IV442">
            <v>438</v>
          </cell>
        </row>
        <row r="443">
          <cell r="B443">
            <v>39249</v>
          </cell>
          <cell r="C443">
            <v>56</v>
          </cell>
          <cell r="D443">
            <v>39234</v>
          </cell>
          <cell r="E443">
            <v>0</v>
          </cell>
          <cell r="F443">
            <v>269</v>
          </cell>
          <cell r="G443">
            <v>0</v>
          </cell>
          <cell r="H443">
            <v>0</v>
          </cell>
          <cell r="I443">
            <v>1</v>
          </cell>
          <cell r="K443">
            <v>91.875</v>
          </cell>
          <cell r="L443">
            <v>1</v>
          </cell>
          <cell r="M443">
            <v>247.12500000000009</v>
          </cell>
          <cell r="N443">
            <v>248</v>
          </cell>
          <cell r="O443">
            <v>248</v>
          </cell>
          <cell r="Q443">
            <v>19.5</v>
          </cell>
          <cell r="S443">
            <v>0.73680555555555594</v>
          </cell>
          <cell r="T443">
            <v>0</v>
          </cell>
          <cell r="U443">
            <v>20.236805555555556</v>
          </cell>
          <cell r="W443">
            <v>12.49652777777778</v>
          </cell>
          <cell r="Y443">
            <v>3.4722222222222071E-2</v>
          </cell>
          <cell r="AA443">
            <v>20.215972222222224</v>
          </cell>
          <cell r="AB443">
            <v>0</v>
          </cell>
          <cell r="AC443">
            <v>20.250694444444445</v>
          </cell>
          <cell r="AE443">
            <v>4.4145833333333329</v>
          </cell>
          <cell r="AG443">
            <v>39.742361111111116</v>
          </cell>
          <cell r="AI443">
            <v>0.44097222222222232</v>
          </cell>
          <cell r="AJ443">
            <v>0</v>
          </cell>
          <cell r="AK443">
            <v>44.59791666666667</v>
          </cell>
          <cell r="AL443">
            <v>0</v>
          </cell>
          <cell r="AM443">
            <v>64.848611111111111</v>
          </cell>
          <cell r="AN443">
            <v>1</v>
          </cell>
          <cell r="AO443">
            <v>214.39166666666662</v>
          </cell>
          <cell r="AP443">
            <v>0.88</v>
          </cell>
          <cell r="AQ443">
            <v>141.63888888888866</v>
          </cell>
          <cell r="AR443">
            <v>1</v>
          </cell>
          <cell r="AS443">
            <v>0.97726093939469816</v>
          </cell>
          <cell r="AT443">
            <v>1</v>
          </cell>
          <cell r="AU443">
            <v>0.79529122237205918</v>
          </cell>
          <cell r="AV443">
            <v>1</v>
          </cell>
          <cell r="AW443">
            <v>0.99772859784735457</v>
          </cell>
          <cell r="AX443">
            <v>1</v>
          </cell>
          <cell r="AY443">
            <v>0.77028075961411202</v>
          </cell>
          <cell r="AZ443">
            <v>1</v>
          </cell>
          <cell r="BA443">
            <v>0.69768466332387491</v>
          </cell>
          <cell r="BB443">
            <v>0.88</v>
          </cell>
          <cell r="BC443">
            <v>0.66065482437387346</v>
          </cell>
          <cell r="BD443">
            <v>0.88</v>
          </cell>
          <cell r="BE443">
            <v>0.62426733676339519</v>
          </cell>
          <cell r="BF443">
            <v>0.88</v>
          </cell>
          <cell r="BG443">
            <v>0.6222466288364138</v>
          </cell>
          <cell r="BH443">
            <v>0.88</v>
          </cell>
          <cell r="BI443">
            <v>0.57314674310121883</v>
          </cell>
          <cell r="BJ443">
            <v>140</v>
          </cell>
          <cell r="BK443">
            <v>137.28604079231238</v>
          </cell>
          <cell r="BL443">
            <v>2956.8</v>
          </cell>
          <cell r="BM443">
            <v>466681.01466666639</v>
          </cell>
          <cell r="BN443">
            <v>2956.8</v>
          </cell>
          <cell r="BO443">
            <v>1881.7782849462355</v>
          </cell>
          <cell r="BP443">
            <v>1064.4480000000001</v>
          </cell>
          <cell r="BQ443">
            <v>166589.30204000021</v>
          </cell>
          <cell r="BR443">
            <v>0.36</v>
          </cell>
          <cell r="BS443">
            <v>0.35696610062226125</v>
          </cell>
          <cell r="BT443">
            <v>2</v>
          </cell>
          <cell r="BU443">
            <v>0.35696610062226125</v>
          </cell>
          <cell r="BV443">
            <v>0.105</v>
          </cell>
          <cell r="BW443">
            <v>0.11476325128698146</v>
          </cell>
          <cell r="BX443">
            <v>310.464</v>
          </cell>
          <cell r="BY443">
            <v>53557.83055705412</v>
          </cell>
          <cell r="BZ443">
            <v>0.18</v>
          </cell>
          <cell r="CA443">
            <v>0.18590228783829549</v>
          </cell>
          <cell r="CB443">
            <v>532.22400000000005</v>
          </cell>
          <cell r="CC443">
            <v>86757.068317230413</v>
          </cell>
          <cell r="CD443">
            <v>2.9000000000000001E-2</v>
          </cell>
          <cell r="CE443">
            <v>2.9085366293171176E-2</v>
          </cell>
          <cell r="CF443">
            <v>0.75</v>
          </cell>
          <cell r="CG443">
            <v>0.74912555368510281</v>
          </cell>
          <cell r="CH443">
            <v>43.848000000000006</v>
          </cell>
          <cell r="CI443">
            <v>7151.8708893401727</v>
          </cell>
          <cell r="CJ443">
            <v>0.49199999999999999</v>
          </cell>
          <cell r="CK443">
            <v>0.48936526212643938</v>
          </cell>
          <cell r="CL443">
            <v>557.92800000000011</v>
          </cell>
          <cell r="CM443">
            <v>90143.180533429564</v>
          </cell>
          <cell r="CN443">
            <v>0.38352272727272729</v>
          </cell>
          <cell r="CO443">
            <v>0.39471134233212873</v>
          </cell>
          <cell r="CP443">
            <v>1134.0000000000002</v>
          </cell>
          <cell r="CQ443">
            <v>184204.28973999975</v>
          </cell>
          <cell r="CR443">
            <v>1.1122159090909092E-2</v>
          </cell>
          <cell r="CS443">
            <v>1.1480323971799246E-2</v>
          </cell>
          <cell r="CT443">
            <v>32.886000000000003</v>
          </cell>
          <cell r="CU443">
            <v>5357.6492398613254</v>
          </cell>
          <cell r="CV443">
            <v>3.5000000000000003E-2</v>
          </cell>
          <cell r="CW443">
            <v>4.1834554481026437E-2</v>
          </cell>
          <cell r="CX443">
            <v>103.48800000000001</v>
          </cell>
          <cell r="CY443">
            <v>19523.392333333351</v>
          </cell>
          <cell r="CZ443">
            <v>0.02</v>
          </cell>
          <cell r="DA443">
            <v>2.0300009350530078E-2</v>
          </cell>
          <cell r="DB443">
            <v>7.000000000000001E-4</v>
          </cell>
          <cell r="DC443">
            <v>8.4924184714009661E-4</v>
          </cell>
          <cell r="DD443">
            <v>2.0697600000000005</v>
          </cell>
          <cell r="DE443">
            <v>396.32504692073428</v>
          </cell>
          <cell r="DF443">
            <v>0.65</v>
          </cell>
          <cell r="DG443">
            <v>0.60845912540411318</v>
          </cell>
          <cell r="DH443">
            <v>67.267200000000017</v>
          </cell>
          <cell r="DI443">
            <v>11879.186224061379</v>
          </cell>
          <cell r="DJ443">
            <v>0.3</v>
          </cell>
          <cell r="DK443">
            <v>0.10474439918458824</v>
          </cell>
          <cell r="DL443">
            <v>31.046400000000002</v>
          </cell>
          <cell r="DM443">
            <v>2044.9659999999981</v>
          </cell>
          <cell r="DN443">
            <v>0.82</v>
          </cell>
          <cell r="DO443">
            <v>0.82588910378741609</v>
          </cell>
          <cell r="DP443">
            <v>277.57799999999997</v>
          </cell>
          <cell r="DQ443">
            <v>48200.181317192873</v>
          </cell>
          <cell r="DR443">
            <v>338.50975609756097</v>
          </cell>
          <cell r="DS443">
            <v>58361.565852065782</v>
          </cell>
          <cell r="DT443">
            <v>2887.2480000000005</v>
          </cell>
          <cell r="DU443">
            <v>449066.02696666686</v>
          </cell>
          <cell r="DV443">
            <v>0.9764772727272728</v>
          </cell>
          <cell r="DW443">
            <v>0.96225475829013252</v>
          </cell>
          <cell r="DX443">
            <v>0.81</v>
          </cell>
          <cell r="DY443">
            <v>0.45872200531085738</v>
          </cell>
          <cell r="DZ443">
            <v>0.98899999999999999</v>
          </cell>
          <cell r="EA443">
            <v>0.9879186703300219</v>
          </cell>
          <cell r="EB443">
            <v>0.8475589402685193</v>
          </cell>
          <cell r="EC443">
            <v>0.8514958882867687</v>
          </cell>
          <cell r="ED443">
            <v>0.85</v>
          </cell>
          <cell r="EE443">
            <v>0.87368081028105948</v>
          </cell>
          <cell r="EF443">
            <v>6.7631952852264879E-2</v>
          </cell>
          <cell r="EG443">
            <v>7.6835848322790015E-2</v>
          </cell>
          <cell r="EH443">
            <v>199.97415819357681</v>
          </cell>
          <cell r="EI443">
            <v>35857.831658053721</v>
          </cell>
          <cell r="EJ443">
            <v>202.19833993283802</v>
          </cell>
          <cell r="EK443">
            <v>36296.339703829195</v>
          </cell>
          <cell r="EL443">
            <v>6.8384178819276928E-2</v>
          </cell>
          <cell r="EM443">
            <v>7.7775479531247652E-2</v>
          </cell>
          <cell r="EN443">
            <v>5.0000000000000001E-4</v>
          </cell>
          <cell r="EO443">
            <v>4.6066705304731296E-4</v>
          </cell>
          <cell r="EP443">
            <v>0.10109916996641902</v>
          </cell>
          <cell r="EQ443">
            <v>16.720527847767176</v>
          </cell>
          <cell r="ER443">
            <v>0.98949474737368681</v>
          </cell>
          <cell r="ES443">
            <v>0.98837398165946211</v>
          </cell>
          <cell r="ET443">
            <v>202.09724076287162</v>
          </cell>
          <cell r="EU443">
            <v>36279.61917598141</v>
          </cell>
          <cell r="EV443">
            <v>2.6245888056826025E-2</v>
          </cell>
          <cell r="EW443">
            <v>2.6447078992392195E-2</v>
          </cell>
          <cell r="EX443">
            <v>0.85</v>
          </cell>
          <cell r="EY443">
            <v>0.84716730634805637</v>
          </cell>
          <cell r="EZ443">
            <v>0.35699999999999993</v>
          </cell>
          <cell r="FA443">
            <v>0.36016666867689739</v>
          </cell>
          <cell r="FB443">
            <v>0.42</v>
          </cell>
          <cell r="FC443">
            <v>0.42514231365878979</v>
          </cell>
          <cell r="FD443">
            <v>105.61182630516824</v>
          </cell>
          <cell r="FE443">
            <v>18836.47820094119</v>
          </cell>
          <cell r="FF443">
            <v>0.72042509922824149</v>
          </cell>
          <cell r="FG443">
            <v>0.74393561762937455</v>
          </cell>
          <cell r="FH443">
            <v>0.77525692740344498</v>
          </cell>
          <cell r="FI443">
            <v>0.78566566560502937</v>
          </cell>
          <cell r="FJ443">
            <v>0.89407467532467522</v>
          </cell>
          <cell r="FK443">
            <v>0.89996515571791413</v>
          </cell>
          <cell r="FL443">
            <v>0.93106447124304259</v>
          </cell>
          <cell r="FM443">
            <v>0.93741863088132749</v>
          </cell>
          <cell r="FN443">
            <v>0.64411383668823696</v>
          </cell>
          <cell r="FO443">
            <v>0.66951613396392273</v>
          </cell>
          <cell r="FP443">
            <v>0.72181418119039431</v>
          </cell>
          <cell r="FQ443">
            <v>0.73649763258193346</v>
          </cell>
          <cell r="FR443">
            <v>3.0000000000000001E-3</v>
          </cell>
          <cell r="FS443">
            <v>1.0422761084981635E-3</v>
          </cell>
          <cell r="FT443">
            <v>0.82299999999999995</v>
          </cell>
          <cell r="FU443">
            <v>0.82693137989591425</v>
          </cell>
          <cell r="FV443">
            <v>0.8508029386425725</v>
          </cell>
          <cell r="FW443">
            <v>0.85263445935674287</v>
          </cell>
          <cell r="FX443">
            <v>275.50824</v>
          </cell>
          <cell r="FY443">
            <v>43089.671694752549</v>
          </cell>
          <cell r="FZ443">
            <v>334.76092345078979</v>
          </cell>
          <cell r="GA443">
            <v>52107.916983602969</v>
          </cell>
          <cell r="GB443">
            <v>41.105019787756859</v>
          </cell>
          <cell r="GC443" t="e">
            <v>#DIV/0!</v>
          </cell>
          <cell r="GD443">
            <v>1.3901860047266254E-2</v>
          </cell>
          <cell r="GE443" t="e">
            <v>#DIV/0!</v>
          </cell>
          <cell r="GF443">
            <v>3.8940784446123963E-2</v>
          </cell>
          <cell r="GG443" t="e">
            <v>#DIV/0!</v>
          </cell>
          <cell r="GH443">
            <v>115.14011145029934</v>
          </cell>
          <cell r="GI443" t="e">
            <v>#DIV/0!</v>
          </cell>
          <cell r="GJ443">
            <v>1.6299999999999999E-2</v>
          </cell>
          <cell r="GK443" t="e">
            <v>#DIV/0!</v>
          </cell>
          <cell r="GL443">
            <v>4.4907843119999997</v>
          </cell>
          <cell r="GM443" t="e">
            <v>#DIV/0!</v>
          </cell>
          <cell r="GN443">
            <v>3.2519472604137922</v>
          </cell>
          <cell r="GO443" t="e">
            <v>#DIV/0!</v>
          </cell>
          <cell r="GP443">
            <v>9.1090959675456382</v>
          </cell>
          <cell r="GQ443" t="e">
            <v>#DIV/0!</v>
          </cell>
          <cell r="GR443">
            <v>3.080727802876636E-3</v>
          </cell>
          <cell r="GS443" t="e">
            <v>#DIV/0!</v>
          </cell>
          <cell r="GT443">
            <v>124.24920741784499</v>
          </cell>
          <cell r="GU443">
            <v>22234.661394265699</v>
          </cell>
          <cell r="GV443">
            <v>44.356967048170652</v>
          </cell>
          <cell r="GW443">
            <v>8008.1839235314956</v>
          </cell>
          <cell r="GX443">
            <v>1.5001679872893213E-2</v>
          </cell>
          <cell r="GY443">
            <v>1.7159866529499718E-2</v>
          </cell>
          <cell r="GZ443">
            <v>4.2021512249000602E-2</v>
          </cell>
          <cell r="HA443">
            <v>4.7644238131579288E-2</v>
          </cell>
          <cell r="HB443">
            <v>31.177114758252536</v>
          </cell>
          <cell r="HC443">
            <v>3937.8406886868029</v>
          </cell>
          <cell r="HD443">
            <v>1.0544208183932811E-2</v>
          </cell>
          <cell r="HE443">
            <v>8.437970615752308E-3</v>
          </cell>
          <cell r="IV443">
            <v>439</v>
          </cell>
        </row>
        <row r="444">
          <cell r="B444">
            <v>39250</v>
          </cell>
          <cell r="C444">
            <v>56</v>
          </cell>
          <cell r="D444">
            <v>39234</v>
          </cell>
          <cell r="E444">
            <v>0</v>
          </cell>
          <cell r="F444">
            <v>270</v>
          </cell>
          <cell r="G444">
            <v>0</v>
          </cell>
          <cell r="H444">
            <v>0</v>
          </cell>
          <cell r="I444">
            <v>1</v>
          </cell>
          <cell r="K444">
            <v>91.875</v>
          </cell>
          <cell r="L444">
            <v>1</v>
          </cell>
          <cell r="M444">
            <v>248.12500000000009</v>
          </cell>
          <cell r="N444">
            <v>249</v>
          </cell>
          <cell r="O444">
            <v>249</v>
          </cell>
          <cell r="Q444">
            <v>19.5</v>
          </cell>
          <cell r="S444">
            <v>0.73680555555555594</v>
          </cell>
          <cell r="T444">
            <v>0</v>
          </cell>
          <cell r="U444">
            <v>20.236805555555556</v>
          </cell>
          <cell r="W444">
            <v>12.49652777777778</v>
          </cell>
          <cell r="Y444">
            <v>3.4722222222222071E-2</v>
          </cell>
          <cell r="AA444">
            <v>20.215972222222224</v>
          </cell>
          <cell r="AB444">
            <v>0</v>
          </cell>
          <cell r="AC444">
            <v>20.250694444444445</v>
          </cell>
          <cell r="AE444">
            <v>4.4145833333333329</v>
          </cell>
          <cell r="AG444">
            <v>39.742361111111116</v>
          </cell>
          <cell r="AI444">
            <v>0.44097222222222232</v>
          </cell>
          <cell r="AJ444">
            <v>0</v>
          </cell>
          <cell r="AK444">
            <v>44.59791666666667</v>
          </cell>
          <cell r="AL444">
            <v>0</v>
          </cell>
          <cell r="AM444">
            <v>64.848611111111111</v>
          </cell>
          <cell r="AN444">
            <v>1</v>
          </cell>
          <cell r="AO444">
            <v>215.39166666666662</v>
          </cell>
          <cell r="AP444">
            <v>0.88</v>
          </cell>
          <cell r="AQ444">
            <v>142.51888888888865</v>
          </cell>
          <cell r="AR444">
            <v>1</v>
          </cell>
          <cell r="AS444">
            <v>0.97737746572100659</v>
          </cell>
          <cell r="AT444">
            <v>1</v>
          </cell>
          <cell r="AU444">
            <v>0.79634025259516805</v>
          </cell>
          <cell r="AV444">
            <v>1</v>
          </cell>
          <cell r="AW444">
            <v>0.99774023764870834</v>
          </cell>
          <cell r="AX444">
            <v>1</v>
          </cell>
          <cell r="AY444">
            <v>0.77145795596488287</v>
          </cell>
          <cell r="AZ444">
            <v>1</v>
          </cell>
          <cell r="BA444">
            <v>0.69908822429424422</v>
          </cell>
          <cell r="BB444">
            <v>0.88</v>
          </cell>
          <cell r="BC444">
            <v>0.66167317935027825</v>
          </cell>
          <cell r="BD444">
            <v>0.88</v>
          </cell>
          <cell r="BE444">
            <v>0.62538952154290972</v>
          </cell>
          <cell r="BF444">
            <v>0.88</v>
          </cell>
          <cell r="BG444">
            <v>0.62337403559929438</v>
          </cell>
          <cell r="BH444">
            <v>0.88</v>
          </cell>
          <cell r="BI444">
            <v>0.57438343129023151</v>
          </cell>
          <cell r="BJ444">
            <v>140</v>
          </cell>
          <cell r="BK444">
            <v>137.30279845946362</v>
          </cell>
          <cell r="BL444">
            <v>2956.8</v>
          </cell>
          <cell r="BM444">
            <v>469637.81466666638</v>
          </cell>
          <cell r="BN444">
            <v>2956.8</v>
          </cell>
          <cell r="BO444">
            <v>1886.0956412315918</v>
          </cell>
          <cell r="BP444">
            <v>1064.4480000000001</v>
          </cell>
          <cell r="BQ444">
            <v>167653.75004000022</v>
          </cell>
          <cell r="BR444">
            <v>0.36</v>
          </cell>
          <cell r="BS444">
            <v>0.35698520179640003</v>
          </cell>
          <cell r="BT444">
            <v>2</v>
          </cell>
          <cell r="BU444">
            <v>0.35698520179640003</v>
          </cell>
          <cell r="BV444">
            <v>0.105</v>
          </cell>
          <cell r="BW444">
            <v>0.11470178268180573</v>
          </cell>
          <cell r="BX444">
            <v>310.464</v>
          </cell>
          <cell r="BY444">
            <v>53868.29455705412</v>
          </cell>
          <cell r="BZ444">
            <v>0.18</v>
          </cell>
          <cell r="CA444">
            <v>0.18586512753276802</v>
          </cell>
          <cell r="CB444">
            <v>532.22400000000005</v>
          </cell>
          <cell r="CC444">
            <v>87289.292317230414</v>
          </cell>
          <cell r="CD444">
            <v>2.9000000000000001E-2</v>
          </cell>
          <cell r="CE444">
            <v>2.9084843975971681E-2</v>
          </cell>
          <cell r="CF444">
            <v>0.75</v>
          </cell>
          <cell r="CG444">
            <v>0.74913088223150737</v>
          </cell>
          <cell r="CH444">
            <v>43.848000000000006</v>
          </cell>
          <cell r="CI444">
            <v>7195.7188893401726</v>
          </cell>
          <cell r="CJ444">
            <v>0.49199999999999999</v>
          </cell>
          <cell r="CK444">
            <v>0.48938138287921429</v>
          </cell>
          <cell r="CL444">
            <v>557.92800000000011</v>
          </cell>
          <cell r="CM444">
            <v>90701.108533429564</v>
          </cell>
          <cell r="CN444">
            <v>0.38352272727272729</v>
          </cell>
          <cell r="CO444">
            <v>0.39464089975707517</v>
          </cell>
          <cell r="CP444">
            <v>1134.0000000000002</v>
          </cell>
          <cell r="CQ444">
            <v>185338.28973999975</v>
          </cell>
          <cell r="CR444">
            <v>1.1122159090909092E-2</v>
          </cell>
          <cell r="CS444">
            <v>1.1478068995971613E-2</v>
          </cell>
          <cell r="CT444">
            <v>32.886000000000003</v>
          </cell>
          <cell r="CU444">
            <v>5390.5352398613259</v>
          </cell>
          <cell r="CV444">
            <v>3.5000000000000003E-2</v>
          </cell>
          <cell r="CW444">
            <v>4.1791524703486391E-2</v>
          </cell>
          <cell r="CX444">
            <v>103.48800000000001</v>
          </cell>
          <cell r="CY444">
            <v>19626.880333333353</v>
          </cell>
          <cell r="CZ444">
            <v>0.02</v>
          </cell>
          <cell r="DA444">
            <v>2.0298427470621484E-2</v>
          </cell>
          <cell r="DB444">
            <v>7.000000000000001E-4</v>
          </cell>
          <cell r="DC444">
            <v>8.4830223308040458E-4</v>
          </cell>
          <cell r="DD444">
            <v>2.0697600000000005</v>
          </cell>
          <cell r="DE444">
            <v>398.39480692073425</v>
          </cell>
          <cell r="DF444">
            <v>0.65</v>
          </cell>
          <cell r="DG444">
            <v>0.60867816082681747</v>
          </cell>
          <cell r="DH444">
            <v>67.267200000000017</v>
          </cell>
          <cell r="DI444">
            <v>11946.453424061379</v>
          </cell>
          <cell r="DJ444">
            <v>0.3</v>
          </cell>
          <cell r="DK444">
            <v>0.10577393680208047</v>
          </cell>
          <cell r="DL444">
            <v>31.046400000000002</v>
          </cell>
          <cell r="DM444">
            <v>2076.0123999999983</v>
          </cell>
          <cell r="DN444">
            <v>0.82</v>
          </cell>
          <cell r="DO444">
            <v>0.8258551426882853</v>
          </cell>
          <cell r="DP444">
            <v>277.57799999999997</v>
          </cell>
          <cell r="DQ444">
            <v>48477.759317192875</v>
          </cell>
          <cell r="DR444">
            <v>338.50975609756097</v>
          </cell>
          <cell r="DS444">
            <v>58700.075608163344</v>
          </cell>
          <cell r="DT444">
            <v>2887.2480000000005</v>
          </cell>
          <cell r="DU444">
            <v>451953.27496666688</v>
          </cell>
          <cell r="DV444">
            <v>0.9764772727272728</v>
          </cell>
          <cell r="DW444">
            <v>0.96234430203932486</v>
          </cell>
          <cell r="DX444">
            <v>0.81</v>
          </cell>
          <cell r="DY444">
            <v>0.46093362188486359</v>
          </cell>
          <cell r="DZ444">
            <v>0.98899999999999999</v>
          </cell>
          <cell r="EA444">
            <v>0.98792466079089802</v>
          </cell>
          <cell r="EB444">
            <v>0.8475589402685193</v>
          </cell>
          <cell r="EC444">
            <v>0.85147228230419703</v>
          </cell>
          <cell r="ED444">
            <v>0.85</v>
          </cell>
          <cell r="EE444">
            <v>0.87354693112055681</v>
          </cell>
          <cell r="EF444">
            <v>6.7631952852264879E-2</v>
          </cell>
          <cell r="EG444">
            <v>7.6777901374572979E-2</v>
          </cell>
          <cell r="EH444">
            <v>199.97415819357681</v>
          </cell>
          <cell r="EI444">
            <v>36057.805816247295</v>
          </cell>
          <cell r="EJ444">
            <v>202.19833993283802</v>
          </cell>
          <cell r="EK444">
            <v>36498.538043762033</v>
          </cell>
          <cell r="EL444">
            <v>6.8384178819276928E-2</v>
          </cell>
          <cell r="EM444">
            <v>7.7716352695464924E-2</v>
          </cell>
          <cell r="EN444">
            <v>5.0000000000000001E-4</v>
          </cell>
          <cell r="EO444">
            <v>4.6088495373607379E-4</v>
          </cell>
          <cell r="EP444">
            <v>0.10109916996641902</v>
          </cell>
          <cell r="EQ444">
            <v>16.821627017733594</v>
          </cell>
          <cell r="ER444">
            <v>0.98949474737368681</v>
          </cell>
          <cell r="ES444">
            <v>0.98838019034920133</v>
          </cell>
          <cell r="ET444">
            <v>202.09724076287162</v>
          </cell>
          <cell r="EU444">
            <v>36481.716416744282</v>
          </cell>
          <cell r="EV444">
            <v>2.6245888056826025E-2</v>
          </cell>
          <cell r="EW444">
            <v>2.6445812311261127E-2</v>
          </cell>
          <cell r="EX444">
            <v>0.85</v>
          </cell>
          <cell r="EY444">
            <v>0.84718304772058484</v>
          </cell>
          <cell r="EZ444">
            <v>0.35699999999999993</v>
          </cell>
          <cell r="FA444">
            <v>0.36014907139408392</v>
          </cell>
          <cell r="FB444">
            <v>0.42</v>
          </cell>
          <cell r="FC444">
            <v>0.42511364263377843</v>
          </cell>
          <cell r="FD444">
            <v>105.61182630516824</v>
          </cell>
          <cell r="FE444">
            <v>18942.090027246359</v>
          </cell>
          <cell r="FF444">
            <v>0.72042509922824149</v>
          </cell>
          <cell r="FG444">
            <v>0.74380099914104769</v>
          </cell>
          <cell r="FH444">
            <v>0.77525692740344498</v>
          </cell>
          <cell r="FI444">
            <v>0.78560362265122818</v>
          </cell>
          <cell r="FJ444">
            <v>0.89407467532467522</v>
          </cell>
          <cell r="FK444">
            <v>0.89993120658104542</v>
          </cell>
          <cell r="FL444">
            <v>0.93106447124304259</v>
          </cell>
          <cell r="FM444">
            <v>0.9373820180798057</v>
          </cell>
          <cell r="FN444">
            <v>0.64411383668823696</v>
          </cell>
          <cell r="FO444">
            <v>0.66936973061319016</v>
          </cell>
          <cell r="FP444">
            <v>0.72181418119039431</v>
          </cell>
          <cell r="FQ444">
            <v>0.73641070921161444</v>
          </cell>
          <cell r="FR444">
            <v>3.0000000000000001E-3</v>
          </cell>
          <cell r="FS444">
            <v>1.0511417621461572E-3</v>
          </cell>
          <cell r="FT444">
            <v>0.82299999999999995</v>
          </cell>
          <cell r="FU444">
            <v>0.82690628445043146</v>
          </cell>
          <cell r="FV444">
            <v>0.8508029386425725</v>
          </cell>
          <cell r="FW444">
            <v>0.85262047885139236</v>
          </cell>
          <cell r="FX444">
            <v>275.50824</v>
          </cell>
          <cell r="FY444">
            <v>43365.179934752552</v>
          </cell>
          <cell r="FZ444">
            <v>334.76092345078979</v>
          </cell>
          <cell r="GA444">
            <v>52442.67790705376</v>
          </cell>
          <cell r="GB444">
            <v>41.105019787756859</v>
          </cell>
          <cell r="GC444" t="e">
            <v>#DIV/0!</v>
          </cell>
          <cell r="GD444">
            <v>1.3901860047266254E-2</v>
          </cell>
          <cell r="GE444" t="e">
            <v>#DIV/0!</v>
          </cell>
          <cell r="GF444">
            <v>3.8940784446123963E-2</v>
          </cell>
          <cell r="GG444" t="e">
            <v>#DIV/0!</v>
          </cell>
          <cell r="GH444">
            <v>115.14011145029934</v>
          </cell>
          <cell r="GI444" t="e">
            <v>#DIV/0!</v>
          </cell>
          <cell r="GJ444">
            <v>1.6299999999999999E-2</v>
          </cell>
          <cell r="GK444" t="e">
            <v>#DIV/0!</v>
          </cell>
          <cell r="GL444">
            <v>4.4907843119999997</v>
          </cell>
          <cell r="GM444" t="e">
            <v>#DIV/0!</v>
          </cell>
          <cell r="GN444">
            <v>3.2519472604137922</v>
          </cell>
          <cell r="GO444" t="e">
            <v>#DIV/0!</v>
          </cell>
          <cell r="GP444">
            <v>9.1090959675456382</v>
          </cell>
          <cell r="GQ444" t="e">
            <v>#DIV/0!</v>
          </cell>
          <cell r="GR444">
            <v>3.080727802876636E-3</v>
          </cell>
          <cell r="GS444" t="e">
            <v>#DIV/0!</v>
          </cell>
          <cell r="GT444">
            <v>124.24920741784499</v>
          </cell>
          <cell r="GU444">
            <v>22358.910601683543</v>
          </cell>
          <cell r="GV444">
            <v>44.356967048170652</v>
          </cell>
          <cell r="GW444">
            <v>8052.5408905796667</v>
          </cell>
          <cell r="GX444">
            <v>1.5001679872893213E-2</v>
          </cell>
          <cell r="GY444">
            <v>1.7146278768661545E-2</v>
          </cell>
          <cell r="GZ444">
            <v>4.2021512249000602E-2</v>
          </cell>
          <cell r="HA444">
            <v>4.7608837924503947E-2</v>
          </cell>
          <cell r="HB444">
            <v>31.177114758252536</v>
          </cell>
          <cell r="HC444">
            <v>3969.0178034450555</v>
          </cell>
          <cell r="HD444">
            <v>1.0544208183932811E-2</v>
          </cell>
          <cell r="HE444">
            <v>8.4512313095190927E-3</v>
          </cell>
          <cell r="IV444">
            <v>440</v>
          </cell>
        </row>
        <row r="445">
          <cell r="B445" t="str">
            <v>from  11/6/2007  to  17/6/2007</v>
          </cell>
          <cell r="C445">
            <v>56</v>
          </cell>
          <cell r="F445">
            <v>7</v>
          </cell>
          <cell r="G445">
            <v>0</v>
          </cell>
          <cell r="H445">
            <v>0</v>
          </cell>
          <cell r="I445">
            <v>1</v>
          </cell>
          <cell r="J445">
            <v>0</v>
          </cell>
          <cell r="K445">
            <v>91.875</v>
          </cell>
          <cell r="L445">
            <v>7</v>
          </cell>
          <cell r="M445">
            <v>248.12500000000009</v>
          </cell>
          <cell r="N445">
            <v>7</v>
          </cell>
          <cell r="O445">
            <v>249</v>
          </cell>
          <cell r="P445">
            <v>0</v>
          </cell>
          <cell r="Q445">
            <v>19.5</v>
          </cell>
          <cell r="R445">
            <v>0</v>
          </cell>
          <cell r="S445">
            <v>0.73680555555555594</v>
          </cell>
          <cell r="T445">
            <v>0</v>
          </cell>
          <cell r="U445">
            <v>20.236805555555556</v>
          </cell>
          <cell r="V445">
            <v>0.83333333333333337</v>
          </cell>
          <cell r="W445">
            <v>12.49652777777778</v>
          </cell>
          <cell r="X445">
            <v>0</v>
          </cell>
          <cell r="Y445">
            <v>3.4722222222222071E-2</v>
          </cell>
          <cell r="Z445">
            <v>0</v>
          </cell>
          <cell r="AA445">
            <v>20.215972222222224</v>
          </cell>
          <cell r="AB445">
            <v>0</v>
          </cell>
          <cell r="AC445">
            <v>20.250694444444445</v>
          </cell>
          <cell r="AD445">
            <v>0</v>
          </cell>
          <cell r="AE445">
            <v>4.4145833333333329</v>
          </cell>
          <cell r="AF445">
            <v>0</v>
          </cell>
          <cell r="AG445">
            <v>39.742361111111116</v>
          </cell>
          <cell r="AH445">
            <v>0</v>
          </cell>
          <cell r="AI445">
            <v>0.44097222222222232</v>
          </cell>
          <cell r="AJ445">
            <v>0</v>
          </cell>
          <cell r="AK445">
            <v>44.59791666666667</v>
          </cell>
          <cell r="AL445">
            <v>0</v>
          </cell>
          <cell r="AM445">
            <v>64.848611111111111</v>
          </cell>
          <cell r="AN445">
            <v>6.166666666666667</v>
          </cell>
          <cell r="AO445">
            <v>215.39166666666662</v>
          </cell>
          <cell r="AP445">
            <v>5.4266666666666667</v>
          </cell>
          <cell r="AQ445">
            <v>142.51888888888865</v>
          </cell>
          <cell r="AR445">
            <v>1</v>
          </cell>
          <cell r="AS445">
            <v>0.97737746572100659</v>
          </cell>
          <cell r="AT445">
            <v>1</v>
          </cell>
          <cell r="AU445">
            <v>0.79634025259516805</v>
          </cell>
          <cell r="AV445">
            <v>1</v>
          </cell>
          <cell r="AW445">
            <v>0.99774023764870834</v>
          </cell>
          <cell r="AX445">
            <v>1</v>
          </cell>
          <cell r="AY445">
            <v>0.77145795596488287</v>
          </cell>
          <cell r="AZ445">
            <v>1</v>
          </cell>
          <cell r="BA445">
            <v>0.69908822429424422</v>
          </cell>
          <cell r="BB445">
            <v>0.88</v>
          </cell>
          <cell r="BC445">
            <v>0.66167317935027825</v>
          </cell>
          <cell r="BD445">
            <v>0.77523809523809528</v>
          </cell>
          <cell r="BE445">
            <v>0.62538952154290972</v>
          </cell>
          <cell r="BF445">
            <v>0.77523809523809528</v>
          </cell>
          <cell r="BG445">
            <v>0.62337403559929438</v>
          </cell>
          <cell r="BH445">
            <v>0.77523809523809528</v>
          </cell>
          <cell r="BI445">
            <v>0.57438343129023151</v>
          </cell>
          <cell r="BJ445">
            <v>139.99999999999997</v>
          </cell>
          <cell r="BK445">
            <v>137.30279845946362</v>
          </cell>
          <cell r="BL445">
            <v>18233.599999999999</v>
          </cell>
          <cell r="BM445">
            <v>469637.81466666638</v>
          </cell>
          <cell r="BN445">
            <v>2604.7999999999997</v>
          </cell>
          <cell r="BO445">
            <v>1886.0956412315918</v>
          </cell>
          <cell r="BP445">
            <v>6564.0960000000014</v>
          </cell>
          <cell r="BQ445">
            <v>167653.75004000022</v>
          </cell>
          <cell r="BR445">
            <v>0.3600000000000001</v>
          </cell>
          <cell r="BS445">
            <v>0.35698520179640003</v>
          </cell>
          <cell r="BT445">
            <v>0.3600000000000001</v>
          </cell>
          <cell r="BU445">
            <v>0.35698520179640003</v>
          </cell>
          <cell r="BV445">
            <v>0.105</v>
          </cell>
          <cell r="BW445">
            <v>0.11470178268180573</v>
          </cell>
          <cell r="BX445">
            <v>1914.5279999999998</v>
          </cell>
          <cell r="BY445">
            <v>53868.29455705412</v>
          </cell>
          <cell r="BZ445">
            <v>0.18000000000000005</v>
          </cell>
          <cell r="CA445">
            <v>0.18586512753276802</v>
          </cell>
          <cell r="CB445">
            <v>3282.0480000000007</v>
          </cell>
          <cell r="CC445">
            <v>87289.292317230414</v>
          </cell>
          <cell r="CD445">
            <v>2.8999999999999995E-2</v>
          </cell>
          <cell r="CE445">
            <v>2.9084843975971681E-2</v>
          </cell>
          <cell r="CF445">
            <v>0.75</v>
          </cell>
          <cell r="CG445">
            <v>0.74913088223150737</v>
          </cell>
          <cell r="CH445">
            <v>270.39600000000002</v>
          </cell>
          <cell r="CI445">
            <v>7195.7188893401726</v>
          </cell>
          <cell r="CJ445">
            <v>0.49199999999999999</v>
          </cell>
          <cell r="CK445">
            <v>0.48938138287921429</v>
          </cell>
          <cell r="CL445">
            <v>3440.5560000000005</v>
          </cell>
          <cell r="CM445">
            <v>90701.108533429564</v>
          </cell>
          <cell r="CN445">
            <v>0.38352272727272735</v>
          </cell>
          <cell r="CO445">
            <v>0.39464089975707517</v>
          </cell>
          <cell r="CP445">
            <v>6993.0000000000009</v>
          </cell>
          <cell r="CQ445">
            <v>185338.28973999975</v>
          </cell>
          <cell r="CR445">
            <v>1.1122159090909092E-2</v>
          </cell>
          <cell r="CS445">
            <v>1.1478068995971613E-2</v>
          </cell>
          <cell r="CT445">
            <v>202.797</v>
          </cell>
          <cell r="CU445">
            <v>5390.5352398613259</v>
          </cell>
          <cell r="CV445">
            <v>3.500000000000001E-2</v>
          </cell>
          <cell r="CW445">
            <v>4.1791524703486391E-2</v>
          </cell>
          <cell r="CX445">
            <v>638.17600000000016</v>
          </cell>
          <cell r="CY445">
            <v>19626.880333333353</v>
          </cell>
          <cell r="CZ445">
            <v>0.02</v>
          </cell>
          <cell r="DA445">
            <v>2.0298427470621484E-2</v>
          </cell>
          <cell r="DB445">
            <v>7.0000000000000021E-4</v>
          </cell>
          <cell r="DC445">
            <v>8.4830223308040458E-4</v>
          </cell>
          <cell r="DD445">
            <v>12.763520000000003</v>
          </cell>
          <cell r="DE445">
            <v>398.39480692073425</v>
          </cell>
          <cell r="DF445">
            <v>1.0412143752730509</v>
          </cell>
          <cell r="DG445">
            <v>0.60867816082681747</v>
          </cell>
          <cell r="DH445">
            <v>414.81440000000009</v>
          </cell>
          <cell r="DI445">
            <v>11946.453424061379</v>
          </cell>
          <cell r="DJ445">
            <v>0.3</v>
          </cell>
          <cell r="DK445">
            <v>0.10577393680208047</v>
          </cell>
          <cell r="DL445">
            <v>191.45280000000002</v>
          </cell>
          <cell r="DM445">
            <v>2076.0123999999983</v>
          </cell>
          <cell r="DN445">
            <v>0.81999999999999984</v>
          </cell>
          <cell r="DO445">
            <v>0.8258551426882853</v>
          </cell>
          <cell r="DP445">
            <v>1711.7309999999998</v>
          </cell>
          <cell r="DQ445">
            <v>48477.759317192875</v>
          </cell>
          <cell r="DR445">
            <v>2087.4768292682929</v>
          </cell>
          <cell r="DS445">
            <v>58700.075608163344</v>
          </cell>
          <cell r="DT445">
            <v>17804.696000000004</v>
          </cell>
          <cell r="DU445">
            <v>451953.27496666688</v>
          </cell>
          <cell r="DV445">
            <v>0.97647727272727303</v>
          </cell>
          <cell r="DW445">
            <v>0.96234430203932486</v>
          </cell>
          <cell r="DX445">
            <v>0.81</v>
          </cell>
          <cell r="DY445">
            <v>0.46093362188486359</v>
          </cell>
          <cell r="DZ445">
            <v>0.9890000000000001</v>
          </cell>
          <cell r="EA445">
            <v>0.98792466079089802</v>
          </cell>
          <cell r="EB445">
            <v>0.8475589402685193</v>
          </cell>
          <cell r="EC445">
            <v>0.85147228230419703</v>
          </cell>
          <cell r="ED445">
            <v>0.8500000000000002</v>
          </cell>
          <cell r="EE445">
            <v>0.87354693112055681</v>
          </cell>
          <cell r="EF445">
            <v>6.7631952852264893E-2</v>
          </cell>
          <cell r="EG445">
            <v>7.6777901374572979E-2</v>
          </cell>
          <cell r="EH445">
            <v>1233.1739755270571</v>
          </cell>
          <cell r="EI445">
            <v>36057.805816247295</v>
          </cell>
          <cell r="EJ445">
            <v>1246.8897629191679</v>
          </cell>
          <cell r="EK445">
            <v>36498.538043762033</v>
          </cell>
          <cell r="EL445">
            <v>6.8384178819276942E-2</v>
          </cell>
          <cell r="EM445">
            <v>7.7716352695464924E-2</v>
          </cell>
          <cell r="EN445">
            <v>4.999999999999999E-4</v>
          </cell>
          <cell r="EO445">
            <v>4.6088495373607379E-4</v>
          </cell>
          <cell r="EP445">
            <v>0.62344488145958388</v>
          </cell>
          <cell r="EQ445">
            <v>16.821627017733594</v>
          </cell>
          <cell r="ER445">
            <v>0.9894947473736867</v>
          </cell>
          <cell r="ES445">
            <v>0.98838019034920133</v>
          </cell>
          <cell r="ET445">
            <v>1246.2663180377085</v>
          </cell>
          <cell r="EU445">
            <v>36481.716416744282</v>
          </cell>
          <cell r="EV445">
            <v>2.6245888056826011E-2</v>
          </cell>
          <cell r="EW445">
            <v>2.6445812311261127E-2</v>
          </cell>
          <cell r="EX445">
            <v>0.85</v>
          </cell>
          <cell r="EY445">
            <v>0.84718304772058484</v>
          </cell>
          <cell r="EZ445">
            <v>0.35699999999999993</v>
          </cell>
          <cell r="FA445">
            <v>0.36014907139408392</v>
          </cell>
          <cell r="FB445">
            <v>0.41999999999999987</v>
          </cell>
          <cell r="FC445">
            <v>0.42511364263377843</v>
          </cell>
          <cell r="FD445">
            <v>651.27292888187083</v>
          </cell>
          <cell r="FE445">
            <v>18942.090027246359</v>
          </cell>
          <cell r="FF445">
            <v>0.72042509922824161</v>
          </cell>
          <cell r="FG445">
            <v>0.74380099914104769</v>
          </cell>
          <cell r="FH445">
            <v>0.77525692740344532</v>
          </cell>
          <cell r="FI445">
            <v>0.78560362265122818</v>
          </cell>
          <cell r="FJ445">
            <v>0.89407467532467533</v>
          </cell>
          <cell r="FK445">
            <v>0.89993120658104542</v>
          </cell>
          <cell r="FL445">
            <v>0.9310644712430427</v>
          </cell>
          <cell r="FM445">
            <v>0.9373820180798057</v>
          </cell>
          <cell r="FN445">
            <v>0.64411383668823707</v>
          </cell>
          <cell r="FO445">
            <v>0.66936973061319016</v>
          </cell>
          <cell r="FP445">
            <v>0.72181418119039475</v>
          </cell>
          <cell r="FQ445">
            <v>0.73641070921161444</v>
          </cell>
          <cell r="FR445">
            <v>3.0000000000003357E-3</v>
          </cell>
          <cell r="FS445">
            <v>1.0511417621461572E-3</v>
          </cell>
          <cell r="FT445">
            <v>0.82300000000000018</v>
          </cell>
          <cell r="FU445">
            <v>0.82690628445043146</v>
          </cell>
          <cell r="FV445">
            <v>0.85080293864257284</v>
          </cell>
          <cell r="FW445">
            <v>0.85262047885139236</v>
          </cell>
          <cell r="FX445">
            <v>1698.9674800000003</v>
          </cell>
          <cell r="FY445">
            <v>43365.179934752552</v>
          </cell>
          <cell r="FZ445">
            <v>2064.359027946537</v>
          </cell>
          <cell r="GA445">
            <v>52442.67790705376</v>
          </cell>
          <cell r="GB445">
            <v>253.48095535783398</v>
          </cell>
          <cell r="GC445" t="e">
            <v>#DIV/0!</v>
          </cell>
          <cell r="GD445">
            <v>1.3901860047266255E-2</v>
          </cell>
          <cell r="GE445" t="e">
            <v>#DIV/0!</v>
          </cell>
          <cell r="GF445">
            <v>3.8940784446123977E-2</v>
          </cell>
          <cell r="GG445" t="e">
            <v>#DIV/0!</v>
          </cell>
          <cell r="GH445">
            <v>710.03068727684604</v>
          </cell>
          <cell r="GI445" t="e">
            <v>#DIV/0!</v>
          </cell>
          <cell r="GJ445">
            <v>1.6299999999999995E-2</v>
          </cell>
          <cell r="GK445" t="e">
            <v>#DIV/0!</v>
          </cell>
          <cell r="GL445">
            <v>27.693169923999996</v>
          </cell>
          <cell r="GM445" t="e">
            <v>#DIV/0!</v>
          </cell>
          <cell r="GN445">
            <v>20.053674772551719</v>
          </cell>
          <cell r="GO445" t="e">
            <v>#DIV/0!</v>
          </cell>
          <cell r="GP445">
            <v>56.172758466531434</v>
          </cell>
          <cell r="GQ445" t="e">
            <v>#DIV/0!</v>
          </cell>
          <cell r="GR445">
            <v>3.0807278028766364E-3</v>
          </cell>
          <cell r="GS445" t="e">
            <v>#DIV/0!</v>
          </cell>
          <cell r="GT445">
            <v>766.20344574337742</v>
          </cell>
          <cell r="GU445">
            <v>22358.910601683543</v>
          </cell>
          <cell r="GV445">
            <v>273.53463013038566</v>
          </cell>
          <cell r="GW445">
            <v>8052.5408905796667</v>
          </cell>
          <cell r="GX445">
            <v>1.5001679872893213E-2</v>
          </cell>
          <cell r="GY445">
            <v>1.7146278768661545E-2</v>
          </cell>
          <cell r="GZ445">
            <v>4.2021512249000609E-2</v>
          </cell>
          <cell r="HA445">
            <v>4.7608837924503947E-2</v>
          </cell>
          <cell r="HB445">
            <v>192.25887434255731</v>
          </cell>
          <cell r="HC445">
            <v>3969.0178034450555</v>
          </cell>
          <cell r="HD445">
            <v>1.0544208183932813E-2</v>
          </cell>
          <cell r="HE445">
            <v>8.4512313095190927E-3</v>
          </cell>
          <cell r="IV445">
            <v>441</v>
          </cell>
        </row>
        <row r="446">
          <cell r="B446">
            <v>39251</v>
          </cell>
          <cell r="C446">
            <v>57</v>
          </cell>
          <cell r="D446">
            <v>39234</v>
          </cell>
          <cell r="E446">
            <v>0</v>
          </cell>
          <cell r="F446">
            <v>266</v>
          </cell>
          <cell r="G446">
            <v>0</v>
          </cell>
          <cell r="H446">
            <v>0</v>
          </cell>
          <cell r="I446">
            <v>1</v>
          </cell>
          <cell r="K446">
            <v>91.875</v>
          </cell>
          <cell r="L446">
            <v>1</v>
          </cell>
          <cell r="M446">
            <v>249.12500000000009</v>
          </cell>
          <cell r="N446">
            <v>250</v>
          </cell>
          <cell r="O446">
            <v>250</v>
          </cell>
          <cell r="Q446">
            <v>19.5</v>
          </cell>
          <cell r="S446">
            <v>0.73680555555555594</v>
          </cell>
          <cell r="T446">
            <v>0</v>
          </cell>
          <cell r="U446">
            <v>20.236805555555556</v>
          </cell>
          <cell r="W446">
            <v>12.49652777777778</v>
          </cell>
          <cell r="Y446">
            <v>3.4722222222222071E-2</v>
          </cell>
          <cell r="AA446">
            <v>20.215972222222224</v>
          </cell>
          <cell r="AB446">
            <v>0</v>
          </cell>
          <cell r="AC446">
            <v>20.250694444444445</v>
          </cell>
          <cell r="AE446">
            <v>4.4145833333333329</v>
          </cell>
          <cell r="AG446">
            <v>39.742361111111116</v>
          </cell>
          <cell r="AI446">
            <v>0.44097222222222232</v>
          </cell>
          <cell r="AJ446">
            <v>0</v>
          </cell>
          <cell r="AK446">
            <v>44.59791666666667</v>
          </cell>
          <cell r="AL446">
            <v>0</v>
          </cell>
          <cell r="AM446">
            <v>64.848611111111111</v>
          </cell>
          <cell r="AN446">
            <v>1</v>
          </cell>
          <cell r="AO446">
            <v>216.39166666666662</v>
          </cell>
          <cell r="AP446">
            <v>0.88</v>
          </cell>
          <cell r="AQ446">
            <v>143.39888888888865</v>
          </cell>
          <cell r="AR446">
            <v>1</v>
          </cell>
          <cell r="AS446">
            <v>0.9774928038577696</v>
          </cell>
          <cell r="AT446">
            <v>1</v>
          </cell>
          <cell r="AU446">
            <v>0.79737858612180157</v>
          </cell>
          <cell r="AV446">
            <v>1</v>
          </cell>
          <cell r="AW446">
            <v>0.99775175876194488</v>
          </cell>
          <cell r="AX446">
            <v>1</v>
          </cell>
          <cell r="AY446">
            <v>0.77262314874151594</v>
          </cell>
          <cell r="AZ446">
            <v>1</v>
          </cell>
          <cell r="BA446">
            <v>0.70047881285220981</v>
          </cell>
          <cell r="BB446">
            <v>0.88</v>
          </cell>
          <cell r="BC446">
            <v>0.66268212218071554</v>
          </cell>
          <cell r="BD446">
            <v>0.88</v>
          </cell>
          <cell r="BE446">
            <v>0.626501900794601</v>
          </cell>
          <cell r="BF446">
            <v>0.88</v>
          </cell>
          <cell r="BG446">
            <v>0.62449162281497517</v>
          </cell>
          <cell r="BH446">
            <v>0.88</v>
          </cell>
          <cell r="BI446">
            <v>0.57561019122484169</v>
          </cell>
          <cell r="BJ446">
            <v>140</v>
          </cell>
          <cell r="BK446">
            <v>137.31935045211893</v>
          </cell>
          <cell r="BL446">
            <v>2956.8</v>
          </cell>
          <cell r="BM446">
            <v>472594.61466666637</v>
          </cell>
          <cell r="BN446">
            <v>2956.8</v>
          </cell>
          <cell r="BO446">
            <v>1890.3784586666654</v>
          </cell>
          <cell r="BP446">
            <v>1064.4480000000001</v>
          </cell>
          <cell r="BQ446">
            <v>168718.19804000022</v>
          </cell>
          <cell r="BR446">
            <v>0.36</v>
          </cell>
          <cell r="BS446">
            <v>0.35700406395659351</v>
          </cell>
          <cell r="BT446">
            <v>2</v>
          </cell>
          <cell r="BU446">
            <v>0.35700406395659351</v>
          </cell>
          <cell r="BV446">
            <v>0.11</v>
          </cell>
          <cell r="BW446">
            <v>0.11467236586112661</v>
          </cell>
          <cell r="BX446">
            <v>325.24800000000005</v>
          </cell>
          <cell r="BY446">
            <v>54193.542557054119</v>
          </cell>
          <cell r="BZ446">
            <v>0.18</v>
          </cell>
          <cell r="CA446">
            <v>0.18582843221599823</v>
          </cell>
          <cell r="CB446">
            <v>532.22400000000005</v>
          </cell>
          <cell r="CC446">
            <v>87821.516317230416</v>
          </cell>
          <cell r="CD446">
            <v>2.9000000000000001E-2</v>
          </cell>
          <cell r="CE446">
            <v>2.9084328011541333E-2</v>
          </cell>
          <cell r="CF446">
            <v>0.75</v>
          </cell>
          <cell r="CG446">
            <v>0.74913614623092828</v>
          </cell>
          <cell r="CH446">
            <v>43.848000000000006</v>
          </cell>
          <cell r="CI446">
            <v>7239.5668893401726</v>
          </cell>
          <cell r="CJ446">
            <v>0.49199999999999999</v>
          </cell>
          <cell r="CK446">
            <v>0.4893973075606729</v>
          </cell>
          <cell r="CL446">
            <v>557.92800000000011</v>
          </cell>
          <cell r="CM446">
            <v>91259.036533429564</v>
          </cell>
          <cell r="CN446">
            <v>0.38352272727272729</v>
          </cell>
          <cell r="CO446">
            <v>0.39457133863347904</v>
          </cell>
          <cell r="CP446">
            <v>1134.0000000000002</v>
          </cell>
          <cell r="CQ446">
            <v>186472.28973999975</v>
          </cell>
          <cell r="CR446">
            <v>1.1122159090909092E-2</v>
          </cell>
          <cell r="CS446">
            <v>1.1475842236769056E-2</v>
          </cell>
          <cell r="CT446">
            <v>32.886000000000003</v>
          </cell>
          <cell r="CU446">
            <v>5423.4212398613263</v>
          </cell>
          <cell r="CV446">
            <v>3.5000000000000003E-2</v>
          </cell>
          <cell r="CW446">
            <v>4.1749033359700281E-2</v>
          </cell>
          <cell r="CX446">
            <v>103.48800000000001</v>
          </cell>
          <cell r="CY446">
            <v>19730.368333333354</v>
          </cell>
          <cell r="CZ446">
            <v>0.02</v>
          </cell>
          <cell r="DA446">
            <v>2.0296862184988801E-2</v>
          </cell>
          <cell r="DB446">
            <v>7.000000000000001E-4</v>
          </cell>
          <cell r="DC446">
            <v>8.4737437645833653E-4</v>
          </cell>
          <cell r="DD446">
            <v>2.0697600000000005</v>
          </cell>
          <cell r="DE446">
            <v>400.46456692073423</v>
          </cell>
          <cell r="DF446">
            <v>0.65</v>
          </cell>
          <cell r="DG446">
            <v>0.60889489851868961</v>
          </cell>
          <cell r="DH446">
            <v>67.267200000000017</v>
          </cell>
          <cell r="DI446">
            <v>12013.72062406138</v>
          </cell>
          <cell r="DJ446">
            <v>0.3</v>
          </cell>
          <cell r="DK446">
            <v>0.10679267433848361</v>
          </cell>
          <cell r="DL446">
            <v>31.046400000000002</v>
          </cell>
          <cell r="DM446">
            <v>2107.0587999999984</v>
          </cell>
          <cell r="DN446">
            <v>0.83</v>
          </cell>
          <cell r="DO446">
            <v>0.82587986650180034</v>
          </cell>
          <cell r="DP446">
            <v>292.36200000000002</v>
          </cell>
          <cell r="DQ446">
            <v>48770.121317192876</v>
          </cell>
          <cell r="DR446">
            <v>352.24337349397592</v>
          </cell>
          <cell r="DS446">
            <v>59052.318981657321</v>
          </cell>
          <cell r="DT446">
            <v>2887.2480000000005</v>
          </cell>
          <cell r="DU446">
            <v>454840.52296666679</v>
          </cell>
          <cell r="DV446">
            <v>0.9764772727272728</v>
          </cell>
          <cell r="DW446">
            <v>0.96243272532311441</v>
          </cell>
          <cell r="DX446">
            <v>0.81</v>
          </cell>
          <cell r="DY446">
            <v>0.46311756439029994</v>
          </cell>
          <cell r="DZ446">
            <v>0.98899999999999999</v>
          </cell>
          <cell r="EA446">
            <v>0.98793097740735636</v>
          </cell>
          <cell r="EB446">
            <v>0.85828107144059085</v>
          </cell>
          <cell r="EC446">
            <v>0.85151216815142328</v>
          </cell>
          <cell r="ED446">
            <v>0.85</v>
          </cell>
          <cell r="EE446">
            <v>0.87340560721074523</v>
          </cell>
          <cell r="EF446">
            <v>7.2135232351608805E-2</v>
          </cell>
          <cell r="EG446">
            <v>7.6748854399975558E-2</v>
          </cell>
          <cell r="EH446">
            <v>213.28945501723692</v>
          </cell>
          <cell r="EI446">
            <v>36271.09527126453</v>
          </cell>
          <cell r="EJ446">
            <v>215.66173409225169</v>
          </cell>
          <cell r="EK446">
            <v>36714.199777854286</v>
          </cell>
          <cell r="EL446">
            <v>7.2937545350463914E-2</v>
          </cell>
          <cell r="EM446">
            <v>7.7686453968058428E-2</v>
          </cell>
          <cell r="EN446">
            <v>5.0000000000000001E-4</v>
          </cell>
          <cell r="EO446">
            <v>4.611147182075158E-4</v>
          </cell>
          <cell r="EP446">
            <v>0.10783086704612585</v>
          </cell>
          <cell r="EQ446">
            <v>16.929457884779719</v>
          </cell>
          <cell r="ER446">
            <v>0.98949474737368681</v>
          </cell>
          <cell r="ES446">
            <v>0.98838673707910518</v>
          </cell>
          <cell r="ET446">
            <v>215.55390322520557</v>
          </cell>
          <cell r="EU446">
            <v>36697.270319969488</v>
          </cell>
          <cell r="EV446">
            <v>2.6742608557482103E-2</v>
          </cell>
          <cell r="EW446">
            <v>2.6447669224381992E-2</v>
          </cell>
          <cell r="EX446">
            <v>0.85</v>
          </cell>
          <cell r="EY446">
            <v>0.84719836735291387</v>
          </cell>
          <cell r="EZ446">
            <v>0.35699999999999998</v>
          </cell>
          <cell r="FA446">
            <v>0.36013194557470551</v>
          </cell>
          <cell r="FB446">
            <v>0.42</v>
          </cell>
          <cell r="FC446">
            <v>0.42508574078104527</v>
          </cell>
          <cell r="FD446">
            <v>103.92181378312866</v>
          </cell>
          <cell r="FE446">
            <v>19046.011841029489</v>
          </cell>
          <cell r="FF446">
            <v>0.72953891072450217</v>
          </cell>
          <cell r="FG446">
            <v>0.74371550227163208</v>
          </cell>
          <cell r="FH446">
            <v>0.76698667818986788</v>
          </cell>
          <cell r="FI446">
            <v>0.78549520145169593</v>
          </cell>
          <cell r="FJ446">
            <v>0.89888946280991733</v>
          </cell>
          <cell r="FK446">
            <v>0.89992495445095599</v>
          </cell>
          <cell r="FL446">
            <v>0.93419790436835892</v>
          </cell>
          <cell r="FM446">
            <v>0.93736291684362916</v>
          </cell>
          <cell r="FN446">
            <v>0.65577483956007998</v>
          </cell>
          <cell r="FO446">
            <v>0.66928813950626831</v>
          </cell>
          <cell r="FP446">
            <v>0.71651734744342344</v>
          </cell>
          <cell r="FQ446">
            <v>0.73629407319943574</v>
          </cell>
          <cell r="FR446">
            <v>3.0000000000000001E-3</v>
          </cell>
          <cell r="FS446">
            <v>1.0666443638585044E-3</v>
          </cell>
          <cell r="FT446">
            <v>0.83299999999999996</v>
          </cell>
          <cell r="FU446">
            <v>0.82694651086565885</v>
          </cell>
          <cell r="FV446">
            <v>0.86144751113846552</v>
          </cell>
          <cell r="FW446">
            <v>0.85267706714933822</v>
          </cell>
          <cell r="FX446">
            <v>290.29224000000005</v>
          </cell>
          <cell r="FY446">
            <v>43655.472174752555</v>
          </cell>
          <cell r="FZ446">
            <v>348.49008403361353</v>
          </cell>
          <cell r="GA446">
            <v>52791.167991087372</v>
          </cell>
          <cell r="GB446">
            <v>40.220712349189903</v>
          </cell>
          <cell r="GC446" t="e">
            <v>#DIV/0!</v>
          </cell>
          <cell r="GD446">
            <v>1.3602784209006324E-2</v>
          </cell>
          <cell r="GE446" t="e">
            <v>#DIV/0!</v>
          </cell>
          <cell r="GF446">
            <v>3.8103037000017714E-2</v>
          </cell>
          <cell r="GG446" t="e">
            <v>#DIV/0!</v>
          </cell>
          <cell r="GH446">
            <v>112.66305980165238</v>
          </cell>
          <cell r="GI446" t="e">
            <v>#DIV/0!</v>
          </cell>
          <cell r="GJ446">
            <v>1.6299999999999999E-2</v>
          </cell>
          <cell r="GK446" t="e">
            <v>#DIV/0!</v>
          </cell>
          <cell r="GL446">
            <v>4.7317635120000006</v>
          </cell>
          <cell r="GM446" t="e">
            <v>#DIV/0!</v>
          </cell>
          <cell r="GN446">
            <v>3.4264494397241378</v>
          </cell>
          <cell r="GO446" t="e">
            <v>#DIV/0!</v>
          </cell>
          <cell r="GP446">
            <v>9.5978975902636918</v>
          </cell>
          <cell r="GQ446" t="e">
            <v>#DIV/0!</v>
          </cell>
          <cell r="GR446">
            <v>3.2460422044993543E-3</v>
          </cell>
          <cell r="GS446" t="e">
            <v>#DIV/0!</v>
          </cell>
          <cell r="GT446">
            <v>122.26095739191607</v>
          </cell>
          <cell r="GU446">
            <v>22481.171559075457</v>
          </cell>
          <cell r="GV446">
            <v>43.647161788914033</v>
          </cell>
          <cell r="GW446">
            <v>8096.1880523685804</v>
          </cell>
          <cell r="GX446">
            <v>1.4761621276012592E-2</v>
          </cell>
          <cell r="GY446">
            <v>1.7131359099550974E-2</v>
          </cell>
          <cell r="GZ446">
            <v>4.1349079204517067E-2</v>
          </cell>
          <cell r="HA446">
            <v>4.7569673587863522E-2</v>
          </cell>
          <cell r="HB446">
            <v>33.355623193849098</v>
          </cell>
          <cell r="HC446">
            <v>4002.3734266389047</v>
          </cell>
          <cell r="HD446">
            <v>1.1280987281469526E-2</v>
          </cell>
          <cell r="HE446">
            <v>8.4689357483726004E-3</v>
          </cell>
          <cell r="IV446">
            <v>442</v>
          </cell>
        </row>
        <row r="447">
          <cell r="B447">
            <v>39252</v>
          </cell>
          <cell r="C447">
            <v>57</v>
          </cell>
          <cell r="D447">
            <v>39234</v>
          </cell>
          <cell r="E447">
            <v>0</v>
          </cell>
          <cell r="F447">
            <v>267</v>
          </cell>
          <cell r="G447">
            <v>0</v>
          </cell>
          <cell r="H447">
            <v>0</v>
          </cell>
          <cell r="I447">
            <v>1</v>
          </cell>
          <cell r="K447">
            <v>91.875</v>
          </cell>
          <cell r="L447">
            <v>1</v>
          </cell>
          <cell r="M447">
            <v>250.12500000000009</v>
          </cell>
          <cell r="N447">
            <v>251</v>
          </cell>
          <cell r="O447">
            <v>251</v>
          </cell>
          <cell r="Q447">
            <v>19.5</v>
          </cell>
          <cell r="S447">
            <v>0.73680555555555594</v>
          </cell>
          <cell r="T447">
            <v>0</v>
          </cell>
          <cell r="U447">
            <v>20.236805555555556</v>
          </cell>
          <cell r="W447">
            <v>12.49652777777778</v>
          </cell>
          <cell r="Y447">
            <v>3.4722222222222071E-2</v>
          </cell>
          <cell r="AA447">
            <v>20.215972222222224</v>
          </cell>
          <cell r="AB447">
            <v>0</v>
          </cell>
          <cell r="AC447">
            <v>20.250694444444445</v>
          </cell>
          <cell r="AE447">
            <v>4.4145833333333329</v>
          </cell>
          <cell r="AG447">
            <v>39.742361111111116</v>
          </cell>
          <cell r="AI447">
            <v>0.44097222222222232</v>
          </cell>
          <cell r="AJ447">
            <v>0</v>
          </cell>
          <cell r="AK447">
            <v>44.59791666666667</v>
          </cell>
          <cell r="AL447">
            <v>0</v>
          </cell>
          <cell r="AM447">
            <v>64.848611111111111</v>
          </cell>
          <cell r="AN447">
            <v>1</v>
          </cell>
          <cell r="AO447">
            <v>217.39166666666662</v>
          </cell>
          <cell r="AP447">
            <v>0.88</v>
          </cell>
          <cell r="AQ447">
            <v>144.27888888888864</v>
          </cell>
          <cell r="AR447">
            <v>1</v>
          </cell>
          <cell r="AS447">
            <v>0.9776069718863053</v>
          </cell>
          <cell r="AT447">
            <v>1</v>
          </cell>
          <cell r="AU447">
            <v>0.79840638572933209</v>
          </cell>
          <cell r="AV447">
            <v>1</v>
          </cell>
          <cell r="AW447">
            <v>0.99776316299320489</v>
          </cell>
          <cell r="AX447">
            <v>1</v>
          </cell>
          <cell r="AY447">
            <v>0.77377652060884239</v>
          </cell>
          <cell r="AZ447">
            <v>1</v>
          </cell>
          <cell r="BA447">
            <v>0.70185660801676431</v>
          </cell>
          <cell r="BB447">
            <v>0.88</v>
          </cell>
          <cell r="BC447">
            <v>0.66368178275258327</v>
          </cell>
          <cell r="BD447">
            <v>0.88</v>
          </cell>
          <cell r="BE447">
            <v>0.62760460247886107</v>
          </cell>
          <cell r="BF447">
            <v>0.88</v>
          </cell>
          <cell r="BG447">
            <v>0.62559951821740345</v>
          </cell>
          <cell r="BH447">
            <v>0.88</v>
          </cell>
          <cell r="BI447">
            <v>0.57682714198456242</v>
          </cell>
          <cell r="BJ447">
            <v>140</v>
          </cell>
          <cell r="BK447">
            <v>137.33570053368877</v>
          </cell>
          <cell r="BL447">
            <v>2956.8</v>
          </cell>
          <cell r="BM447">
            <v>475551.41466666636</v>
          </cell>
          <cell r="BN447">
            <v>2956.8</v>
          </cell>
          <cell r="BO447">
            <v>1894.6271500663997</v>
          </cell>
          <cell r="BP447">
            <v>1064.4480000000001</v>
          </cell>
          <cell r="BQ447">
            <v>169782.64604000023</v>
          </cell>
          <cell r="BR447">
            <v>0.36</v>
          </cell>
          <cell r="BS447">
            <v>0.35702269156113836</v>
          </cell>
          <cell r="BT447">
            <v>2</v>
          </cell>
          <cell r="BU447">
            <v>0.35702269156113836</v>
          </cell>
          <cell r="BV447">
            <v>0.11</v>
          </cell>
          <cell r="BW447">
            <v>0.11464331484592175</v>
          </cell>
          <cell r="BX447">
            <v>325.24800000000005</v>
          </cell>
          <cell r="BY447">
            <v>54518.790557054119</v>
          </cell>
          <cell r="BZ447">
            <v>0.18</v>
          </cell>
          <cell r="CA447">
            <v>0.18579219321461005</v>
          </cell>
          <cell r="CB447">
            <v>532.22400000000005</v>
          </cell>
          <cell r="CC447">
            <v>88353.740317230418</v>
          </cell>
          <cell r="CD447">
            <v>2.9000000000000001E-2</v>
          </cell>
          <cell r="CE447">
            <v>2.908381828468079E-2</v>
          </cell>
          <cell r="CF447">
            <v>0.75</v>
          </cell>
          <cell r="CG447">
            <v>0.74914134684913314</v>
          </cell>
          <cell r="CH447">
            <v>43.848000000000006</v>
          </cell>
          <cell r="CI447">
            <v>7283.4148893401725</v>
          </cell>
          <cell r="CJ447">
            <v>0.49199999999999999</v>
          </cell>
          <cell r="CK447">
            <v>0.48941303972631772</v>
          </cell>
          <cell r="CL447">
            <v>557.92800000000011</v>
          </cell>
          <cell r="CM447">
            <v>91816.964533429564</v>
          </cell>
          <cell r="CN447">
            <v>0.38352272727272729</v>
          </cell>
          <cell r="CO447">
            <v>0.39450264251973838</v>
          </cell>
          <cell r="CP447">
            <v>1134.0000000000002</v>
          </cell>
          <cell r="CQ447">
            <v>187606.28973999975</v>
          </cell>
          <cell r="CR447">
            <v>1.1122159090909092E-2</v>
          </cell>
          <cell r="CS447">
            <v>1.1473643167870456E-2</v>
          </cell>
          <cell r="CT447">
            <v>32.886000000000003</v>
          </cell>
          <cell r="CU447">
            <v>5456.3072398613267</v>
          </cell>
          <cell r="CV447">
            <v>3.5000000000000003E-2</v>
          </cell>
          <cell r="CW447">
            <v>4.1707070406331828E-2</v>
          </cell>
          <cell r="CX447">
            <v>103.48800000000001</v>
          </cell>
          <cell r="CY447">
            <v>19833.856333333355</v>
          </cell>
          <cell r="CZ447">
            <v>0.02</v>
          </cell>
          <cell r="DA447">
            <v>2.0295313233877937E-2</v>
          </cell>
          <cell r="DB447">
            <v>7.000000000000001E-4</v>
          </cell>
          <cell r="DC447">
            <v>8.4645805796390518E-4</v>
          </cell>
          <cell r="DD447">
            <v>2.0697600000000005</v>
          </cell>
          <cell r="DE447">
            <v>402.5343269207342</v>
          </cell>
          <cell r="DF447">
            <v>0.65</v>
          </cell>
          <cell r="DG447">
            <v>0.60910937444664859</v>
          </cell>
          <cell r="DH447">
            <v>67.267200000000017</v>
          </cell>
          <cell r="DI447">
            <v>12080.98782406138</v>
          </cell>
          <cell r="DJ447">
            <v>0.3</v>
          </cell>
          <cell r="DK447">
            <v>0.10780078084999722</v>
          </cell>
          <cell r="DL447">
            <v>31.046400000000002</v>
          </cell>
          <cell r="DM447">
            <v>2138.1051999999986</v>
          </cell>
          <cell r="DN447">
            <v>0.83</v>
          </cell>
          <cell r="DO447">
            <v>0.82590429711226376</v>
          </cell>
          <cell r="DP447">
            <v>292.36200000000002</v>
          </cell>
          <cell r="DQ447">
            <v>49062.483317192877</v>
          </cell>
          <cell r="DR447">
            <v>352.24337349397592</v>
          </cell>
          <cell r="DS447">
            <v>59404.562355151298</v>
          </cell>
          <cell r="DT447">
            <v>2887.2480000000005</v>
          </cell>
          <cell r="DU447">
            <v>457727.77096666681</v>
          </cell>
          <cell r="DV447">
            <v>0.9764772727272728</v>
          </cell>
          <cell r="DW447">
            <v>0.96252004904139987</v>
          </cell>
          <cell r="DX447">
            <v>0.81</v>
          </cell>
          <cell r="DY447">
            <v>0.46527434902804454</v>
          </cell>
          <cell r="DZ447">
            <v>0.98899999999999999</v>
          </cell>
          <cell r="EA447">
            <v>0.9879372202486959</v>
          </cell>
          <cell r="EB447">
            <v>0.85828107144059085</v>
          </cell>
          <cell r="EC447">
            <v>0.85155158866969549</v>
          </cell>
          <cell r="ED447">
            <v>0.85</v>
          </cell>
          <cell r="EE447">
            <v>0.87326597031067987</v>
          </cell>
          <cell r="EF447">
            <v>7.2135232351608805E-2</v>
          </cell>
          <cell r="EG447">
            <v>7.6720168631724456E-2</v>
          </cell>
          <cell r="EH447">
            <v>213.28945501723692</v>
          </cell>
          <cell r="EI447">
            <v>36484.384726281765</v>
          </cell>
          <cell r="EJ447">
            <v>215.66173409225169</v>
          </cell>
          <cell r="EK447">
            <v>36929.861511946539</v>
          </cell>
          <cell r="EL447">
            <v>7.2937545350463914E-2</v>
          </cell>
          <cell r="EM447">
            <v>7.7656927038756068E-2</v>
          </cell>
          <cell r="EN447">
            <v>5.0000000000000001E-4</v>
          </cell>
          <cell r="EO447">
            <v>4.6134179913765469E-4</v>
          </cell>
          <cell r="EP447">
            <v>0.10783086704612585</v>
          </cell>
          <cell r="EQ447">
            <v>17.037288751825844</v>
          </cell>
          <cell r="ER447">
            <v>0.98949474737368681</v>
          </cell>
          <cell r="ES447">
            <v>0.98839320734923031</v>
          </cell>
          <cell r="ET447">
            <v>215.55390322520557</v>
          </cell>
          <cell r="EU447">
            <v>36912.824223194693</v>
          </cell>
          <cell r="EV447">
            <v>2.6742608557482103E-2</v>
          </cell>
          <cell r="EW447">
            <v>2.644950304632683E-2</v>
          </cell>
          <cell r="EX447">
            <v>0.85</v>
          </cell>
          <cell r="EY447">
            <v>0.84721352125882821</v>
          </cell>
          <cell r="EZ447">
            <v>0.35699999999999998</v>
          </cell>
          <cell r="FA447">
            <v>0.36011500502091204</v>
          </cell>
          <cell r="FB447">
            <v>0.42</v>
          </cell>
          <cell r="FC447">
            <v>0.42505814176081236</v>
          </cell>
          <cell r="FD447">
            <v>103.92181378312866</v>
          </cell>
          <cell r="FE447">
            <v>19149.933654812619</v>
          </cell>
          <cell r="FF447">
            <v>0.72953891072450217</v>
          </cell>
          <cell r="FG447">
            <v>0.74363102434924255</v>
          </cell>
          <cell r="FH447">
            <v>0.76698667818986788</v>
          </cell>
          <cell r="FI447">
            <v>0.78538803578508332</v>
          </cell>
          <cell r="FJ447">
            <v>0.89888946280991733</v>
          </cell>
          <cell r="FK447">
            <v>0.89991877691873601</v>
          </cell>
          <cell r="FL447">
            <v>0.93419790436835892</v>
          </cell>
          <cell r="FM447">
            <v>0.93734404341331645</v>
          </cell>
          <cell r="FN447">
            <v>0.65577483956007998</v>
          </cell>
          <cell r="FO447">
            <v>0.66920752191119715</v>
          </cell>
          <cell r="FP447">
            <v>0.71651734744342344</v>
          </cell>
          <cell r="FQ447">
            <v>0.73617879711123246</v>
          </cell>
          <cell r="FR447">
            <v>3.0000000000000001E-3</v>
          </cell>
          <cell r="FS447">
            <v>1.0819125586478684E-3</v>
          </cell>
          <cell r="FT447">
            <v>0.83299999999999996</v>
          </cell>
          <cell r="FU447">
            <v>0.82698620967091163</v>
          </cell>
          <cell r="FV447">
            <v>0.86144751113846552</v>
          </cell>
          <cell r="FW447">
            <v>0.85273293020762853</v>
          </cell>
          <cell r="FX447">
            <v>290.29224000000005</v>
          </cell>
          <cell r="FY447">
            <v>43945.764414752557</v>
          </cell>
          <cell r="FZ447">
            <v>348.49008403361353</v>
          </cell>
          <cell r="GA447">
            <v>53139.658075120984</v>
          </cell>
          <cell r="GB447">
            <v>40.220712349189903</v>
          </cell>
          <cell r="GC447" t="e">
            <v>#DIV/0!</v>
          </cell>
          <cell r="GD447">
            <v>1.3602784209006324E-2</v>
          </cell>
          <cell r="GE447" t="e">
            <v>#DIV/0!</v>
          </cell>
          <cell r="GF447">
            <v>3.8103037000017714E-2</v>
          </cell>
          <cell r="GG447" t="e">
            <v>#DIV/0!</v>
          </cell>
          <cell r="GH447">
            <v>112.66305980165238</v>
          </cell>
          <cell r="GI447" t="e">
            <v>#DIV/0!</v>
          </cell>
          <cell r="GJ447">
            <v>1.6299999999999999E-2</v>
          </cell>
          <cell r="GK447" t="e">
            <v>#DIV/0!</v>
          </cell>
          <cell r="GL447">
            <v>4.7317635120000006</v>
          </cell>
          <cell r="GM447" t="e">
            <v>#DIV/0!</v>
          </cell>
          <cell r="GN447">
            <v>3.4264494397241378</v>
          </cell>
          <cell r="GO447" t="e">
            <v>#DIV/0!</v>
          </cell>
          <cell r="GP447">
            <v>9.5978975902636918</v>
          </cell>
          <cell r="GQ447" t="e">
            <v>#DIV/0!</v>
          </cell>
          <cell r="GR447">
            <v>3.2460422044993543E-3</v>
          </cell>
          <cell r="GS447" t="e">
            <v>#DIV/0!</v>
          </cell>
          <cell r="GT447">
            <v>122.26095739191607</v>
          </cell>
          <cell r="GU447">
            <v>22603.432516467372</v>
          </cell>
          <cell r="GV447">
            <v>43.647161788914033</v>
          </cell>
          <cell r="GW447">
            <v>8139.8352141574942</v>
          </cell>
          <cell r="GX447">
            <v>1.4761621276012592E-2</v>
          </cell>
          <cell r="GY447">
            <v>1.7116624960232831E-2</v>
          </cell>
          <cell r="GZ447">
            <v>4.1349079204517067E-2</v>
          </cell>
          <cell r="HA447">
            <v>4.7530996269480243E-2</v>
          </cell>
          <cell r="HB447">
            <v>33.355623193849098</v>
          </cell>
          <cell r="HC447">
            <v>4035.7290498327538</v>
          </cell>
          <cell r="HD447">
            <v>1.1280987281469526E-2</v>
          </cell>
          <cell r="HE447">
            <v>8.4864200281300033E-3</v>
          </cell>
          <cell r="IV447">
            <v>443</v>
          </cell>
        </row>
        <row r="448">
          <cell r="B448">
            <v>39253</v>
          </cell>
          <cell r="C448">
            <v>57</v>
          </cell>
          <cell r="D448">
            <v>39234</v>
          </cell>
          <cell r="E448">
            <v>0</v>
          </cell>
          <cell r="F448">
            <v>268</v>
          </cell>
          <cell r="G448">
            <v>0</v>
          </cell>
          <cell r="H448">
            <v>0</v>
          </cell>
          <cell r="I448">
            <v>1</v>
          </cell>
          <cell r="K448">
            <v>91.875</v>
          </cell>
          <cell r="L448">
            <v>1</v>
          </cell>
          <cell r="M448">
            <v>251.12500000000009</v>
          </cell>
          <cell r="N448">
            <v>252</v>
          </cell>
          <cell r="O448">
            <v>252</v>
          </cell>
          <cell r="Q448">
            <v>19.5</v>
          </cell>
          <cell r="S448">
            <v>0.73680555555555594</v>
          </cell>
          <cell r="T448">
            <v>0</v>
          </cell>
          <cell r="U448">
            <v>20.236805555555556</v>
          </cell>
          <cell r="W448">
            <v>12.49652777777778</v>
          </cell>
          <cell r="Y448">
            <v>3.4722222222222071E-2</v>
          </cell>
          <cell r="AA448">
            <v>20.215972222222224</v>
          </cell>
          <cell r="AB448">
            <v>0</v>
          </cell>
          <cell r="AC448">
            <v>20.250694444444445</v>
          </cell>
          <cell r="AE448">
            <v>4.4145833333333329</v>
          </cell>
          <cell r="AG448">
            <v>39.742361111111116</v>
          </cell>
          <cell r="AI448">
            <v>0.44097222222222232</v>
          </cell>
          <cell r="AJ448">
            <v>0</v>
          </cell>
          <cell r="AK448">
            <v>44.59791666666667</v>
          </cell>
          <cell r="AL448">
            <v>0</v>
          </cell>
          <cell r="AM448">
            <v>64.848611111111111</v>
          </cell>
          <cell r="AN448">
            <v>1</v>
          </cell>
          <cell r="AO448">
            <v>218.39166666666662</v>
          </cell>
          <cell r="AP448">
            <v>0.88</v>
          </cell>
          <cell r="AQ448">
            <v>145.15888888888864</v>
          </cell>
          <cell r="AR448">
            <v>1</v>
          </cell>
          <cell r="AS448">
            <v>0.97771998752291267</v>
          </cell>
          <cell r="AT448">
            <v>1</v>
          </cell>
          <cell r="AU448">
            <v>0.79942381090903991</v>
          </cell>
          <cell r="AV448">
            <v>1</v>
          </cell>
          <cell r="AW448">
            <v>0.99777445211216753</v>
          </cell>
          <cell r="AX448">
            <v>1</v>
          </cell>
          <cell r="AY448">
            <v>0.77491825054412011</v>
          </cell>
          <cell r="AZ448">
            <v>1</v>
          </cell>
          <cell r="BA448">
            <v>0.70322178552803949</v>
          </cell>
          <cell r="BB448">
            <v>0.88</v>
          </cell>
          <cell r="BC448">
            <v>0.6646722885742985</v>
          </cell>
          <cell r="BD448">
            <v>0.88</v>
          </cell>
          <cell r="BE448">
            <v>0.62869775233924452</v>
          </cell>
          <cell r="BF448">
            <v>0.88</v>
          </cell>
          <cell r="BG448">
            <v>0.62669784733465161</v>
          </cell>
          <cell r="BH448">
            <v>0.88</v>
          </cell>
          <cell r="BI448">
            <v>0.57803440075216994</v>
          </cell>
          <cell r="BJ448">
            <v>140</v>
          </cell>
          <cell r="BK448">
            <v>137.35185237632342</v>
          </cell>
          <cell r="BL448">
            <v>2956.8</v>
          </cell>
          <cell r="BM448">
            <v>478508.21466666635</v>
          </cell>
          <cell r="BN448">
            <v>2956.8</v>
          </cell>
          <cell r="BO448">
            <v>1898.8421216931204</v>
          </cell>
          <cell r="BP448">
            <v>1064.4480000000001</v>
          </cell>
          <cell r="BQ448">
            <v>170847.09404000023</v>
          </cell>
          <cell r="BR448">
            <v>0.36</v>
          </cell>
          <cell r="BS448">
            <v>0.35704108895813635</v>
          </cell>
          <cell r="BT448">
            <v>2</v>
          </cell>
          <cell r="BU448">
            <v>0.35704108895813635</v>
          </cell>
          <cell r="BV448">
            <v>0.11</v>
          </cell>
          <cell r="BW448">
            <v>0.11461462285503088</v>
          </cell>
          <cell r="BX448">
            <v>325.24800000000005</v>
          </cell>
          <cell r="BY448">
            <v>54844.038557054118</v>
          </cell>
          <cell r="BZ448">
            <v>0.18</v>
          </cell>
          <cell r="CA448">
            <v>0.18575640206960559</v>
          </cell>
          <cell r="CB448">
            <v>532.22400000000005</v>
          </cell>
          <cell r="CC448">
            <v>88885.96431723042</v>
          </cell>
          <cell r="CD448">
            <v>2.9000000000000001E-2</v>
          </cell>
          <cell r="CE448">
            <v>2.9083314682959299E-2</v>
          </cell>
          <cell r="CF448">
            <v>0.75</v>
          </cell>
          <cell r="CG448">
            <v>0.74914648522398442</v>
          </cell>
          <cell r="CH448">
            <v>43.848000000000006</v>
          </cell>
          <cell r="CI448">
            <v>7327.2628893401725</v>
          </cell>
          <cell r="CJ448">
            <v>0.49199999999999999</v>
          </cell>
          <cell r="CK448">
            <v>0.48942858284620161</v>
          </cell>
          <cell r="CL448">
            <v>557.92800000000011</v>
          </cell>
          <cell r="CM448">
            <v>92374.892533429564</v>
          </cell>
          <cell r="CN448">
            <v>0.38352272727272729</v>
          </cell>
          <cell r="CO448">
            <v>0.39443479538063547</v>
          </cell>
          <cell r="CP448">
            <v>1134.0000000000002</v>
          </cell>
          <cell r="CQ448">
            <v>188740.28973999975</v>
          </cell>
          <cell r="CR448">
            <v>1.1122159090909092E-2</v>
          </cell>
          <cell r="CS448">
            <v>1.1471471275963683E-2</v>
          </cell>
          <cell r="CT448">
            <v>32.886000000000003</v>
          </cell>
          <cell r="CU448">
            <v>5489.1932398613271</v>
          </cell>
          <cell r="CV448">
            <v>3.5000000000000003E-2</v>
          </cell>
          <cell r="CW448">
            <v>4.1665626048284062E-2</v>
          </cell>
          <cell r="CX448">
            <v>103.48800000000001</v>
          </cell>
          <cell r="CY448">
            <v>19937.344333333356</v>
          </cell>
          <cell r="CZ448">
            <v>0.02</v>
          </cell>
          <cell r="DA448">
            <v>2.0293780362927994E-2</v>
          </cell>
          <cell r="DB448">
            <v>7.000000000000001E-4</v>
          </cell>
          <cell r="DC448">
            <v>8.455530637077682E-4</v>
          </cell>
          <cell r="DD448">
            <v>2.0697600000000005</v>
          </cell>
          <cell r="DE448">
            <v>404.60408692073418</v>
          </cell>
          <cell r="DF448">
            <v>0.65</v>
          </cell>
          <cell r="DG448">
            <v>0.6093216238308452</v>
          </cell>
          <cell r="DH448">
            <v>67.267200000000017</v>
          </cell>
          <cell r="DI448">
            <v>12148.25502406138</v>
          </cell>
          <cell r="DJ448">
            <v>0.3</v>
          </cell>
          <cell r="DK448">
            <v>0.10879842188276712</v>
          </cell>
          <cell r="DL448">
            <v>31.046400000000002</v>
          </cell>
          <cell r="DM448">
            <v>2169.1515999999988</v>
          </cell>
          <cell r="DN448">
            <v>0.83</v>
          </cell>
          <cell r="DO448">
            <v>0.82592843970463314</v>
          </cell>
          <cell r="DP448">
            <v>292.36200000000002</v>
          </cell>
          <cell r="DQ448">
            <v>49354.845317192878</v>
          </cell>
          <cell r="DR448">
            <v>352.24337349397592</v>
          </cell>
          <cell r="DS448">
            <v>59756.805728645275</v>
          </cell>
          <cell r="DT448">
            <v>2887.2480000000005</v>
          </cell>
          <cell r="DU448">
            <v>460615.01896666683</v>
          </cell>
          <cell r="DV448">
            <v>0.9764772727272728</v>
          </cell>
          <cell r="DW448">
            <v>0.96260629357750083</v>
          </cell>
          <cell r="DX448">
            <v>0.81</v>
          </cell>
          <cell r="DY448">
            <v>0.46740447924013279</v>
          </cell>
          <cell r="DZ448">
            <v>0.98899999999999999</v>
          </cell>
          <cell r="EA448">
            <v>0.98794339059990088</v>
          </cell>
          <cell r="EB448">
            <v>0.85828107144059085</v>
          </cell>
          <cell r="EC448">
            <v>0.85159055196730626</v>
          </cell>
          <cell r="ED448">
            <v>0.85</v>
          </cell>
          <cell r="EE448">
            <v>0.87312799038040045</v>
          </cell>
          <cell r="EF448">
            <v>7.2135232351608805E-2</v>
          </cell>
          <cell r="EG448">
            <v>7.6691837373916286E-2</v>
          </cell>
          <cell r="EH448">
            <v>213.28945501723692</v>
          </cell>
          <cell r="EI448">
            <v>36697.674181299</v>
          </cell>
          <cell r="EJ448">
            <v>215.66173409225169</v>
          </cell>
          <cell r="EK448">
            <v>37145.523246038792</v>
          </cell>
          <cell r="EL448">
            <v>7.2937545350463914E-2</v>
          </cell>
          <cell r="EM448">
            <v>7.7627765015308547E-2</v>
          </cell>
          <cell r="EN448">
            <v>5.0000000000000001E-4</v>
          </cell>
          <cell r="EO448">
            <v>4.6156624326729141E-4</v>
          </cell>
          <cell r="EP448">
            <v>0.10783086704612585</v>
          </cell>
          <cell r="EQ448">
            <v>17.14511961887197</v>
          </cell>
          <cell r="ER448">
            <v>0.98949474737368681</v>
          </cell>
          <cell r="ES448">
            <v>0.98839960249127023</v>
          </cell>
          <cell r="ET448">
            <v>215.55390322520557</v>
          </cell>
          <cell r="EU448">
            <v>37128.378126419899</v>
          </cell>
          <cell r="EV448">
            <v>2.6742608557482103E-2</v>
          </cell>
          <cell r="EW448">
            <v>2.6451314205150914E-2</v>
          </cell>
          <cell r="EX448">
            <v>0.85</v>
          </cell>
          <cell r="EY448">
            <v>0.84722851211308059</v>
          </cell>
          <cell r="EZ448">
            <v>0.35699999999999998</v>
          </cell>
          <cell r="FA448">
            <v>0.36009824674259699</v>
          </cell>
          <cell r="FB448">
            <v>0.42</v>
          </cell>
          <cell r="FC448">
            <v>0.42503084066950553</v>
          </cell>
          <cell r="FD448">
            <v>103.92181378312866</v>
          </cell>
          <cell r="FE448">
            <v>19253.85546859575</v>
          </cell>
          <cell r="FF448">
            <v>0.72953891072450217</v>
          </cell>
          <cell r="FG448">
            <v>0.74354754726615013</v>
          </cell>
          <cell r="FH448">
            <v>0.76698667818986788</v>
          </cell>
          <cell r="FI448">
            <v>0.78528210396806331</v>
          </cell>
          <cell r="FJ448">
            <v>0.89888946280991733</v>
          </cell>
          <cell r="FK448">
            <v>0.89991267265719599</v>
          </cell>
          <cell r="FL448">
            <v>0.93419790436835892</v>
          </cell>
          <cell r="FM448">
            <v>0.93732539373774326</v>
          </cell>
          <cell r="FN448">
            <v>0.65577483956007998</v>
          </cell>
          <cell r="FO448">
            <v>0.6691278605079839</v>
          </cell>
          <cell r="FP448">
            <v>0.71651734744342344</v>
          </cell>
          <cell r="FQ448">
            <v>0.73606485729706839</v>
          </cell>
          <cell r="FR448">
            <v>3.0000000000000001E-3</v>
          </cell>
          <cell r="FS448">
            <v>1.096951474131691E-3</v>
          </cell>
          <cell r="FT448">
            <v>0.83299999999999996</v>
          </cell>
          <cell r="FU448">
            <v>0.82702539117876483</v>
          </cell>
          <cell r="FV448">
            <v>0.86144751113846552</v>
          </cell>
          <cell r="FW448">
            <v>0.85278808195071687</v>
          </cell>
          <cell r="FX448">
            <v>290.29224000000005</v>
          </cell>
          <cell r="FY448">
            <v>44236.05665475256</v>
          </cell>
          <cell r="FZ448">
            <v>348.49008403361353</v>
          </cell>
          <cell r="GA448">
            <v>53488.148159154596</v>
          </cell>
          <cell r="GB448">
            <v>40.220712349189903</v>
          </cell>
          <cell r="GC448" t="e">
            <v>#DIV/0!</v>
          </cell>
          <cell r="GD448">
            <v>1.3602784209006324E-2</v>
          </cell>
          <cell r="GE448" t="e">
            <v>#DIV/0!</v>
          </cell>
          <cell r="GF448">
            <v>3.8103037000017714E-2</v>
          </cell>
          <cell r="GG448" t="e">
            <v>#DIV/0!</v>
          </cell>
          <cell r="GH448">
            <v>112.66305980165238</v>
          </cell>
          <cell r="GI448" t="e">
            <v>#DIV/0!</v>
          </cell>
          <cell r="GJ448">
            <v>1.6299999999999999E-2</v>
          </cell>
          <cell r="GK448" t="e">
            <v>#DIV/0!</v>
          </cell>
          <cell r="GL448">
            <v>4.7317635120000006</v>
          </cell>
          <cell r="GM448" t="e">
            <v>#DIV/0!</v>
          </cell>
          <cell r="GN448">
            <v>3.4264494397241378</v>
          </cell>
          <cell r="GO448" t="e">
            <v>#DIV/0!</v>
          </cell>
          <cell r="GP448">
            <v>9.5978975902636918</v>
          </cell>
          <cell r="GQ448" t="e">
            <v>#DIV/0!</v>
          </cell>
          <cell r="GR448">
            <v>3.2460422044993543E-3</v>
          </cell>
          <cell r="GS448" t="e">
            <v>#DIV/0!</v>
          </cell>
          <cell r="GT448">
            <v>122.26095739191607</v>
          </cell>
          <cell r="GU448">
            <v>22725.693473859286</v>
          </cell>
          <cell r="GV448">
            <v>43.647161788914033</v>
          </cell>
          <cell r="GW448">
            <v>8183.482375946408</v>
          </cell>
          <cell r="GX448">
            <v>1.4761621276012592E-2</v>
          </cell>
          <cell r="GY448">
            <v>1.7102072911427662E-2</v>
          </cell>
          <cell r="GZ448">
            <v>4.1349079204517067E-2</v>
          </cell>
          <cell r="HA448">
            <v>4.7492796941198248E-2</v>
          </cell>
          <cell r="HB448">
            <v>33.355623193849098</v>
          </cell>
          <cell r="HC448">
            <v>4069.084673026603</v>
          </cell>
          <cell r="HD448">
            <v>1.1280987281469526E-2</v>
          </cell>
          <cell r="HE448">
            <v>8.5036882300153788E-3</v>
          </cell>
          <cell r="IV448">
            <v>444</v>
          </cell>
        </row>
        <row r="449">
          <cell r="B449">
            <v>39254</v>
          </cell>
          <cell r="C449">
            <v>57</v>
          </cell>
          <cell r="D449">
            <v>39234</v>
          </cell>
          <cell r="E449">
            <v>0</v>
          </cell>
          <cell r="F449">
            <v>269</v>
          </cell>
          <cell r="G449">
            <v>0</v>
          </cell>
          <cell r="H449">
            <v>0</v>
          </cell>
          <cell r="I449">
            <v>1</v>
          </cell>
          <cell r="K449">
            <v>91.875</v>
          </cell>
          <cell r="L449">
            <v>1</v>
          </cell>
          <cell r="M449">
            <v>252.12500000000009</v>
          </cell>
          <cell r="N449">
            <v>253</v>
          </cell>
          <cell r="O449">
            <v>253</v>
          </cell>
          <cell r="Q449">
            <v>19.5</v>
          </cell>
          <cell r="S449">
            <v>0.73680555555555594</v>
          </cell>
          <cell r="T449">
            <v>0</v>
          </cell>
          <cell r="U449">
            <v>20.236805555555556</v>
          </cell>
          <cell r="W449">
            <v>12.49652777777778</v>
          </cell>
          <cell r="Y449">
            <v>3.4722222222222071E-2</v>
          </cell>
          <cell r="AA449">
            <v>20.215972222222224</v>
          </cell>
          <cell r="AB449">
            <v>0</v>
          </cell>
          <cell r="AC449">
            <v>20.250694444444445</v>
          </cell>
          <cell r="AE449">
            <v>4.4145833333333329</v>
          </cell>
          <cell r="AG449">
            <v>39.742361111111116</v>
          </cell>
          <cell r="AI449">
            <v>0.44097222222222232</v>
          </cell>
          <cell r="AJ449">
            <v>0</v>
          </cell>
          <cell r="AK449">
            <v>44.59791666666667</v>
          </cell>
          <cell r="AL449">
            <v>0</v>
          </cell>
          <cell r="AM449">
            <v>64.848611111111111</v>
          </cell>
          <cell r="AN449">
            <v>1</v>
          </cell>
          <cell r="AO449">
            <v>219.39166666666662</v>
          </cell>
          <cell r="AP449">
            <v>0.88</v>
          </cell>
          <cell r="AQ449">
            <v>146.03888888888864</v>
          </cell>
          <cell r="AR449">
            <v>1</v>
          </cell>
          <cell r="AS449">
            <v>0.97783186812803613</v>
          </cell>
          <cell r="AT449">
            <v>1</v>
          </cell>
          <cell r="AU449">
            <v>0.80043101794861959</v>
          </cell>
          <cell r="AV449">
            <v>1</v>
          </cell>
          <cell r="AW449">
            <v>0.99778562785296565</v>
          </cell>
          <cell r="AX449">
            <v>1</v>
          </cell>
          <cell r="AY449">
            <v>0.77604851392962126</v>
          </cell>
          <cell r="AZ449">
            <v>1</v>
          </cell>
          <cell r="BA449">
            <v>0.70457451792203174</v>
          </cell>
          <cell r="BB449">
            <v>0.88</v>
          </cell>
          <cell r="BC449">
            <v>0.66565376482951488</v>
          </cell>
          <cell r="BD449">
            <v>0.88</v>
          </cell>
          <cell r="BE449">
            <v>0.6297814739502684</v>
          </cell>
          <cell r="BF449">
            <v>0.88</v>
          </cell>
          <cell r="BG449">
            <v>0.62778673353632963</v>
          </cell>
          <cell r="BH449">
            <v>0.88</v>
          </cell>
          <cell r="BI449">
            <v>0.57923208285131844</v>
          </cell>
          <cell r="BJ449">
            <v>140</v>
          </cell>
          <cell r="BK449">
            <v>137.3678095636628</v>
          </cell>
          <cell r="BL449">
            <v>2956.8</v>
          </cell>
          <cell r="BM449">
            <v>481465.01466666633</v>
          </cell>
          <cell r="BN449">
            <v>2956.8</v>
          </cell>
          <cell r="BO449">
            <v>1903.0237733860329</v>
          </cell>
          <cell r="BP449">
            <v>1064.4480000000001</v>
          </cell>
          <cell r="BQ449">
            <v>171911.54204000023</v>
          </cell>
          <cell r="BR449">
            <v>0.36</v>
          </cell>
          <cell r="BS449">
            <v>0.35705926038887809</v>
          </cell>
          <cell r="BT449">
            <v>2</v>
          </cell>
          <cell r="BU449">
            <v>0.35705926038887809</v>
          </cell>
          <cell r="BV449">
            <v>0.11</v>
          </cell>
          <cell r="BW449">
            <v>0.11458628327387314</v>
          </cell>
          <cell r="BX449">
            <v>325.24800000000005</v>
          </cell>
          <cell r="BY449">
            <v>55169.286557054118</v>
          </cell>
          <cell r="BZ449">
            <v>0.18</v>
          </cell>
          <cell r="CA449">
            <v>0.18572105052978252</v>
          </cell>
          <cell r="CB449">
            <v>532.22400000000005</v>
          </cell>
          <cell r="CC449">
            <v>89418.188317230422</v>
          </cell>
          <cell r="CD449">
            <v>2.9000000000000001E-2</v>
          </cell>
          <cell r="CE449">
            <v>2.9082817096632026E-2</v>
          </cell>
          <cell r="CF449">
            <v>0.75</v>
          </cell>
          <cell r="CG449">
            <v>0.74915156246627002</v>
          </cell>
          <cell r="CH449">
            <v>43.848000000000006</v>
          </cell>
          <cell r="CI449">
            <v>7371.1108893401724</v>
          </cell>
          <cell r="CJ449">
            <v>0.49199999999999999</v>
          </cell>
          <cell r="CK449">
            <v>0.48944394030747984</v>
          </cell>
          <cell r="CL449">
            <v>557.92800000000011</v>
          </cell>
          <cell r="CM449">
            <v>92932.820533429564</v>
          </cell>
          <cell r="CN449">
            <v>0.38352272727272729</v>
          </cell>
          <cell r="CO449">
            <v>0.39436778157485813</v>
          </cell>
          <cell r="CP449">
            <v>1134.0000000000002</v>
          </cell>
          <cell r="CQ449">
            <v>189874.28973999975</v>
          </cell>
          <cell r="CR449">
            <v>1.1122159090909092E-2</v>
          </cell>
          <cell r="CS449">
            <v>1.1469326060346129E-2</v>
          </cell>
          <cell r="CT449">
            <v>32.886000000000003</v>
          </cell>
          <cell r="CU449">
            <v>5522.0792398613276</v>
          </cell>
          <cell r="CV449">
            <v>3.5000000000000003E-2</v>
          </cell>
          <cell r="CW449">
            <v>4.162469073107683E-2</v>
          </cell>
          <cell r="CX449">
            <v>103.48800000000001</v>
          </cell>
          <cell r="CY449">
            <v>20040.832333333357</v>
          </cell>
          <cell r="CZ449">
            <v>0.02</v>
          </cell>
          <cell r="DA449">
            <v>2.0292263323031991E-2</v>
          </cell>
          <cell r="DB449">
            <v>7.000000000000001E-4</v>
          </cell>
          <cell r="DC449">
            <v>8.4465918505478008E-4</v>
          </cell>
          <cell r="DD449">
            <v>2.0697600000000005</v>
          </cell>
          <cell r="DE449">
            <v>406.67384692073415</v>
          </cell>
          <cell r="DF449">
            <v>0.65</v>
          </cell>
          <cell r="DG449">
            <v>0.60953168116394263</v>
          </cell>
          <cell r="DH449">
            <v>67.267200000000017</v>
          </cell>
          <cell r="DI449">
            <v>12215.52222406138</v>
          </cell>
          <cell r="DJ449">
            <v>0.3</v>
          </cell>
          <cell r="DK449">
            <v>0.10978575956351229</v>
          </cell>
          <cell r="DL449">
            <v>31.046400000000002</v>
          </cell>
          <cell r="DM449">
            <v>2200.197999999999</v>
          </cell>
          <cell r="DN449">
            <v>0.83</v>
          </cell>
          <cell r="DO449">
            <v>0.82595229934232917</v>
          </cell>
          <cell r="DP449">
            <v>292.36200000000002</v>
          </cell>
          <cell r="DQ449">
            <v>49647.207317192879</v>
          </cell>
          <cell r="DR449">
            <v>352.24337349397592</v>
          </cell>
          <cell r="DS449">
            <v>60109.049102139252</v>
          </cell>
          <cell r="DT449">
            <v>2887.2480000000005</v>
          </cell>
          <cell r="DU449">
            <v>463502.26696666685</v>
          </cell>
          <cell r="DV449">
            <v>0.9764772727272728</v>
          </cell>
          <cell r="DW449">
            <v>0.96269147881402006</v>
          </cell>
          <cell r="DX449">
            <v>0.81</v>
          </cell>
          <cell r="DY449">
            <v>0.46950844610153414</v>
          </cell>
          <cell r="DZ449">
            <v>0.98899999999999999</v>
          </cell>
          <cell r="EA449">
            <v>0.98794948971628604</v>
          </cell>
          <cell r="EB449">
            <v>0.85828107144059085</v>
          </cell>
          <cell r="EC449">
            <v>0.85162906596498422</v>
          </cell>
          <cell r="ED449">
            <v>0.85</v>
          </cell>
          <cell r="EE449">
            <v>0.87299163808921065</v>
          </cell>
          <cell r="EF449">
            <v>7.2135232351608805E-2</v>
          </cell>
          <cell r="EG449">
            <v>7.6663854095132711E-2</v>
          </cell>
          <cell r="EH449">
            <v>213.28945501723692</v>
          </cell>
          <cell r="EI449">
            <v>36910.963636316235</v>
          </cell>
          <cell r="EJ449">
            <v>215.66173409225169</v>
          </cell>
          <cell r="EK449">
            <v>37361.184980131045</v>
          </cell>
          <cell r="EL449">
            <v>7.2937545350463914E-2</v>
          </cell>
          <cell r="EM449">
            <v>7.7598961174774855E-2</v>
          </cell>
          <cell r="EN449">
            <v>5.0000000000000001E-4</v>
          </cell>
          <cell r="EO449">
            <v>4.617880962580106E-4</v>
          </cell>
          <cell r="EP449">
            <v>0.10783086704612585</v>
          </cell>
          <cell r="EQ449">
            <v>17.252950485918095</v>
          </cell>
          <cell r="ER449">
            <v>0.98949474737368681</v>
          </cell>
          <cell r="ES449">
            <v>0.9884059238061712</v>
          </cell>
          <cell r="ET449">
            <v>215.55390322520557</v>
          </cell>
          <cell r="EU449">
            <v>37343.932029645104</v>
          </cell>
          <cell r="EV449">
            <v>2.6742608557482103E-2</v>
          </cell>
          <cell r="EW449">
            <v>2.64531031183943E-2</v>
          </cell>
          <cell r="EX449">
            <v>0.85</v>
          </cell>
          <cell r="EY449">
            <v>0.84724334253317257</v>
          </cell>
          <cell r="EZ449">
            <v>0.35699999999999998</v>
          </cell>
          <cell r="FA449">
            <v>0.36008166781365503</v>
          </cell>
          <cell r="FB449">
            <v>0.42</v>
          </cell>
          <cell r="FC449">
            <v>0.42500383270884956</v>
          </cell>
          <cell r="FD449">
            <v>103.92181378312866</v>
          </cell>
          <cell r="FE449">
            <v>19357.77728237888</v>
          </cell>
          <cell r="FF449">
            <v>0.72953891072450217</v>
          </cell>
          <cell r="FG449">
            <v>0.74346505334115598</v>
          </cell>
          <cell r="FH449">
            <v>0.76698667818986788</v>
          </cell>
          <cell r="FI449">
            <v>0.7851773848137521</v>
          </cell>
          <cell r="FJ449">
            <v>0.89888946280991733</v>
          </cell>
          <cell r="FK449">
            <v>0.8999066403704441</v>
          </cell>
          <cell r="FL449">
            <v>0.93419790436835892</v>
          </cell>
          <cell r="FM449">
            <v>0.93730696386127499</v>
          </cell>
          <cell r="FN449">
            <v>0.65577483956007998</v>
          </cell>
          <cell r="FO449">
            <v>0.66904913838507274</v>
          </cell>
          <cell r="FP449">
            <v>0.71651734744342344</v>
          </cell>
          <cell r="FQ449">
            <v>0.73595223065231397</v>
          </cell>
          <cell r="FR449">
            <v>3.0000000000000001E-3</v>
          </cell>
          <cell r="FS449">
            <v>1.1117660924465644E-3</v>
          </cell>
          <cell r="FT449">
            <v>0.83299999999999996</v>
          </cell>
          <cell r="FU449">
            <v>0.82706406543477573</v>
          </cell>
          <cell r="FV449">
            <v>0.86144751113846552</v>
          </cell>
          <cell r="FW449">
            <v>0.85284253594731574</v>
          </cell>
          <cell r="FX449">
            <v>290.29224000000005</v>
          </cell>
          <cell r="FY449">
            <v>44526.348894752562</v>
          </cell>
          <cell r="FZ449">
            <v>348.49008403361353</v>
          </cell>
          <cell r="GA449">
            <v>53836.638243188208</v>
          </cell>
          <cell r="GB449">
            <v>40.220712349189903</v>
          </cell>
          <cell r="GC449" t="e">
            <v>#DIV/0!</v>
          </cell>
          <cell r="GD449">
            <v>1.3602784209006324E-2</v>
          </cell>
          <cell r="GE449" t="e">
            <v>#DIV/0!</v>
          </cell>
          <cell r="GF449">
            <v>3.8103037000017714E-2</v>
          </cell>
          <cell r="GG449" t="e">
            <v>#DIV/0!</v>
          </cell>
          <cell r="GH449">
            <v>112.66305980165238</v>
          </cell>
          <cell r="GI449" t="e">
            <v>#DIV/0!</v>
          </cell>
          <cell r="GJ449">
            <v>1.6299999999999999E-2</v>
          </cell>
          <cell r="GK449" t="e">
            <v>#DIV/0!</v>
          </cell>
          <cell r="GL449">
            <v>4.7317635120000006</v>
          </cell>
          <cell r="GM449" t="e">
            <v>#DIV/0!</v>
          </cell>
          <cell r="GN449">
            <v>3.4264494397241378</v>
          </cell>
          <cell r="GO449" t="e">
            <v>#DIV/0!</v>
          </cell>
          <cell r="GP449">
            <v>9.5978975902636918</v>
          </cell>
          <cell r="GQ449" t="e">
            <v>#DIV/0!</v>
          </cell>
          <cell r="GR449">
            <v>3.2460422044993543E-3</v>
          </cell>
          <cell r="GS449" t="e">
            <v>#DIV/0!</v>
          </cell>
          <cell r="GT449">
            <v>122.26095739191607</v>
          </cell>
          <cell r="GU449">
            <v>22847.954431251201</v>
          </cell>
          <cell r="GV449">
            <v>43.647161788914033</v>
          </cell>
          <cell r="GW449">
            <v>8227.1295377353217</v>
          </cell>
          <cell r="GX449">
            <v>1.4761621276012592E-2</v>
          </cell>
          <cell r="GY449">
            <v>1.7087699598342006E-2</v>
          </cell>
          <cell r="GZ449">
            <v>4.1349079204517067E-2</v>
          </cell>
          <cell r="HA449">
            <v>4.745506679663853E-2</v>
          </cell>
          <cell r="HB449">
            <v>33.355623193849098</v>
          </cell>
          <cell r="HC449">
            <v>4102.4402962204522</v>
          </cell>
          <cell r="HD449">
            <v>1.1280987281469526E-2</v>
          </cell>
          <cell r="HE449">
            <v>8.5207443349974311E-3</v>
          </cell>
          <cell r="IV449">
            <v>445</v>
          </cell>
        </row>
        <row r="450">
          <cell r="B450">
            <v>39255</v>
          </cell>
          <cell r="C450">
            <v>57</v>
          </cell>
          <cell r="D450">
            <v>39234</v>
          </cell>
          <cell r="E450">
            <v>0</v>
          </cell>
          <cell r="F450">
            <v>270</v>
          </cell>
          <cell r="G450">
            <v>0</v>
          </cell>
          <cell r="H450">
            <v>0</v>
          </cell>
          <cell r="I450">
            <v>1</v>
          </cell>
          <cell r="K450">
            <v>91.875</v>
          </cell>
          <cell r="L450">
            <v>1</v>
          </cell>
          <cell r="M450">
            <v>253.12500000000009</v>
          </cell>
          <cell r="N450">
            <v>254</v>
          </cell>
          <cell r="O450">
            <v>254</v>
          </cell>
          <cell r="Q450">
            <v>19.5</v>
          </cell>
          <cell r="S450">
            <v>0.73680555555555594</v>
          </cell>
          <cell r="T450">
            <v>0</v>
          </cell>
          <cell r="U450">
            <v>20.236805555555556</v>
          </cell>
          <cell r="W450">
            <v>12.49652777777778</v>
          </cell>
          <cell r="Y450">
            <v>3.4722222222222071E-2</v>
          </cell>
          <cell r="AA450">
            <v>20.215972222222224</v>
          </cell>
          <cell r="AB450">
            <v>0</v>
          </cell>
          <cell r="AC450">
            <v>20.250694444444445</v>
          </cell>
          <cell r="AE450">
            <v>4.4145833333333329</v>
          </cell>
          <cell r="AG450">
            <v>39.742361111111116</v>
          </cell>
          <cell r="AI450">
            <v>0.44097222222222232</v>
          </cell>
          <cell r="AJ450">
            <v>0</v>
          </cell>
          <cell r="AK450">
            <v>44.59791666666667</v>
          </cell>
          <cell r="AL450">
            <v>0</v>
          </cell>
          <cell r="AM450">
            <v>64.848611111111111</v>
          </cell>
          <cell r="AN450">
            <v>1</v>
          </cell>
          <cell r="AO450">
            <v>220.39166666666662</v>
          </cell>
          <cell r="AP450">
            <v>0.88</v>
          </cell>
          <cell r="AQ450">
            <v>146.91888888888863</v>
          </cell>
          <cell r="AR450">
            <v>1</v>
          </cell>
          <cell r="AS450">
            <v>0.97794263071515564</v>
          </cell>
          <cell r="AT450">
            <v>1</v>
          </cell>
          <cell r="AU450">
            <v>0.80142816001221362</v>
          </cell>
          <cell r="AV450">
            <v>1</v>
          </cell>
          <cell r="AW450">
            <v>0.9977966919150737</v>
          </cell>
          <cell r="AX450">
            <v>1</v>
          </cell>
          <cell r="AY450">
            <v>0.77716748264244295</v>
          </cell>
          <cell r="AZ450">
            <v>1</v>
          </cell>
          <cell r="BA450">
            <v>0.70591497460329455</v>
          </cell>
          <cell r="BB450">
            <v>0.88</v>
          </cell>
          <cell r="BC450">
            <v>0.66662633442986496</v>
          </cell>
          <cell r="BD450">
            <v>0.88</v>
          </cell>
          <cell r="BE450">
            <v>0.63085588876398035</v>
          </cell>
          <cell r="BF450">
            <v>0.88</v>
          </cell>
          <cell r="BG450">
            <v>0.62886629807978023</v>
          </cell>
          <cell r="BH450">
            <v>0.88</v>
          </cell>
          <cell r="BI450">
            <v>0.58042030178326387</v>
          </cell>
          <cell r="BJ450">
            <v>140</v>
          </cell>
          <cell r="BK450">
            <v>137.38357559348711</v>
          </cell>
          <cell r="BL450">
            <v>2956.8</v>
          </cell>
          <cell r="BM450">
            <v>484421.81466666632</v>
          </cell>
          <cell r="BN450">
            <v>2956.8</v>
          </cell>
          <cell r="BO450">
            <v>1907.1724986876627</v>
          </cell>
          <cell r="BP450">
            <v>1064.4480000000001</v>
          </cell>
          <cell r="BQ450">
            <v>172975.99004000024</v>
          </cell>
          <cell r="BR450">
            <v>0.36</v>
          </cell>
          <cell r="BS450">
            <v>0.35707720999110271</v>
          </cell>
          <cell r="BT450">
            <v>2</v>
          </cell>
          <cell r="BU450">
            <v>0.35707720999110271</v>
          </cell>
          <cell r="BV450">
            <v>0.11</v>
          </cell>
          <cell r="BW450">
            <v>0.11455828964936324</v>
          </cell>
          <cell r="BX450">
            <v>325.24800000000005</v>
          </cell>
          <cell r="BY450">
            <v>55494.534557054118</v>
          </cell>
          <cell r="BZ450">
            <v>0.18</v>
          </cell>
          <cell r="CA450">
            <v>0.18568613054539226</v>
          </cell>
          <cell r="CB450">
            <v>532.22400000000005</v>
          </cell>
          <cell r="CC450">
            <v>89950.412317230424</v>
          </cell>
          <cell r="CD450">
            <v>2.9000000000000001E-2</v>
          </cell>
          <cell r="CE450">
            <v>2.9082325418560314E-2</v>
          </cell>
          <cell r="CF450">
            <v>0.75</v>
          </cell>
          <cell r="CG450">
            <v>0.74915657966050331</v>
          </cell>
          <cell r="CH450">
            <v>43.848000000000006</v>
          </cell>
          <cell r="CI450">
            <v>7414.9588893401724</v>
          </cell>
          <cell r="CJ450">
            <v>0.49199999999999999</v>
          </cell>
          <cell r="CK450">
            <v>0.48945911541687043</v>
          </cell>
          <cell r="CL450">
            <v>557.92800000000011</v>
          </cell>
          <cell r="CM450">
            <v>93490.748533429563</v>
          </cell>
          <cell r="CN450">
            <v>0.38352272727272729</v>
          </cell>
          <cell r="CO450">
            <v>0.39430158584297809</v>
          </cell>
          <cell r="CP450">
            <v>1134.0000000000002</v>
          </cell>
          <cell r="CQ450">
            <v>191008.28973999975</v>
          </cell>
          <cell r="CR450">
            <v>1.1122159090909092E-2</v>
          </cell>
          <cell r="CS450">
            <v>1.1467207032539882E-2</v>
          </cell>
          <cell r="CT450">
            <v>32.886000000000003</v>
          </cell>
          <cell r="CU450">
            <v>5554.965239861328</v>
          </cell>
          <cell r="CV450">
            <v>3.5000000000000003E-2</v>
          </cell>
          <cell r="CW450">
            <v>4.1584255133503417E-2</v>
          </cell>
          <cell r="CX450">
            <v>103.48800000000001</v>
          </cell>
          <cell r="CY450">
            <v>20144.320333333359</v>
          </cell>
          <cell r="CZ450">
            <v>0.02</v>
          </cell>
          <cell r="DA450">
            <v>2.0290761870201939E-2</v>
          </cell>
          <cell r="DB450">
            <v>7.000000000000001E-4</v>
          </cell>
          <cell r="DC450">
            <v>8.4377621846364026E-4</v>
          </cell>
          <cell r="DD450">
            <v>2.0697600000000005</v>
          </cell>
          <cell r="DE450">
            <v>408.74360692073412</v>
          </cell>
          <cell r="DF450">
            <v>0.65</v>
          </cell>
          <cell r="DG450">
            <v>0.60973958022980368</v>
          </cell>
          <cell r="DH450">
            <v>67.267200000000017</v>
          </cell>
          <cell r="DI450">
            <v>12282.78942406138</v>
          </cell>
          <cell r="DJ450">
            <v>0.3</v>
          </cell>
          <cell r="DK450">
            <v>0.11076295268735863</v>
          </cell>
          <cell r="DL450">
            <v>31.046400000000002</v>
          </cell>
          <cell r="DM450">
            <v>2231.2443999999991</v>
          </cell>
          <cell r="DN450">
            <v>0.83</v>
          </cell>
          <cell r="DO450">
            <v>0.82597588097077557</v>
          </cell>
          <cell r="DP450">
            <v>292.36200000000002</v>
          </cell>
          <cell r="DQ450">
            <v>49939.56931719288</v>
          </cell>
          <cell r="DR450">
            <v>352.24337349397592</v>
          </cell>
          <cell r="DS450">
            <v>60461.292475633229</v>
          </cell>
          <cell r="DT450">
            <v>2887.2480000000005</v>
          </cell>
          <cell r="DU450">
            <v>466389.51496666687</v>
          </cell>
          <cell r="DV450">
            <v>0.9764772727272728</v>
          </cell>
          <cell r="DW450">
            <v>0.96277562414812479</v>
          </cell>
          <cell r="DX450">
            <v>0.81</v>
          </cell>
          <cell r="DY450">
            <v>0.47158672869758067</v>
          </cell>
          <cell r="DZ450">
            <v>0.98899999999999999</v>
          </cell>
          <cell r="EA450">
            <v>0.98795551882434784</v>
          </cell>
          <cell r="EB450">
            <v>0.85828107144059085</v>
          </cell>
          <cell r="EC450">
            <v>0.85166713840129438</v>
          </cell>
          <cell r="ED450">
            <v>0.85</v>
          </cell>
          <cell r="EE450">
            <v>0.87285688479486012</v>
          </cell>
          <cell r="EF450">
            <v>7.2135232351608805E-2</v>
          </cell>
          <cell r="EG450">
            <v>7.6636212423420488E-2</v>
          </cell>
          <cell r="EH450">
            <v>213.28945501723692</v>
          </cell>
          <cell r="EI450">
            <v>37124.25309133347</v>
          </cell>
          <cell r="EJ450">
            <v>215.66173409225169</v>
          </cell>
          <cell r="EK450">
            <v>37576.846714223298</v>
          </cell>
          <cell r="EL450">
            <v>7.2937545350463914E-2</v>
          </cell>
          <cell r="EM450">
            <v>7.7570508958355155E-2</v>
          </cell>
          <cell r="EN450">
            <v>5.0000000000000001E-4</v>
          </cell>
          <cell r="EO450">
            <v>4.6200740272314949E-4</v>
          </cell>
          <cell r="EP450">
            <v>0.10783086704612585</v>
          </cell>
          <cell r="EQ450">
            <v>17.360781352964221</v>
          </cell>
          <cell r="ER450">
            <v>0.98949474737368681</v>
          </cell>
          <cell r="ES450">
            <v>0.98841217256501523</v>
          </cell>
          <cell r="ET450">
            <v>215.55390322520557</v>
          </cell>
          <cell r="EU450">
            <v>37559.48593287031</v>
          </cell>
          <cell r="EV450">
            <v>2.6742608557482103E-2</v>
          </cell>
          <cell r="EW450">
            <v>2.6454870193402868E-2</v>
          </cell>
          <cell r="EX450">
            <v>0.85</v>
          </cell>
          <cell r="EY450">
            <v>0.84725801508087828</v>
          </cell>
          <cell r="EZ450">
            <v>0.35699999999999998</v>
          </cell>
          <cell r="FA450">
            <v>0.36006526537027844</v>
          </cell>
          <cell r="FB450">
            <v>0.42</v>
          </cell>
          <cell r="FC450">
            <v>0.42497711318305675</v>
          </cell>
          <cell r="FD450">
            <v>103.92181378312866</v>
          </cell>
          <cell r="FE450">
            <v>19461.69909616201</v>
          </cell>
          <cell r="FF450">
            <v>0.72953891072450217</v>
          </cell>
          <cell r="FG450">
            <v>0.74338352530710683</v>
          </cell>
          <cell r="FH450">
            <v>0.76698667818986788</v>
          </cell>
          <cell r="FI450">
            <v>0.78507385761758264</v>
          </cell>
          <cell r="FJ450">
            <v>0.89888946280991733</v>
          </cell>
          <cell r="FK450">
            <v>0.89990067879296909</v>
          </cell>
          <cell r="FL450">
            <v>0.93419790436835892</v>
          </cell>
          <cell r="FM450">
            <v>0.93728874992096967</v>
          </cell>
          <cell r="FN450">
            <v>0.65577483956007998</v>
          </cell>
          <cell r="FO450">
            <v>0.66897133902737571</v>
          </cell>
          <cell r="FP450">
            <v>0.71651734744342344</v>
          </cell>
          <cell r="FQ450">
            <v>0.7358408946020174</v>
          </cell>
          <cell r="FR450">
            <v>3.0000000000000001E-3</v>
          </cell>
          <cell r="FS450">
            <v>1.1263612552954161E-3</v>
          </cell>
          <cell r="FT450">
            <v>0.83299999999999996</v>
          </cell>
          <cell r="FU450">
            <v>0.82710224222607098</v>
          </cell>
          <cell r="FV450">
            <v>0.86144751113846552</v>
          </cell>
          <cell r="FW450">
            <v>0.85289630542172634</v>
          </cell>
          <cell r="FX450">
            <v>290.29224000000005</v>
          </cell>
          <cell r="FY450">
            <v>44816.641134752565</v>
          </cell>
          <cell r="FZ450">
            <v>348.49008403361353</v>
          </cell>
          <cell r="GA450">
            <v>54185.128327221821</v>
          </cell>
          <cell r="GB450">
            <v>40.220712349189903</v>
          </cell>
          <cell r="GC450" t="e">
            <v>#DIV/0!</v>
          </cell>
          <cell r="GD450">
            <v>1.3602784209006324E-2</v>
          </cell>
          <cell r="GE450" t="e">
            <v>#DIV/0!</v>
          </cell>
          <cell r="GF450">
            <v>3.8103037000017714E-2</v>
          </cell>
          <cell r="GG450" t="e">
            <v>#DIV/0!</v>
          </cell>
          <cell r="GH450">
            <v>112.66305980165238</v>
          </cell>
          <cell r="GI450" t="e">
            <v>#DIV/0!</v>
          </cell>
          <cell r="GJ450">
            <v>1.6299999999999999E-2</v>
          </cell>
          <cell r="GK450" t="e">
            <v>#DIV/0!</v>
          </cell>
          <cell r="GL450">
            <v>4.7317635120000006</v>
          </cell>
          <cell r="GM450" t="e">
            <v>#DIV/0!</v>
          </cell>
          <cell r="GN450">
            <v>3.4264494397241378</v>
          </cell>
          <cell r="GO450" t="e">
            <v>#DIV/0!</v>
          </cell>
          <cell r="GP450">
            <v>9.5978975902636918</v>
          </cell>
          <cell r="GQ450" t="e">
            <v>#DIV/0!</v>
          </cell>
          <cell r="GR450">
            <v>3.2460422044993543E-3</v>
          </cell>
          <cell r="GS450" t="e">
            <v>#DIV/0!</v>
          </cell>
          <cell r="GT450">
            <v>122.26095739191607</v>
          </cell>
          <cell r="GU450">
            <v>22970.215388643115</v>
          </cell>
          <cell r="GV450">
            <v>43.647161788914033</v>
          </cell>
          <cell r="GW450">
            <v>8270.7766995242364</v>
          </cell>
          <cell r="GX450">
            <v>1.4761621276012592E-2</v>
          </cell>
          <cell r="GY450">
            <v>1.7073501748089956E-2</v>
          </cell>
          <cell r="GZ450">
            <v>4.1349079204517067E-2</v>
          </cell>
          <cell r="HA450">
            <v>4.7417797244430585E-2</v>
          </cell>
          <cell r="HB450">
            <v>33.355623193849098</v>
          </cell>
          <cell r="HC450">
            <v>4135.7959194143014</v>
          </cell>
          <cell r="HD450">
            <v>1.1280987281469526E-2</v>
          </cell>
          <cell r="HE450">
            <v>8.5375922268491732E-3</v>
          </cell>
          <cell r="IV450">
            <v>446</v>
          </cell>
        </row>
        <row r="451">
          <cell r="B451">
            <v>39256</v>
          </cell>
          <cell r="C451">
            <v>57</v>
          </cell>
          <cell r="D451">
            <v>39234</v>
          </cell>
          <cell r="E451">
            <v>0</v>
          </cell>
          <cell r="F451">
            <v>271</v>
          </cell>
          <cell r="G451">
            <v>0</v>
          </cell>
          <cell r="H451">
            <v>0</v>
          </cell>
          <cell r="I451">
            <v>1</v>
          </cell>
          <cell r="K451">
            <v>91.875</v>
          </cell>
          <cell r="L451">
            <v>1</v>
          </cell>
          <cell r="M451">
            <v>254.12500000000009</v>
          </cell>
          <cell r="N451">
            <v>255</v>
          </cell>
          <cell r="O451">
            <v>255</v>
          </cell>
          <cell r="Q451">
            <v>19.5</v>
          </cell>
          <cell r="S451">
            <v>0.73680555555555594</v>
          </cell>
          <cell r="T451">
            <v>0</v>
          </cell>
          <cell r="U451">
            <v>20.236805555555556</v>
          </cell>
          <cell r="W451">
            <v>12.49652777777778</v>
          </cell>
          <cell r="Y451">
            <v>3.4722222222222071E-2</v>
          </cell>
          <cell r="AA451">
            <v>20.215972222222224</v>
          </cell>
          <cell r="AB451">
            <v>0</v>
          </cell>
          <cell r="AC451">
            <v>20.250694444444445</v>
          </cell>
          <cell r="AE451">
            <v>4.4145833333333329</v>
          </cell>
          <cell r="AG451">
            <v>39.742361111111116</v>
          </cell>
          <cell r="AI451">
            <v>0.44097222222222232</v>
          </cell>
          <cell r="AJ451">
            <v>0</v>
          </cell>
          <cell r="AK451">
            <v>44.59791666666667</v>
          </cell>
          <cell r="AL451">
            <v>0</v>
          </cell>
          <cell r="AM451">
            <v>64.848611111111111</v>
          </cell>
          <cell r="AN451">
            <v>1</v>
          </cell>
          <cell r="AO451">
            <v>221.39166666666662</v>
          </cell>
          <cell r="AP451">
            <v>0.88</v>
          </cell>
          <cell r="AQ451">
            <v>147.79888888888863</v>
          </cell>
          <cell r="AR451">
            <v>1</v>
          </cell>
          <cell r="AS451">
            <v>0.97805229195941212</v>
          </cell>
          <cell r="AT451">
            <v>1</v>
          </cell>
          <cell r="AU451">
            <v>0.80241538721805805</v>
          </cell>
          <cell r="AV451">
            <v>1</v>
          </cell>
          <cell r="AW451">
            <v>0.9978076459641696</v>
          </cell>
          <cell r="AX451">
            <v>1</v>
          </cell>
          <cell r="AY451">
            <v>0.77827532514163988</v>
          </cell>
          <cell r="AZ451">
            <v>1</v>
          </cell>
          <cell r="BA451">
            <v>0.70724332191565964</v>
          </cell>
          <cell r="BB451">
            <v>0.88</v>
          </cell>
          <cell r="BC451">
            <v>0.66759011806627166</v>
          </cell>
          <cell r="BD451">
            <v>0.88</v>
          </cell>
          <cell r="BE451">
            <v>0.63192111615533197</v>
          </cell>
          <cell r="BF451">
            <v>0.88</v>
          </cell>
          <cell r="BG451">
            <v>0.62993666015509286</v>
          </cell>
          <cell r="BH451">
            <v>0.88</v>
          </cell>
          <cell r="BI451">
            <v>0.58159916926271982</v>
          </cell>
          <cell r="BJ451">
            <v>140</v>
          </cell>
          <cell r="BK451">
            <v>137.39915388027291</v>
          </cell>
          <cell r="BL451">
            <v>2956.8</v>
          </cell>
          <cell r="BM451">
            <v>487378.61466666631</v>
          </cell>
          <cell r="BN451">
            <v>2956.8</v>
          </cell>
          <cell r="BO451">
            <v>1911.2886849673189</v>
          </cell>
          <cell r="BP451">
            <v>1064.4480000000001</v>
          </cell>
          <cell r="BQ451">
            <v>174040.43804000024</v>
          </cell>
          <cell r="BR451">
            <v>0.36</v>
          </cell>
          <cell r="BS451">
            <v>0.3570949418021388</v>
          </cell>
          <cell r="BT451">
            <v>2</v>
          </cell>
          <cell r="BU451">
            <v>0.3570949418021388</v>
          </cell>
          <cell r="BV451">
            <v>0.11</v>
          </cell>
          <cell r="BW451">
            <v>0.11453063568501264</v>
          </cell>
          <cell r="BX451">
            <v>325.24800000000005</v>
          </cell>
          <cell r="BY451">
            <v>55819.782557054117</v>
          </cell>
          <cell r="BZ451">
            <v>0.18</v>
          </cell>
          <cell r="CA451">
            <v>0.18565163426202927</v>
          </cell>
          <cell r="CB451">
            <v>532.22400000000005</v>
          </cell>
          <cell r="CC451">
            <v>90482.636317230426</v>
          </cell>
          <cell r="CD451">
            <v>2.9000000000000001E-2</v>
          </cell>
          <cell r="CE451">
            <v>2.9081839544134788E-2</v>
          </cell>
          <cell r="CF451">
            <v>0.75</v>
          </cell>
          <cell r="CG451">
            <v>0.7491615378656955</v>
          </cell>
          <cell r="CH451">
            <v>43.848000000000006</v>
          </cell>
          <cell r="CI451">
            <v>7458.8068893401723</v>
          </cell>
          <cell r="CJ451">
            <v>0.49199999999999999</v>
          </cell>
          <cell r="CK451">
            <v>0.48947411140302821</v>
          </cell>
          <cell r="CL451">
            <v>557.92800000000011</v>
          </cell>
          <cell r="CM451">
            <v>94048.676533429563</v>
          </cell>
          <cell r="CN451">
            <v>0.38352272727272729</v>
          </cell>
          <cell r="CO451">
            <v>0.39423619329586701</v>
          </cell>
          <cell r="CP451">
            <v>1134.0000000000002</v>
          </cell>
          <cell r="CQ451">
            <v>192142.28973999975</v>
          </cell>
          <cell r="CR451">
            <v>1.1122159090909092E-2</v>
          </cell>
          <cell r="CS451">
            <v>1.1465113715920912E-2</v>
          </cell>
          <cell r="CT451">
            <v>32.886000000000003</v>
          </cell>
          <cell r="CU451">
            <v>5587.8512398613284</v>
          </cell>
          <cell r="CV451">
            <v>3.5000000000000003E-2</v>
          </cell>
          <cell r="CW451">
            <v>4.1544310160554494E-2</v>
          </cell>
          <cell r="CX451">
            <v>103.48800000000001</v>
          </cell>
          <cell r="CY451">
            <v>20247.80833333336</v>
          </cell>
          <cell r="CZ451">
            <v>0.02</v>
          </cell>
          <cell r="DA451">
            <v>2.0289275765438E-2</v>
          </cell>
          <cell r="DB451">
            <v>7.000000000000001E-4</v>
          </cell>
          <cell r="DC451">
            <v>8.4290396533237793E-4</v>
          </cell>
          <cell r="DD451">
            <v>2.0697600000000005</v>
          </cell>
          <cell r="DE451">
            <v>410.8133669207341</v>
          </cell>
          <cell r="DF451">
            <v>0.65</v>
          </cell>
          <cell r="DG451">
            <v>0.609945354121604</v>
          </cell>
          <cell r="DH451">
            <v>67.267200000000017</v>
          </cell>
          <cell r="DI451">
            <v>12350.056624061381</v>
          </cell>
          <cell r="DJ451">
            <v>0.3</v>
          </cell>
          <cell r="DK451">
            <v>0.1117301568029789</v>
          </cell>
          <cell r="DL451">
            <v>31.046400000000002</v>
          </cell>
          <cell r="DM451">
            <v>2262.2907999999993</v>
          </cell>
          <cell r="DN451">
            <v>0.83</v>
          </cell>
          <cell r="DO451">
            <v>0.82599918942081718</v>
          </cell>
          <cell r="DP451">
            <v>292.36200000000002</v>
          </cell>
          <cell r="DQ451">
            <v>50231.931317192881</v>
          </cell>
          <cell r="DR451">
            <v>352.24337349397592</v>
          </cell>
          <cell r="DS451">
            <v>60813.535849127205</v>
          </cell>
          <cell r="DT451">
            <v>2887.2480000000005</v>
          </cell>
          <cell r="DU451">
            <v>469276.76296666678</v>
          </cell>
          <cell r="DV451">
            <v>0.9764772727272728</v>
          </cell>
          <cell r="DW451">
            <v>0.96285874850627173</v>
          </cell>
          <cell r="DX451">
            <v>0.81</v>
          </cell>
          <cell r="DY451">
            <v>0.47363979448765714</v>
          </cell>
          <cell r="DZ451">
            <v>0.98899999999999999</v>
          </cell>
          <cell r="EA451">
            <v>0.98796147912258725</v>
          </cell>
          <cell r="EB451">
            <v>0.85828107144059085</v>
          </cell>
          <cell r="EC451">
            <v>0.85170477683785095</v>
          </cell>
          <cell r="ED451">
            <v>0.85</v>
          </cell>
          <cell r="EE451">
            <v>0.87272370252345854</v>
          </cell>
          <cell r="EF451">
            <v>7.2135232351608805E-2</v>
          </cell>
          <cell r="EG451">
            <v>7.6608906141454394E-2</v>
          </cell>
          <cell r="EH451">
            <v>213.28945501723692</v>
          </cell>
          <cell r="EI451">
            <v>37337.542546350705</v>
          </cell>
          <cell r="EJ451">
            <v>215.66173409225169</v>
          </cell>
          <cell r="EK451">
            <v>37792.508448315552</v>
          </cell>
          <cell r="EL451">
            <v>7.2937545350463914E-2</v>
          </cell>
          <cell r="EM451">
            <v>7.7542401966411767E-2</v>
          </cell>
          <cell r="EN451">
            <v>5.0000000000000001E-4</v>
          </cell>
          <cell r="EO451">
            <v>4.6222420625770711E-4</v>
          </cell>
          <cell r="EP451">
            <v>0.10783086704612585</v>
          </cell>
          <cell r="EQ451">
            <v>17.468612220010346</v>
          </cell>
          <cell r="ER451">
            <v>0.98949474737368681</v>
          </cell>
          <cell r="ES451">
            <v>0.98841835000987177</v>
          </cell>
          <cell r="ET451">
            <v>215.55390322520557</v>
          </cell>
          <cell r="EU451">
            <v>37775.039836095515</v>
          </cell>
          <cell r="EV451">
            <v>2.6742608557482103E-2</v>
          </cell>
          <cell r="EW451">
            <v>2.6456615827637323E-2</v>
          </cell>
          <cell r="EX451">
            <v>0.85</v>
          </cell>
          <cell r="EY451">
            <v>0.84727253226371935</v>
          </cell>
          <cell r="EZ451">
            <v>0.35699999999999998</v>
          </cell>
          <cell r="FA451">
            <v>0.36004903660930826</v>
          </cell>
          <cell r="FB451">
            <v>0.42</v>
          </cell>
          <cell r="FC451">
            <v>0.42495067749610527</v>
          </cell>
          <cell r="FD451">
            <v>103.92181378312866</v>
          </cell>
          <cell r="FE451">
            <v>19565.620909945141</v>
          </cell>
          <cell r="FF451">
            <v>0.72953891072450217</v>
          </cell>
          <cell r="FG451">
            <v>0.7433029462988453</v>
          </cell>
          <cell r="FH451">
            <v>0.76698667818986788</v>
          </cell>
          <cell r="FI451">
            <v>0.78497150214365674</v>
          </cell>
          <cell r="FJ451">
            <v>0.89888946280991733</v>
          </cell>
          <cell r="FK451">
            <v>0.89989478668875467</v>
          </cell>
          <cell r="FL451">
            <v>0.93419790436835892</v>
          </cell>
          <cell r="FM451">
            <v>0.93727074814387856</v>
          </cell>
          <cell r="FN451">
            <v>0.65577483956007998</v>
          </cell>
          <cell r="FO451">
            <v>0.66889444630472228</v>
          </cell>
          <cell r="FP451">
            <v>0.71651734744342344</v>
          </cell>
          <cell r="FQ451">
            <v>0.73573082708580928</v>
          </cell>
          <cell r="FR451">
            <v>3.0000000000000001E-3</v>
          </cell>
          <cell r="FS451">
            <v>1.1407416687866379E-3</v>
          </cell>
          <cell r="FT451">
            <v>0.83299999999999996</v>
          </cell>
          <cell r="FU451">
            <v>0.82713993108960382</v>
          </cell>
          <cell r="FV451">
            <v>0.86144751113846552</v>
          </cell>
          <cell r="FW451">
            <v>0.85294940326473712</v>
          </cell>
          <cell r="FX451">
            <v>290.29224000000005</v>
          </cell>
          <cell r="FY451">
            <v>45106.933374752567</v>
          </cell>
          <cell r="FZ451">
            <v>348.49008403361353</v>
          </cell>
          <cell r="GA451">
            <v>54533.618411255433</v>
          </cell>
          <cell r="GB451">
            <v>40.220712349189903</v>
          </cell>
          <cell r="GC451" t="e">
            <v>#DIV/0!</v>
          </cell>
          <cell r="GD451">
            <v>1.3602784209006324E-2</v>
          </cell>
          <cell r="GE451" t="e">
            <v>#DIV/0!</v>
          </cell>
          <cell r="GF451">
            <v>3.8103037000017714E-2</v>
          </cell>
          <cell r="GG451" t="e">
            <v>#DIV/0!</v>
          </cell>
          <cell r="GH451">
            <v>112.66305980165238</v>
          </cell>
          <cell r="GI451" t="e">
            <v>#DIV/0!</v>
          </cell>
          <cell r="GJ451">
            <v>1.6299999999999999E-2</v>
          </cell>
          <cell r="GK451" t="e">
            <v>#DIV/0!</v>
          </cell>
          <cell r="GL451">
            <v>4.7317635120000006</v>
          </cell>
          <cell r="GM451" t="e">
            <v>#DIV/0!</v>
          </cell>
          <cell r="GN451">
            <v>3.4264494397241378</v>
          </cell>
          <cell r="GO451" t="e">
            <v>#DIV/0!</v>
          </cell>
          <cell r="GP451">
            <v>9.5978975902636918</v>
          </cell>
          <cell r="GQ451" t="e">
            <v>#DIV/0!</v>
          </cell>
          <cell r="GR451">
            <v>3.2460422044993543E-3</v>
          </cell>
          <cell r="GS451" t="e">
            <v>#DIV/0!</v>
          </cell>
          <cell r="GT451">
            <v>122.26095739191607</v>
          </cell>
          <cell r="GU451">
            <v>23092.47634603503</v>
          </cell>
          <cell r="GV451">
            <v>43.647161788914033</v>
          </cell>
          <cell r="GW451">
            <v>8314.4238613131511</v>
          </cell>
          <cell r="GX451">
            <v>1.4761621276012592E-2</v>
          </cell>
          <cell r="GY451">
            <v>1.7059476167208626E-2</v>
          </cell>
          <cell r="GZ451">
            <v>4.1349079204517067E-2</v>
          </cell>
          <cell r="HA451">
            <v>4.7380979901690407E-2</v>
          </cell>
          <cell r="HB451">
            <v>33.355623193849098</v>
          </cell>
          <cell r="HC451">
            <v>4169.1515426081505</v>
          </cell>
          <cell r="HD451">
            <v>1.1280987281469526E-2</v>
          </cell>
          <cell r="HE451">
            <v>8.5542356950962361E-3</v>
          </cell>
          <cell r="IV451">
            <v>447</v>
          </cell>
        </row>
        <row r="452">
          <cell r="B452">
            <v>39257</v>
          </cell>
          <cell r="C452">
            <v>57</v>
          </cell>
          <cell r="D452">
            <v>39234</v>
          </cell>
          <cell r="E452">
            <v>0</v>
          </cell>
          <cell r="F452">
            <v>272</v>
          </cell>
          <cell r="G452">
            <v>0</v>
          </cell>
          <cell r="H452">
            <v>0</v>
          </cell>
          <cell r="I452">
            <v>1</v>
          </cell>
          <cell r="K452">
            <v>91.875</v>
          </cell>
          <cell r="L452">
            <v>1</v>
          </cell>
          <cell r="M452">
            <v>255.12500000000009</v>
          </cell>
          <cell r="N452">
            <v>256</v>
          </cell>
          <cell r="O452">
            <v>256</v>
          </cell>
          <cell r="Q452">
            <v>19.5</v>
          </cell>
          <cell r="S452">
            <v>0.73680555555555594</v>
          </cell>
          <cell r="T452">
            <v>0</v>
          </cell>
          <cell r="U452">
            <v>20.236805555555556</v>
          </cell>
          <cell r="W452">
            <v>12.49652777777778</v>
          </cell>
          <cell r="Y452">
            <v>3.4722222222222071E-2</v>
          </cell>
          <cell r="AA452">
            <v>20.215972222222224</v>
          </cell>
          <cell r="AB452">
            <v>0</v>
          </cell>
          <cell r="AC452">
            <v>20.250694444444445</v>
          </cell>
          <cell r="AE452">
            <v>4.4145833333333329</v>
          </cell>
          <cell r="AG452">
            <v>39.742361111111116</v>
          </cell>
          <cell r="AI452">
            <v>0.44097222222222232</v>
          </cell>
          <cell r="AJ452">
            <v>0</v>
          </cell>
          <cell r="AK452">
            <v>44.59791666666667</v>
          </cell>
          <cell r="AL452">
            <v>0</v>
          </cell>
          <cell r="AM452">
            <v>64.848611111111111</v>
          </cell>
          <cell r="AN452">
            <v>1</v>
          </cell>
          <cell r="AO452">
            <v>222.39166666666662</v>
          </cell>
          <cell r="AP452">
            <v>0.88</v>
          </cell>
          <cell r="AQ452">
            <v>148.67888888888862</v>
          </cell>
          <cell r="AR452">
            <v>1</v>
          </cell>
          <cell r="AS452">
            <v>0.9781608682059757</v>
          </cell>
          <cell r="AT452">
            <v>1</v>
          </cell>
          <cell r="AU452">
            <v>0.80339284671382383</v>
          </cell>
          <cell r="AV452">
            <v>1</v>
          </cell>
          <cell r="AW452">
            <v>0.99781849163297065</v>
          </cell>
          <cell r="AX452">
            <v>1</v>
          </cell>
          <cell r="AY452">
            <v>0.77937220655277017</v>
          </cell>
          <cell r="AZ452">
            <v>1</v>
          </cell>
          <cell r="BA452">
            <v>0.70855972321105143</v>
          </cell>
          <cell r="BB452">
            <v>0.88</v>
          </cell>
          <cell r="BC452">
            <v>0.66854523425887658</v>
          </cell>
          <cell r="BD452">
            <v>0.88</v>
          </cell>
          <cell r="BE452">
            <v>0.6329772734663941</v>
          </cell>
          <cell r="BF452">
            <v>0.88</v>
          </cell>
          <cell r="BG452">
            <v>0.63099793692897044</v>
          </cell>
          <cell r="BH452">
            <v>0.88</v>
          </cell>
          <cell r="BI452">
            <v>0.58276879525287073</v>
          </cell>
          <cell r="BJ452">
            <v>140</v>
          </cell>
          <cell r="BK452">
            <v>137.41454775765834</v>
          </cell>
          <cell r="BL452">
            <v>2956.8</v>
          </cell>
          <cell r="BM452">
            <v>490335.4146666663</v>
          </cell>
          <cell r="BN452">
            <v>2956.8</v>
          </cell>
          <cell r="BO452">
            <v>1915.3727135416652</v>
          </cell>
          <cell r="BP452">
            <v>1064.4480000000001</v>
          </cell>
          <cell r="BQ452">
            <v>175104.88604000024</v>
          </cell>
          <cell r="BR452">
            <v>0.36</v>
          </cell>
          <cell r="BS452">
            <v>0.35711245976193229</v>
          </cell>
          <cell r="BT452">
            <v>2</v>
          </cell>
          <cell r="BU452">
            <v>0.35711245976193229</v>
          </cell>
          <cell r="BV452">
            <v>0.11</v>
          </cell>
          <cell r="BW452">
            <v>0.11450331523620812</v>
          </cell>
          <cell r="BX452">
            <v>325.24800000000005</v>
          </cell>
          <cell r="BY452">
            <v>56145.030557054117</v>
          </cell>
          <cell r="BZ452">
            <v>0.18</v>
          </cell>
          <cell r="CA452">
            <v>0.18561755401474114</v>
          </cell>
          <cell r="CB452">
            <v>532.22400000000005</v>
          </cell>
          <cell r="CC452">
            <v>91014.860317230428</v>
          </cell>
          <cell r="CD452">
            <v>2.9000000000000001E-2</v>
          </cell>
          <cell r="CE452">
            <v>2.9081359371201144E-2</v>
          </cell>
          <cell r="CF452">
            <v>0.75</v>
          </cell>
          <cell r="CG452">
            <v>0.74916643811610129</v>
          </cell>
          <cell r="CH452">
            <v>43.848000000000006</v>
          </cell>
          <cell r="CI452">
            <v>7502.6548893401723</v>
          </cell>
          <cell r="CJ452">
            <v>0.49199999999999999</v>
          </cell>
          <cell r="CK452">
            <v>0.48948893141883471</v>
          </cell>
          <cell r="CL452">
            <v>557.92800000000011</v>
          </cell>
          <cell r="CM452">
            <v>94606.604533429563</v>
          </cell>
          <cell r="CN452">
            <v>0.38352272727272729</v>
          </cell>
          <cell r="CO452">
            <v>0.39417158940353192</v>
          </cell>
          <cell r="CP452">
            <v>1134.0000000000002</v>
          </cell>
          <cell r="CQ452">
            <v>193276.28973999975</v>
          </cell>
          <cell r="CR452">
            <v>1.1122159090909092E-2</v>
          </cell>
          <cell r="CS452">
            <v>1.1463045645361651E-2</v>
          </cell>
          <cell r="CT452">
            <v>32.886000000000003</v>
          </cell>
          <cell r="CU452">
            <v>5620.7372398613288</v>
          </cell>
          <cell r="CV452">
            <v>3.5000000000000003E-2</v>
          </cell>
          <cell r="CW452">
            <v>4.1504846936598137E-2</v>
          </cell>
          <cell r="CX452">
            <v>103.48800000000001</v>
          </cell>
          <cell r="CY452">
            <v>20351.296333333361</v>
          </cell>
          <cell r="CZ452">
            <v>0.02</v>
          </cell>
          <cell r="DA452">
            <v>2.0287804774601674E-2</v>
          </cell>
          <cell r="DB452">
            <v>7.000000000000001E-4</v>
          </cell>
          <cell r="DC452">
            <v>8.4204223184942723E-4</v>
          </cell>
          <cell r="DD452">
            <v>2.0697600000000005</v>
          </cell>
          <cell r="DE452">
            <v>412.88312692073407</v>
          </cell>
          <cell r="DF452">
            <v>0.65</v>
          </cell>
          <cell r="DG452">
            <v>0.61014903525939346</v>
          </cell>
          <cell r="DH452">
            <v>67.267200000000017</v>
          </cell>
          <cell r="DI452">
            <v>12417.323824061381</v>
          </cell>
          <cell r="DJ452">
            <v>0.3</v>
          </cell>
          <cell r="DK452">
            <v>0.11268752429513522</v>
          </cell>
          <cell r="DL452">
            <v>31.046400000000002</v>
          </cell>
          <cell r="DM452">
            <v>2293.3371999999995</v>
          </cell>
          <cell r="DN452">
            <v>0.83</v>
          </cell>
          <cell r="DO452">
            <v>0.82602222941201875</v>
          </cell>
          <cell r="DP452">
            <v>292.36200000000002</v>
          </cell>
          <cell r="DQ452">
            <v>50524.293317192882</v>
          </cell>
          <cell r="DR452">
            <v>352.24337349397592</v>
          </cell>
          <cell r="DS452">
            <v>61165.779222621182</v>
          </cell>
          <cell r="DT452">
            <v>2887.2480000000005</v>
          </cell>
          <cell r="DU452">
            <v>472164.0109666668</v>
          </cell>
          <cell r="DV452">
            <v>0.9764772727272728</v>
          </cell>
          <cell r="DW452">
            <v>0.96294087035840037</v>
          </cell>
          <cell r="DX452">
            <v>0.81</v>
          </cell>
          <cell r="DY452">
            <v>0.47566809965573276</v>
          </cell>
          <cell r="DZ452">
            <v>0.98899999999999999</v>
          </cell>
          <cell r="EA452">
            <v>0.98796737178230321</v>
          </cell>
          <cell r="EB452">
            <v>0.85828107144059085</v>
          </cell>
          <cell r="EC452">
            <v>0.8517419886643548</v>
          </cell>
          <cell r="ED452">
            <v>0.85</v>
          </cell>
          <cell r="EE452">
            <v>0.87259206395008493</v>
          </cell>
          <cell r="EF452">
            <v>7.2135232351608805E-2</v>
          </cell>
          <cell r="EG452">
            <v>7.658192918187498E-2</v>
          </cell>
          <cell r="EH452">
            <v>213.28945501723692</v>
          </cell>
          <cell r="EI452">
            <v>37550.83200136794</v>
          </cell>
          <cell r="EJ452">
            <v>215.66173409225169</v>
          </cell>
          <cell r="EK452">
            <v>38008.170182407805</v>
          </cell>
          <cell r="EL452">
            <v>7.2937545350463914E-2</v>
          </cell>
          <cell r="EM452">
            <v>7.751463395367035E-2</v>
          </cell>
          <cell r="EN452">
            <v>5.0000000000000001E-4</v>
          </cell>
          <cell r="EO452">
            <v>4.6243854946723486E-4</v>
          </cell>
          <cell r="EP452">
            <v>0.10783086704612585</v>
          </cell>
          <cell r="EQ452">
            <v>17.576443087056472</v>
          </cell>
          <cell r="ER452">
            <v>0.98949474737368681</v>
          </cell>
          <cell r="ES452">
            <v>0.98842445735462092</v>
          </cell>
          <cell r="ET452">
            <v>215.55390322520557</v>
          </cell>
          <cell r="EU452">
            <v>37990.59373932072</v>
          </cell>
          <cell r="EV452">
            <v>2.6742608557482103E-2</v>
          </cell>
          <cell r="EW452">
            <v>2.6458340408971492E-2</v>
          </cell>
          <cell r="EX452">
            <v>0.85</v>
          </cell>
          <cell r="EY452">
            <v>0.847286896536394</v>
          </cell>
          <cell r="EZ452">
            <v>0.35699999999999998</v>
          </cell>
          <cell r="FA452">
            <v>0.36003297878663709</v>
          </cell>
          <cell r="FB452">
            <v>0.42</v>
          </cell>
          <cell r="FC452">
            <v>0.42492452114910334</v>
          </cell>
          <cell r="FD452">
            <v>103.92181378312866</v>
          </cell>
          <cell r="FE452">
            <v>19669.542723728271</v>
          </cell>
          <cell r="FF452">
            <v>0.72953891072450217</v>
          </cell>
          <cell r="FG452">
            <v>0.7432232998415792</v>
          </cell>
          <cell r="FH452">
            <v>0.76698667818986788</v>
          </cell>
          <cell r="FI452">
            <v>0.78487029861155855</v>
          </cell>
          <cell r="FJ452">
            <v>0.89888946280991733</v>
          </cell>
          <cell r="FK452">
            <v>0.89988896285042563</v>
          </cell>
          <cell r="FL452">
            <v>0.93419790436835892</v>
          </cell>
          <cell r="FM452">
            <v>0.93725295484444104</v>
          </cell>
          <cell r="FN452">
            <v>0.65577483956007998</v>
          </cell>
          <cell r="FO452">
            <v>0.66881844446070959</v>
          </cell>
          <cell r="FP452">
            <v>0.71651734744342344</v>
          </cell>
          <cell r="FQ452">
            <v>0.73562200654332199</v>
          </cell>
          <cell r="FR452">
            <v>3.0000000000000001E-3</v>
          </cell>
          <cell r="FS452">
            <v>1.1549119080775938E-3</v>
          </cell>
          <cell r="FT452">
            <v>0.83299999999999996</v>
          </cell>
          <cell r="FU452">
            <v>0.82717714132009634</v>
          </cell>
          <cell r="FV452">
            <v>0.86144751113846552</v>
          </cell>
          <cell r="FW452">
            <v>0.85300184204410889</v>
          </cell>
          <cell r="FX452">
            <v>290.29224000000005</v>
          </cell>
          <cell r="FY452">
            <v>45397.22561475257</v>
          </cell>
          <cell r="FZ452">
            <v>348.49008403361353</v>
          </cell>
          <cell r="GA452">
            <v>54882.108495289045</v>
          </cell>
          <cell r="GB452">
            <v>40.220712349189903</v>
          </cell>
          <cell r="GC452" t="e">
            <v>#DIV/0!</v>
          </cell>
          <cell r="GD452">
            <v>1.3602784209006324E-2</v>
          </cell>
          <cell r="GE452" t="e">
            <v>#DIV/0!</v>
          </cell>
          <cell r="GF452">
            <v>3.8103037000017714E-2</v>
          </cell>
          <cell r="GG452" t="e">
            <v>#DIV/0!</v>
          </cell>
          <cell r="GH452">
            <v>112.66305980165238</v>
          </cell>
          <cell r="GI452" t="e">
            <v>#DIV/0!</v>
          </cell>
          <cell r="GJ452">
            <v>1.6299999999999999E-2</v>
          </cell>
          <cell r="GK452" t="e">
            <v>#DIV/0!</v>
          </cell>
          <cell r="GL452">
            <v>4.7317635120000006</v>
          </cell>
          <cell r="GM452" t="e">
            <v>#DIV/0!</v>
          </cell>
          <cell r="GN452">
            <v>3.4264494397241378</v>
          </cell>
          <cell r="GO452" t="e">
            <v>#DIV/0!</v>
          </cell>
          <cell r="GP452">
            <v>9.5978975902636918</v>
          </cell>
          <cell r="GQ452" t="e">
            <v>#DIV/0!</v>
          </cell>
          <cell r="GR452">
            <v>3.2460422044993543E-3</v>
          </cell>
          <cell r="GS452" t="e">
            <v>#DIV/0!</v>
          </cell>
          <cell r="GT452">
            <v>122.26095739191607</v>
          </cell>
          <cell r="GU452">
            <v>23214.737303426944</v>
          </cell>
          <cell r="GV452">
            <v>43.647161788914033</v>
          </cell>
          <cell r="GW452">
            <v>8358.0710231020657</v>
          </cell>
          <cell r="GX452">
            <v>1.4761621276012592E-2</v>
          </cell>
          <cell r="GY452">
            <v>1.7045619739263471E-2</v>
          </cell>
          <cell r="GZ452">
            <v>4.1349079204517067E-2</v>
          </cell>
          <cell r="HA452">
            <v>4.7344606587734435E-2</v>
          </cell>
          <cell r="HB452">
            <v>33.355623193849098</v>
          </cell>
          <cell r="HC452">
            <v>4202.5071658019997</v>
          </cell>
          <cell r="HD452">
            <v>1.1280987281469526E-2</v>
          </cell>
          <cell r="HE452">
            <v>8.5706784378584925E-3</v>
          </cell>
          <cell r="IV452">
            <v>448</v>
          </cell>
        </row>
        <row r="453">
          <cell r="B453" t="str">
            <v>from  18/6/2007  to  24/6/2007</v>
          </cell>
          <cell r="C453">
            <v>57</v>
          </cell>
          <cell r="F453">
            <v>7</v>
          </cell>
          <cell r="G453">
            <v>0</v>
          </cell>
          <cell r="H453">
            <v>0</v>
          </cell>
          <cell r="I453">
            <v>1</v>
          </cell>
          <cell r="J453">
            <v>0</v>
          </cell>
          <cell r="K453">
            <v>91.875</v>
          </cell>
          <cell r="L453">
            <v>7</v>
          </cell>
          <cell r="M453">
            <v>255.12500000000009</v>
          </cell>
          <cell r="N453">
            <v>7</v>
          </cell>
          <cell r="O453">
            <v>256</v>
          </cell>
          <cell r="P453">
            <v>0</v>
          </cell>
          <cell r="Q453">
            <v>19.5</v>
          </cell>
          <cell r="R453">
            <v>0</v>
          </cell>
          <cell r="S453">
            <v>0.73680555555555594</v>
          </cell>
          <cell r="T453">
            <v>0</v>
          </cell>
          <cell r="U453">
            <v>20.236805555555556</v>
          </cell>
          <cell r="V453">
            <v>0</v>
          </cell>
          <cell r="W453">
            <v>12.49652777777778</v>
          </cell>
          <cell r="X453">
            <v>0</v>
          </cell>
          <cell r="Y453">
            <v>3.4722222222222071E-2</v>
          </cell>
          <cell r="Z453">
            <v>0</v>
          </cell>
          <cell r="AA453">
            <v>20.215972222222224</v>
          </cell>
          <cell r="AB453">
            <v>0</v>
          </cell>
          <cell r="AC453">
            <v>20.250694444444445</v>
          </cell>
          <cell r="AD453">
            <v>0</v>
          </cell>
          <cell r="AE453">
            <v>4.4145833333333329</v>
          </cell>
          <cell r="AF453">
            <v>0</v>
          </cell>
          <cell r="AG453">
            <v>39.742361111111116</v>
          </cell>
          <cell r="AH453">
            <v>0</v>
          </cell>
          <cell r="AI453">
            <v>0.44097222222222232</v>
          </cell>
          <cell r="AJ453">
            <v>0</v>
          </cell>
          <cell r="AK453">
            <v>44.59791666666667</v>
          </cell>
          <cell r="AL453">
            <v>0</v>
          </cell>
          <cell r="AM453">
            <v>64.848611111111111</v>
          </cell>
          <cell r="AN453">
            <v>7</v>
          </cell>
          <cell r="AO453">
            <v>222.39166666666662</v>
          </cell>
          <cell r="AP453">
            <v>6.16</v>
          </cell>
          <cell r="AQ453">
            <v>148.67888888888862</v>
          </cell>
          <cell r="AR453">
            <v>1</v>
          </cell>
          <cell r="AS453">
            <v>0.9781608682059757</v>
          </cell>
          <cell r="AT453">
            <v>1</v>
          </cell>
          <cell r="AU453">
            <v>0.80339284671382383</v>
          </cell>
          <cell r="AV453">
            <v>1</v>
          </cell>
          <cell r="AW453">
            <v>0.99781849163297065</v>
          </cell>
          <cell r="AX453">
            <v>1</v>
          </cell>
          <cell r="AY453">
            <v>0.77937220655277017</v>
          </cell>
          <cell r="AZ453">
            <v>1</v>
          </cell>
          <cell r="BA453">
            <v>0.70855972321105143</v>
          </cell>
          <cell r="BB453">
            <v>0.88</v>
          </cell>
          <cell r="BC453">
            <v>0.66854523425887658</v>
          </cell>
          <cell r="BD453">
            <v>0.88</v>
          </cell>
          <cell r="BE453">
            <v>0.6329772734663941</v>
          </cell>
          <cell r="BF453">
            <v>0.88</v>
          </cell>
          <cell r="BG453">
            <v>0.63099793692897044</v>
          </cell>
          <cell r="BH453">
            <v>0.88</v>
          </cell>
          <cell r="BI453">
            <v>0.58276879525287073</v>
          </cell>
          <cell r="BJ453">
            <v>139.99999999999997</v>
          </cell>
          <cell r="BK453">
            <v>137.41454775765834</v>
          </cell>
          <cell r="BL453">
            <v>20697.599999999999</v>
          </cell>
          <cell r="BM453">
            <v>490335.4146666663</v>
          </cell>
          <cell r="BN453">
            <v>2956.7999999999997</v>
          </cell>
          <cell r="BO453">
            <v>1915.3727135416652</v>
          </cell>
          <cell r="BP453">
            <v>7451.1360000000013</v>
          </cell>
          <cell r="BQ453">
            <v>175104.88604000024</v>
          </cell>
          <cell r="BR453">
            <v>0.3600000000000001</v>
          </cell>
          <cell r="BS453">
            <v>0.35711245976193229</v>
          </cell>
          <cell r="BT453">
            <v>0.3600000000000001</v>
          </cell>
          <cell r="BU453">
            <v>0.35711245976193229</v>
          </cell>
          <cell r="BV453">
            <v>0.11000000000000003</v>
          </cell>
          <cell r="BW453">
            <v>0.11450331523620812</v>
          </cell>
          <cell r="BX453">
            <v>2276.7360000000003</v>
          </cell>
          <cell r="BY453">
            <v>56145.030557054117</v>
          </cell>
          <cell r="BZ453">
            <v>0.18000000000000005</v>
          </cell>
          <cell r="CA453">
            <v>0.18561755401474114</v>
          </cell>
          <cell r="CB453">
            <v>3725.5680000000007</v>
          </cell>
          <cell r="CC453">
            <v>91014.860317230428</v>
          </cell>
          <cell r="CD453">
            <v>2.8999999999999998E-2</v>
          </cell>
          <cell r="CE453">
            <v>2.9081359371201144E-2</v>
          </cell>
          <cell r="CF453">
            <v>0.74999999999999989</v>
          </cell>
          <cell r="CG453">
            <v>0.74916643811610129</v>
          </cell>
          <cell r="CH453">
            <v>306.93600000000004</v>
          </cell>
          <cell r="CI453">
            <v>7502.6548893401723</v>
          </cell>
          <cell r="CJ453">
            <v>0.49199999999999994</v>
          </cell>
          <cell r="CK453">
            <v>0.48948893141883471</v>
          </cell>
          <cell r="CL453">
            <v>3905.4960000000001</v>
          </cell>
          <cell r="CM453">
            <v>94606.604533429563</v>
          </cell>
          <cell r="CN453">
            <v>0.38352272727272735</v>
          </cell>
          <cell r="CO453">
            <v>0.39417158940353192</v>
          </cell>
          <cell r="CP453">
            <v>7938.0000000000009</v>
          </cell>
          <cell r="CQ453">
            <v>193276.28973999975</v>
          </cell>
          <cell r="CR453">
            <v>1.1122159090909092E-2</v>
          </cell>
          <cell r="CS453">
            <v>1.1463045645361651E-2</v>
          </cell>
          <cell r="CT453">
            <v>230.202</v>
          </cell>
          <cell r="CU453">
            <v>5620.7372398613288</v>
          </cell>
          <cell r="CV453">
            <v>3.500000000000001E-2</v>
          </cell>
          <cell r="CW453">
            <v>4.1504846936598137E-2</v>
          </cell>
          <cell r="CX453">
            <v>724.41600000000017</v>
          </cell>
          <cell r="CY453">
            <v>20351.296333333361</v>
          </cell>
          <cell r="CZ453">
            <v>0.02</v>
          </cell>
          <cell r="DA453">
            <v>2.0287804774601674E-2</v>
          </cell>
          <cell r="DB453">
            <v>7.0000000000000021E-4</v>
          </cell>
          <cell r="DC453">
            <v>8.4204223184942723E-4</v>
          </cell>
          <cell r="DD453">
            <v>14.488320000000003</v>
          </cell>
          <cell r="DE453">
            <v>412.88312692073407</v>
          </cell>
          <cell r="DF453">
            <v>1.1404447634170298</v>
          </cell>
          <cell r="DG453">
            <v>0.61014903525939346</v>
          </cell>
          <cell r="DH453">
            <v>470.87040000000007</v>
          </cell>
          <cell r="DI453">
            <v>12417.323824061381</v>
          </cell>
          <cell r="DJ453">
            <v>0.29999999999999993</v>
          </cell>
          <cell r="DK453">
            <v>0.11268752429513522</v>
          </cell>
          <cell r="DL453">
            <v>217.32480000000001</v>
          </cell>
          <cell r="DM453">
            <v>2293.3371999999995</v>
          </cell>
          <cell r="DN453">
            <v>0.83000000000000007</v>
          </cell>
          <cell r="DO453">
            <v>0.82602222941201875</v>
          </cell>
          <cell r="DP453">
            <v>2046.5340000000003</v>
          </cell>
          <cell r="DQ453">
            <v>50524.293317192882</v>
          </cell>
          <cell r="DR453">
            <v>2465.7036144578315</v>
          </cell>
          <cell r="DS453">
            <v>61165.779222621182</v>
          </cell>
          <cell r="DT453">
            <v>20210.736000000001</v>
          </cell>
          <cell r="DU453">
            <v>472164.0109666668</v>
          </cell>
          <cell r="DV453">
            <v>0.9764772727272728</v>
          </cell>
          <cell r="DW453">
            <v>0.96294087035840037</v>
          </cell>
          <cell r="DX453">
            <v>0.81</v>
          </cell>
          <cell r="DY453">
            <v>0.47566809965573276</v>
          </cell>
          <cell r="DZ453">
            <v>0.98899999999999988</v>
          </cell>
          <cell r="EA453">
            <v>0.98796737178230321</v>
          </cell>
          <cell r="EB453">
            <v>0.85828107144059118</v>
          </cell>
          <cell r="EC453">
            <v>0.8517419886643548</v>
          </cell>
          <cell r="ED453">
            <v>0.84999999999999942</v>
          </cell>
          <cell r="EE453">
            <v>0.87259206395008493</v>
          </cell>
          <cell r="EF453">
            <v>7.2135232351608805E-2</v>
          </cell>
          <cell r="EG453">
            <v>7.658192918187498E-2</v>
          </cell>
          <cell r="EH453">
            <v>1493.0261851206583</v>
          </cell>
          <cell r="EI453">
            <v>37550.83200136794</v>
          </cell>
          <cell r="EJ453">
            <v>1509.6321386457619</v>
          </cell>
          <cell r="EK453">
            <v>38008.170182407805</v>
          </cell>
          <cell r="EL453">
            <v>7.2937545350463914E-2</v>
          </cell>
          <cell r="EM453">
            <v>7.751463395367035E-2</v>
          </cell>
          <cell r="EN453">
            <v>5.0000000000000012E-4</v>
          </cell>
          <cell r="EO453">
            <v>4.6243854946723486E-4</v>
          </cell>
          <cell r="EP453">
            <v>0.75481606932288103</v>
          </cell>
          <cell r="EQ453">
            <v>17.576443087056472</v>
          </cell>
          <cell r="ER453">
            <v>0.98949474737368659</v>
          </cell>
          <cell r="ES453">
            <v>0.98842445735462092</v>
          </cell>
          <cell r="ET453">
            <v>1508.8773225764392</v>
          </cell>
          <cell r="EU453">
            <v>37990.59373932072</v>
          </cell>
          <cell r="EV453">
            <v>2.6742608557482131E-2</v>
          </cell>
          <cell r="EW453">
            <v>2.6458340408971492E-2</v>
          </cell>
          <cell r="EX453">
            <v>0.8500000000000002</v>
          </cell>
          <cell r="EY453">
            <v>0.847286896536394</v>
          </cell>
          <cell r="EZ453">
            <v>0.3570000000000001</v>
          </cell>
          <cell r="FA453">
            <v>0.36003297878663709</v>
          </cell>
          <cell r="FB453">
            <v>0.42000000000000004</v>
          </cell>
          <cell r="FC453">
            <v>0.42492452114910334</v>
          </cell>
          <cell r="FD453">
            <v>727.4526964819006</v>
          </cell>
          <cell r="FE453">
            <v>19669.542723728271</v>
          </cell>
          <cell r="FF453">
            <v>0.72953891072450205</v>
          </cell>
          <cell r="FG453">
            <v>0.7432232998415792</v>
          </cell>
          <cell r="FH453">
            <v>0.76698667818986765</v>
          </cell>
          <cell r="FI453">
            <v>0.78487029861155855</v>
          </cell>
          <cell r="FJ453">
            <v>0.89888946280991733</v>
          </cell>
          <cell r="FK453">
            <v>0.89988896285042563</v>
          </cell>
          <cell r="FL453">
            <v>0.93419790436835892</v>
          </cell>
          <cell r="FM453">
            <v>0.93725295484444104</v>
          </cell>
          <cell r="FN453">
            <v>0.65577483956007987</v>
          </cell>
          <cell r="FO453">
            <v>0.66881844446070959</v>
          </cell>
          <cell r="FP453">
            <v>0.71651734744342321</v>
          </cell>
          <cell r="FQ453">
            <v>0.73562200654332199</v>
          </cell>
          <cell r="FR453">
            <v>2.9999999999997806E-3</v>
          </cell>
          <cell r="FS453">
            <v>1.1549119080775938E-3</v>
          </cell>
          <cell r="FT453">
            <v>0.83299999999999985</v>
          </cell>
          <cell r="FU453">
            <v>0.82717714132009634</v>
          </cell>
          <cell r="FV453">
            <v>0.86144751113846563</v>
          </cell>
          <cell r="FW453">
            <v>0.85300184204410889</v>
          </cell>
          <cell r="FX453">
            <v>2032.0456800000002</v>
          </cell>
          <cell r="FY453">
            <v>45397.22561475257</v>
          </cell>
          <cell r="FZ453">
            <v>2439.4305882352946</v>
          </cell>
          <cell r="GA453">
            <v>54882.108495289045</v>
          </cell>
          <cell r="GB453">
            <v>281.54498644432931</v>
          </cell>
          <cell r="GC453" t="e">
            <v>#DIV/0!</v>
          </cell>
          <cell r="GD453">
            <v>1.3602784209006326E-2</v>
          </cell>
          <cell r="GE453" t="e">
            <v>#DIV/0!</v>
          </cell>
          <cell r="GF453">
            <v>3.8103037000017721E-2</v>
          </cell>
          <cell r="GG453" t="e">
            <v>#DIV/0!</v>
          </cell>
          <cell r="GH453">
            <v>788.64141861156668</v>
          </cell>
          <cell r="GI453" t="e">
            <v>#DIV/0!</v>
          </cell>
          <cell r="GJ453">
            <v>1.6300000000000002E-2</v>
          </cell>
          <cell r="GK453" t="e">
            <v>#DIV/0!</v>
          </cell>
          <cell r="GL453">
            <v>33.122344584000004</v>
          </cell>
          <cell r="GM453" t="e">
            <v>#DIV/0!</v>
          </cell>
          <cell r="GN453">
            <v>23.985146078068965</v>
          </cell>
          <cell r="GO453" t="e">
            <v>#DIV/0!</v>
          </cell>
          <cell r="GP453">
            <v>67.185283131845836</v>
          </cell>
          <cell r="GQ453" t="e">
            <v>#DIV/0!</v>
          </cell>
          <cell r="GR453">
            <v>3.2460422044993547E-3</v>
          </cell>
          <cell r="GS453" t="e">
            <v>#DIV/0!</v>
          </cell>
          <cell r="GT453">
            <v>855.82670174341229</v>
          </cell>
          <cell r="GU453">
            <v>23214.737303426944</v>
          </cell>
          <cell r="GV453">
            <v>305.53013252239828</v>
          </cell>
          <cell r="GW453">
            <v>8358.0710231020657</v>
          </cell>
          <cell r="GX453">
            <v>1.4761621276012596E-2</v>
          </cell>
          <cell r="GY453">
            <v>1.7045619739263471E-2</v>
          </cell>
          <cell r="GZ453">
            <v>4.134907920451706E-2</v>
          </cell>
          <cell r="HA453">
            <v>4.7344606587734435E-2</v>
          </cell>
          <cell r="HB453">
            <v>233.48936235694373</v>
          </cell>
          <cell r="HC453">
            <v>4202.5071658019997</v>
          </cell>
          <cell r="HD453">
            <v>1.1280987281469529E-2</v>
          </cell>
          <cell r="HE453">
            <v>8.5706784378584925E-3</v>
          </cell>
          <cell r="IV453">
            <v>449</v>
          </cell>
        </row>
        <row r="454">
          <cell r="B454">
            <v>39258</v>
          </cell>
          <cell r="C454">
            <v>58</v>
          </cell>
          <cell r="D454">
            <v>39234</v>
          </cell>
          <cell r="E454">
            <v>0</v>
          </cell>
          <cell r="F454">
            <v>273</v>
          </cell>
          <cell r="G454">
            <v>0</v>
          </cell>
          <cell r="H454">
            <v>0</v>
          </cell>
          <cell r="I454">
            <v>1</v>
          </cell>
          <cell r="K454">
            <v>91.875</v>
          </cell>
          <cell r="L454">
            <v>1</v>
          </cell>
          <cell r="M454">
            <v>256.12500000000011</v>
          </cell>
          <cell r="N454">
            <v>257</v>
          </cell>
          <cell r="O454">
            <v>257</v>
          </cell>
          <cell r="Q454">
            <v>19.5</v>
          </cell>
          <cell r="S454">
            <v>0.73680555555555594</v>
          </cell>
          <cell r="T454">
            <v>0</v>
          </cell>
          <cell r="U454">
            <v>20.236805555555556</v>
          </cell>
          <cell r="W454">
            <v>12.49652777777778</v>
          </cell>
          <cell r="Y454">
            <v>3.4722222222222071E-2</v>
          </cell>
          <cell r="AA454">
            <v>20.215972222222224</v>
          </cell>
          <cell r="AB454">
            <v>0</v>
          </cell>
          <cell r="AC454">
            <v>20.250694444444445</v>
          </cell>
          <cell r="AE454">
            <v>4.4145833333333329</v>
          </cell>
          <cell r="AG454">
            <v>39.742361111111116</v>
          </cell>
          <cell r="AI454">
            <v>0.44097222222222232</v>
          </cell>
          <cell r="AJ454">
            <v>0</v>
          </cell>
          <cell r="AK454">
            <v>44.59791666666667</v>
          </cell>
          <cell r="AL454">
            <v>0</v>
          </cell>
          <cell r="AM454">
            <v>64.848611111111111</v>
          </cell>
          <cell r="AN454">
            <v>1</v>
          </cell>
          <cell r="AO454">
            <v>223.39166666666662</v>
          </cell>
          <cell r="AP454">
            <v>0.88</v>
          </cell>
          <cell r="AQ454">
            <v>149.55888888888862</v>
          </cell>
          <cell r="AR454">
            <v>1</v>
          </cell>
          <cell r="AS454">
            <v>0.97826837547816758</v>
          </cell>
          <cell r="AT454">
            <v>1</v>
          </cell>
          <cell r="AU454">
            <v>0.80436068274973249</v>
          </cell>
          <cell r="AV454">
            <v>1</v>
          </cell>
          <cell r="AW454">
            <v>0.99782923052204442</v>
          </cell>
          <cell r="AX454">
            <v>1</v>
          </cell>
          <cell r="AY454">
            <v>0.78045828874994438</v>
          </cell>
          <cell r="AZ454">
            <v>1</v>
          </cell>
          <cell r="BA454">
            <v>0.70986433891645206</v>
          </cell>
          <cell r="BB454">
            <v>0.88</v>
          </cell>
          <cell r="BC454">
            <v>0.66949179940562675</v>
          </cell>
          <cell r="BD454">
            <v>0.88</v>
          </cell>
          <cell r="BE454">
            <v>0.63402447604944567</v>
          </cell>
          <cell r="BF454">
            <v>0.88</v>
          </cell>
          <cell r="BG454">
            <v>0.63205024358748507</v>
          </cell>
          <cell r="BH454">
            <v>0.88</v>
          </cell>
          <cell r="BI454">
            <v>0.58392928799956523</v>
          </cell>
          <cell r="BJ454">
            <v>140</v>
          </cell>
          <cell r="BK454">
            <v>137.42976048082153</v>
          </cell>
          <cell r="BL454">
            <v>2956.8</v>
          </cell>
          <cell r="BM454">
            <v>493292.21466666629</v>
          </cell>
          <cell r="BN454">
            <v>2956.8</v>
          </cell>
          <cell r="BO454">
            <v>1919.4249597924759</v>
          </cell>
          <cell r="BP454">
            <v>1064.4480000000001</v>
          </cell>
          <cell r="BQ454">
            <v>176169.33404000025</v>
          </cell>
          <cell r="BR454">
            <v>0.36</v>
          </cell>
          <cell r="BS454">
            <v>0.35712976771596455</v>
          </cell>
          <cell r="BT454">
            <v>2</v>
          </cell>
          <cell r="BU454">
            <v>0.35712976771596455</v>
          </cell>
          <cell r="BV454">
            <v>0.115</v>
          </cell>
          <cell r="BW454">
            <v>0.11450629237119204</v>
          </cell>
          <cell r="BX454">
            <v>340.03200000000004</v>
          </cell>
          <cell r="BY454">
            <v>56485.062557054116</v>
          </cell>
          <cell r="BZ454">
            <v>0.18</v>
          </cell>
          <cell r="CA454">
            <v>0.18558388232235085</v>
          </cell>
          <cell r="CB454">
            <v>532.22400000000005</v>
          </cell>
          <cell r="CC454">
            <v>91547.08431723043</v>
          </cell>
          <cell r="CD454">
            <v>2.9000000000000001E-2</v>
          </cell>
          <cell r="CE454">
            <v>2.9080884799988552E-2</v>
          </cell>
          <cell r="CF454">
            <v>0.75</v>
          </cell>
          <cell r="CG454">
            <v>0.74917128142193734</v>
          </cell>
          <cell r="CH454">
            <v>43.848000000000006</v>
          </cell>
          <cell r="CI454">
            <v>7546.5028893401723</v>
          </cell>
          <cell r="CJ454">
            <v>0.49199999999999999</v>
          </cell>
          <cell r="CK454">
            <v>0.48950357854360804</v>
          </cell>
          <cell r="CL454">
            <v>557.92800000000011</v>
          </cell>
          <cell r="CM454">
            <v>95164.532533429563</v>
          </cell>
          <cell r="CN454">
            <v>0.38352272727272729</v>
          </cell>
          <cell r="CO454">
            <v>0.39410775998435155</v>
          </cell>
          <cell r="CP454">
            <v>1134.0000000000002</v>
          </cell>
          <cell r="CQ454">
            <v>194410.28973999975</v>
          </cell>
          <cell r="CR454">
            <v>1.1122159090909092E-2</v>
          </cell>
          <cell r="CS454">
            <v>1.1461002366886467E-2</v>
          </cell>
          <cell r="CT454">
            <v>32.886000000000003</v>
          </cell>
          <cell r="CU454">
            <v>5653.6232398613292</v>
          </cell>
          <cell r="CV454">
            <v>3.5000000000000003E-2</v>
          </cell>
          <cell r="CW454">
            <v>4.1465856798805004E-2</v>
          </cell>
          <cell r="CX454">
            <v>103.48800000000001</v>
          </cell>
          <cell r="CY454">
            <v>20454.784333333362</v>
          </cell>
          <cell r="CZ454">
            <v>0.02</v>
          </cell>
          <cell r="DA454">
            <v>2.0286348668292816E-2</v>
          </cell>
          <cell r="DB454">
            <v>7.000000000000001E-4</v>
          </cell>
          <cell r="DC454">
            <v>8.4119082885005859E-4</v>
          </cell>
          <cell r="DD454">
            <v>2.0697600000000005</v>
          </cell>
          <cell r="DE454">
            <v>414.95288692073404</v>
          </cell>
          <cell r="DF454">
            <v>0.65</v>
          </cell>
          <cell r="DG454">
            <v>0.61035065540712363</v>
          </cell>
          <cell r="DH454">
            <v>67.267200000000017</v>
          </cell>
          <cell r="DI454">
            <v>12484.591024061381</v>
          </cell>
          <cell r="DJ454">
            <v>0.3</v>
          </cell>
          <cell r="DK454">
            <v>0.11363520446471569</v>
          </cell>
          <cell r="DL454">
            <v>31.046400000000002</v>
          </cell>
          <cell r="DM454">
            <v>2324.3835999999997</v>
          </cell>
          <cell r="DN454">
            <v>0.84</v>
          </cell>
          <cell r="DO454">
            <v>0.82610529219603113</v>
          </cell>
          <cell r="DP454">
            <v>307.14600000000002</v>
          </cell>
          <cell r="DQ454">
            <v>50831.439317192882</v>
          </cell>
          <cell r="DR454">
            <v>365.65000000000003</v>
          </cell>
          <cell r="DS454">
            <v>61531.429222621184</v>
          </cell>
          <cell r="DT454">
            <v>2887.2480000000005</v>
          </cell>
          <cell r="DU454">
            <v>475051.25896666682</v>
          </cell>
          <cell r="DV454">
            <v>0.9764772727272728</v>
          </cell>
          <cell r="DW454">
            <v>0.96302200773161306</v>
          </cell>
          <cell r="DX454">
            <v>0.81</v>
          </cell>
          <cell r="DY454">
            <v>0.47767208944828587</v>
          </cell>
          <cell r="DZ454">
            <v>0.98899999999999999</v>
          </cell>
          <cell r="EA454">
            <v>0.98797356499173594</v>
          </cell>
          <cell r="EB454">
            <v>0.86874791377523231</v>
          </cell>
          <cell r="EC454">
            <v>0.85184403284136312</v>
          </cell>
          <cell r="ED454">
            <v>0.85</v>
          </cell>
          <cell r="EE454">
            <v>0.87245357431441228</v>
          </cell>
          <cell r="EF454">
            <v>7.6707108940660976E-2</v>
          </cell>
          <cell r="EG454">
            <v>7.6582679510989793E-2</v>
          </cell>
          <cell r="EH454">
            <v>226.80757971574639</v>
          </cell>
          <cell r="EI454">
            <v>37777.639581083684</v>
          </cell>
          <cell r="EJ454">
            <v>229.33021204827745</v>
          </cell>
          <cell r="EK454">
            <v>38237.500394456081</v>
          </cell>
          <cell r="EL454">
            <v>7.7560271931912006E-2</v>
          </cell>
          <cell r="EM454">
            <v>7.7514907508310082E-2</v>
          </cell>
          <cell r="EN454">
            <v>5.0000000000000001E-4</v>
          </cell>
          <cell r="EO454">
            <v>4.626638250560327E-4</v>
          </cell>
          <cell r="EP454">
            <v>0.11466510602413872</v>
          </cell>
          <cell r="EQ454">
            <v>17.691108193080609</v>
          </cell>
          <cell r="ER454">
            <v>0.98949474737368681</v>
          </cell>
          <cell r="ES454">
            <v>0.98843087620172365</v>
          </cell>
          <cell r="ET454">
            <v>229.2155469422533</v>
          </cell>
          <cell r="EU454">
            <v>38219.809286262971</v>
          </cell>
          <cell r="EV454">
            <v>2.7170731968429937E-2</v>
          </cell>
          <cell r="EW454">
            <v>2.6462610493315789E-2</v>
          </cell>
          <cell r="EX454">
            <v>0.85</v>
          </cell>
          <cell r="EY454">
            <v>0.84730080332892466</v>
          </cell>
          <cell r="EZ454">
            <v>0.35699999999999998</v>
          </cell>
          <cell r="FA454">
            <v>0.36001743238109041</v>
          </cell>
          <cell r="FB454">
            <v>0.42</v>
          </cell>
          <cell r="FC454">
            <v>0.42489919868673903</v>
          </cell>
          <cell r="FD454">
            <v>101.66586154036717</v>
          </cell>
          <cell r="FE454">
            <v>19771.20858526864</v>
          </cell>
          <cell r="FF454">
            <v>0.73843572670894742</v>
          </cell>
          <cell r="FG454">
            <v>0.74319437121085086</v>
          </cell>
          <cell r="FH454">
            <v>0.75768264782459405</v>
          </cell>
          <cell r="FI454">
            <v>0.78472164554406065</v>
          </cell>
          <cell r="FJ454">
            <v>0.90328557312252955</v>
          </cell>
          <cell r="FK454">
            <v>0.8999094099585947</v>
          </cell>
          <cell r="FL454">
            <v>0.9370588650479954</v>
          </cell>
          <cell r="FM454">
            <v>0.93725179399238845</v>
          </cell>
          <cell r="FN454">
            <v>0.66701833861444315</v>
          </cell>
          <cell r="FO454">
            <v>0.66880760808090556</v>
          </cell>
          <cell r="FP454">
            <v>0.70999324203707415</v>
          </cell>
          <cell r="FQ454">
            <v>0.73548177007083004</v>
          </cell>
          <cell r="FR454">
            <v>3.0000000000000001E-3</v>
          </cell>
          <cell r="FS454">
            <v>1.1755018259781425E-3</v>
          </cell>
          <cell r="FT454">
            <v>0.84299999999999997</v>
          </cell>
          <cell r="FU454">
            <v>0.82728079402200927</v>
          </cell>
          <cell r="FV454">
            <v>0.87183954336162095</v>
          </cell>
          <cell r="FW454">
            <v>0.85312591718487929</v>
          </cell>
          <cell r="FX454">
            <v>305.07624000000004</v>
          </cell>
          <cell r="FY454">
            <v>45702.301854752572</v>
          </cell>
          <cell r="FZ454">
            <v>361.89352313167268</v>
          </cell>
          <cell r="GA454">
            <v>55244.002018420717</v>
          </cell>
          <cell r="GB454">
            <v>39.098710227919725</v>
          </cell>
          <cell r="GC454" t="e">
            <v>#DIV/0!</v>
          </cell>
          <cell r="GD454">
            <v>1.3223319205871118E-2</v>
          </cell>
          <cell r="GE454" t="e">
            <v>#DIV/0!</v>
          </cell>
          <cell r="GF454">
            <v>3.7040109820367283E-2</v>
          </cell>
          <cell r="GG454" t="e">
            <v>#DIV/0!</v>
          </cell>
          <cell r="GH454">
            <v>109.52019671686199</v>
          </cell>
          <cell r="GI454" t="e">
            <v>#DIV/0!</v>
          </cell>
          <cell r="GJ454">
            <v>1.6299999999999999E-2</v>
          </cell>
          <cell r="GK454" t="e">
            <v>#DIV/0!</v>
          </cell>
          <cell r="GL454">
            <v>4.9727427120000005</v>
          </cell>
          <cell r="GM454" t="e">
            <v>#DIV/0!</v>
          </cell>
          <cell r="GN454">
            <v>3.6009516190344826</v>
          </cell>
          <cell r="GO454" t="e">
            <v>#DIV/0!</v>
          </cell>
          <cell r="GP454">
            <v>10.086699212981744</v>
          </cell>
          <cell r="GQ454" t="e">
            <v>#DIV/0!</v>
          </cell>
          <cell r="GR454">
            <v>3.4113566061220722E-3</v>
          </cell>
          <cell r="GS454" t="e">
            <v>#DIV/0!</v>
          </cell>
          <cell r="GT454">
            <v>119.60689592984373</v>
          </cell>
          <cell r="GU454">
            <v>23334.344199356787</v>
          </cell>
          <cell r="GV454">
            <v>42.699661846954207</v>
          </cell>
          <cell r="GW454">
            <v>8400.7706849490205</v>
          </cell>
          <cell r="GX454">
            <v>1.4441173514256698E-2</v>
          </cell>
          <cell r="GY454">
            <v>1.703000865445585E-2</v>
          </cell>
          <cell r="GZ454">
            <v>4.0451466426489356E-2</v>
          </cell>
          <cell r="HA454">
            <v>4.7303289015263636E-2</v>
          </cell>
          <cell r="HB454">
            <v>35.568998437299449</v>
          </cell>
          <cell r="HC454">
            <v>4238.076164239299</v>
          </cell>
          <cell r="HD454">
            <v>1.2029558454173243E-2</v>
          </cell>
          <cell r="HE454">
            <v>8.5914110100097692E-3</v>
          </cell>
          <cell r="IV454">
            <v>450</v>
          </cell>
        </row>
        <row r="455">
          <cell r="B455">
            <v>39259</v>
          </cell>
          <cell r="C455">
            <v>58</v>
          </cell>
          <cell r="D455">
            <v>39234</v>
          </cell>
          <cell r="E455">
            <v>0</v>
          </cell>
          <cell r="F455">
            <v>274</v>
          </cell>
          <cell r="G455">
            <v>0</v>
          </cell>
          <cell r="H455">
            <v>0</v>
          </cell>
          <cell r="I455">
            <v>1</v>
          </cell>
          <cell r="K455">
            <v>91.875</v>
          </cell>
          <cell r="L455">
            <v>1</v>
          </cell>
          <cell r="M455">
            <v>257.12500000000011</v>
          </cell>
          <cell r="N455">
            <v>258</v>
          </cell>
          <cell r="O455">
            <v>258</v>
          </cell>
          <cell r="Q455">
            <v>19.5</v>
          </cell>
          <cell r="S455">
            <v>0.73680555555555594</v>
          </cell>
          <cell r="T455">
            <v>0</v>
          </cell>
          <cell r="U455">
            <v>20.236805555555556</v>
          </cell>
          <cell r="W455">
            <v>12.49652777777778</v>
          </cell>
          <cell r="Y455">
            <v>3.4722222222222071E-2</v>
          </cell>
          <cell r="AA455">
            <v>20.215972222222224</v>
          </cell>
          <cell r="AB455">
            <v>0</v>
          </cell>
          <cell r="AC455">
            <v>20.250694444444445</v>
          </cell>
          <cell r="AE455">
            <v>4.4145833333333329</v>
          </cell>
          <cell r="AG455">
            <v>39.742361111111116</v>
          </cell>
          <cell r="AI455">
            <v>0.44097222222222232</v>
          </cell>
          <cell r="AJ455">
            <v>0</v>
          </cell>
          <cell r="AK455">
            <v>44.59791666666667</v>
          </cell>
          <cell r="AL455">
            <v>0</v>
          </cell>
          <cell r="AM455">
            <v>64.848611111111111</v>
          </cell>
          <cell r="AN455">
            <v>1</v>
          </cell>
          <cell r="AO455">
            <v>224.39166666666662</v>
          </cell>
          <cell r="AP455">
            <v>0.88</v>
          </cell>
          <cell r="AQ455">
            <v>150.43888888888861</v>
          </cell>
          <cell r="AR455">
            <v>1</v>
          </cell>
          <cell r="AS455">
            <v>0.97837482948534338</v>
          </cell>
          <cell r="AT455">
            <v>1</v>
          </cell>
          <cell r="AU455">
            <v>0.80531903674952288</v>
          </cell>
          <cell r="AV455">
            <v>1</v>
          </cell>
          <cell r="AW455">
            <v>0.99783986420059667</v>
          </cell>
          <cell r="AX455">
            <v>1</v>
          </cell>
          <cell r="AY455">
            <v>0.78153373043546293</v>
          </cell>
          <cell r="AZ455">
            <v>1</v>
          </cell>
          <cell r="BA455">
            <v>0.71115732659907638</v>
          </cell>
          <cell r="BB455">
            <v>0.88</v>
          </cell>
          <cell r="BC455">
            <v>0.67042992782956279</v>
          </cell>
          <cell r="BD455">
            <v>0.88</v>
          </cell>
          <cell r="BE455">
            <v>0.63506283730897328</v>
          </cell>
          <cell r="BF455">
            <v>0.88</v>
          </cell>
          <cell r="BG455">
            <v>0.63309369337775334</v>
          </cell>
          <cell r="BH455">
            <v>0.88</v>
          </cell>
          <cell r="BI455">
            <v>0.58508075406471038</v>
          </cell>
          <cell r="BJ455">
            <v>140</v>
          </cell>
          <cell r="BK455">
            <v>137.44479522877521</v>
          </cell>
          <cell r="BL455">
            <v>2956.8</v>
          </cell>
          <cell r="BM455">
            <v>496249.01466666628</v>
          </cell>
          <cell r="BN455">
            <v>2956.8</v>
          </cell>
          <cell r="BO455">
            <v>1923.4457932816522</v>
          </cell>
          <cell r="BP455">
            <v>1064.4480000000001</v>
          </cell>
          <cell r="BQ455">
            <v>177233.78204000025</v>
          </cell>
          <cell r="BR455">
            <v>0.36</v>
          </cell>
          <cell r="BS455">
            <v>0.35714686941806695</v>
          </cell>
          <cell r="BT455">
            <v>2</v>
          </cell>
          <cell r="BU455">
            <v>0.35714686941806695</v>
          </cell>
          <cell r="BV455">
            <v>0.115</v>
          </cell>
          <cell r="BW455">
            <v>0.11450923402885527</v>
          </cell>
          <cell r="BX455">
            <v>340.03200000000004</v>
          </cell>
          <cell r="BY455">
            <v>56825.094557054115</v>
          </cell>
          <cell r="BZ455">
            <v>0.18</v>
          </cell>
          <cell r="CA455">
            <v>0.18555061188198169</v>
          </cell>
          <cell r="CB455">
            <v>532.22400000000005</v>
          </cell>
          <cell r="CC455">
            <v>92079.308317230432</v>
          </cell>
          <cell r="CD455">
            <v>2.9000000000000001E-2</v>
          </cell>
          <cell r="CE455">
            <v>2.9080415733040557E-2</v>
          </cell>
          <cell r="CF455">
            <v>0.75</v>
          </cell>
          <cell r="CG455">
            <v>0.74917606877007725</v>
          </cell>
          <cell r="CH455">
            <v>43.848000000000006</v>
          </cell>
          <cell r="CI455">
            <v>7590.3508893401722</v>
          </cell>
          <cell r="CJ455">
            <v>0.49199999999999999</v>
          </cell>
          <cell r="CK455">
            <v>0.48951805578523611</v>
          </cell>
          <cell r="CL455">
            <v>557.92800000000011</v>
          </cell>
          <cell r="CM455">
            <v>95722.460533429563</v>
          </cell>
          <cell r="CN455">
            <v>0.38352272727272729</v>
          </cell>
          <cell r="CO455">
            <v>0.39404469119469815</v>
          </cell>
          <cell r="CP455">
            <v>1134.0000000000002</v>
          </cell>
          <cell r="CQ455">
            <v>195544.28973999975</v>
          </cell>
          <cell r="CR455">
            <v>1.1122159090909092E-2</v>
          </cell>
          <cell r="CS455">
            <v>1.1458983437339408E-2</v>
          </cell>
          <cell r="CT455">
            <v>32.886000000000003</v>
          </cell>
          <cell r="CU455">
            <v>5686.5092398613297</v>
          </cell>
          <cell r="CV455">
            <v>3.5000000000000003E-2</v>
          </cell>
          <cell r="CW455">
            <v>4.1427331290808687E-2</v>
          </cell>
          <cell r="CX455">
            <v>103.48800000000001</v>
          </cell>
          <cell r="CY455">
            <v>20558.272333333363</v>
          </cell>
          <cell r="CZ455">
            <v>0.02</v>
          </cell>
          <cell r="DA455">
            <v>2.0284907221730389E-2</v>
          </cell>
          <cell r="DB455">
            <v>7.000000000000001E-4</v>
          </cell>
          <cell r="DC455">
            <v>8.4034957167794251E-4</v>
          </cell>
          <cell r="DD455">
            <v>2.0697600000000005</v>
          </cell>
          <cell r="DE455">
            <v>417.02264692073402</v>
          </cell>
          <cell r="DF455">
            <v>0.65</v>
          </cell>
          <cell r="DG455">
            <v>0.61055024568916172</v>
          </cell>
          <cell r="DH455">
            <v>67.267200000000017</v>
          </cell>
          <cell r="DI455">
            <v>12551.858224061381</v>
          </cell>
          <cell r="DJ455">
            <v>0.3</v>
          </cell>
          <cell r="DK455">
            <v>0.11457334360635378</v>
          </cell>
          <cell r="DL455">
            <v>31.046400000000002</v>
          </cell>
          <cell r="DM455">
            <v>2355.4299999999998</v>
          </cell>
          <cell r="DN455">
            <v>0.84</v>
          </cell>
          <cell r="DO455">
            <v>0.82618737361202566</v>
          </cell>
          <cell r="DP455">
            <v>307.14600000000002</v>
          </cell>
          <cell r="DQ455">
            <v>51138.585317192883</v>
          </cell>
          <cell r="DR455">
            <v>365.65000000000003</v>
          </cell>
          <cell r="DS455">
            <v>61897.079222621185</v>
          </cell>
          <cell r="DT455">
            <v>2887.2480000000005</v>
          </cell>
          <cell r="DU455">
            <v>477938.50696666673</v>
          </cell>
          <cell r="DV455">
            <v>0.9764772727272728</v>
          </cell>
          <cell r="DW455">
            <v>0.96310217822336863</v>
          </cell>
          <cell r="DX455">
            <v>0.81</v>
          </cell>
          <cell r="DY455">
            <v>0.4796521985001484</v>
          </cell>
          <cell r="DZ455">
            <v>0.98899999999999999</v>
          </cell>
          <cell r="EA455">
            <v>0.98797968435624783</v>
          </cell>
          <cell r="EB455">
            <v>0.86874791377523231</v>
          </cell>
          <cell r="EC455">
            <v>0.85194485835590172</v>
          </cell>
          <cell r="ED455">
            <v>0.85</v>
          </cell>
          <cell r="EE455">
            <v>0.87231677354526416</v>
          </cell>
          <cell r="EF455">
            <v>7.6707108940660976E-2</v>
          </cell>
          <cell r="EG455">
            <v>7.6583420898734211E-2</v>
          </cell>
          <cell r="EH455">
            <v>226.80757971574639</v>
          </cell>
          <cell r="EI455">
            <v>38004.447160799427</v>
          </cell>
          <cell r="EJ455">
            <v>229.33021204827745</v>
          </cell>
          <cell r="EK455">
            <v>38466.830606504358</v>
          </cell>
          <cell r="EL455">
            <v>7.7560271931912006E-2</v>
          </cell>
          <cell r="EM455">
            <v>7.7515177803109153E-2</v>
          </cell>
          <cell r="EN455">
            <v>5.0000000000000001E-4</v>
          </cell>
          <cell r="EO455">
            <v>4.6288641456449929E-4</v>
          </cell>
          <cell r="EP455">
            <v>0.11466510602413872</v>
          </cell>
          <cell r="EQ455">
            <v>17.805773299104747</v>
          </cell>
          <cell r="ER455">
            <v>0.98949474737368681</v>
          </cell>
          <cell r="ES455">
            <v>0.98843721851634969</v>
          </cell>
          <cell r="ET455">
            <v>229.2155469422533</v>
          </cell>
          <cell r="EU455">
            <v>38449.024833205222</v>
          </cell>
          <cell r="EV455">
            <v>2.7170731968429937E-2</v>
          </cell>
          <cell r="EW455">
            <v>2.6466829692781649E-2</v>
          </cell>
          <cell r="EX455">
            <v>0.85</v>
          </cell>
          <cell r="EY455">
            <v>0.84731456828196061</v>
          </cell>
          <cell r="EZ455">
            <v>0.35699999999999998</v>
          </cell>
          <cell r="FA455">
            <v>0.3600020445379371</v>
          </cell>
          <cell r="FB455">
            <v>0.42</v>
          </cell>
          <cell r="FC455">
            <v>0.42487413531421697</v>
          </cell>
          <cell r="FD455">
            <v>101.66586154036717</v>
          </cell>
          <cell r="FE455">
            <v>19872.874446809008</v>
          </cell>
          <cell r="FF455">
            <v>0.73843572670894742</v>
          </cell>
          <cell r="FG455">
            <v>0.74316579007949723</v>
          </cell>
          <cell r="FH455">
            <v>0.75768264782459405</v>
          </cell>
          <cell r="FI455">
            <v>0.78457460920826061</v>
          </cell>
          <cell r="FJ455">
            <v>0.90328557312252955</v>
          </cell>
          <cell r="FK455">
            <v>0.89992961236251345</v>
          </cell>
          <cell r="FL455">
            <v>0.9370588650479954</v>
          </cell>
          <cell r="FM455">
            <v>0.93725064694637994</v>
          </cell>
          <cell r="FN455">
            <v>0.66701833861444315</v>
          </cell>
          <cell r="FO455">
            <v>0.66879690138732295</v>
          </cell>
          <cell r="FP455">
            <v>0.70999324203707415</v>
          </cell>
          <cell r="FQ455">
            <v>0.73534306005814543</v>
          </cell>
          <cell r="FR455">
            <v>3.0000000000000001E-3</v>
          </cell>
          <cell r="FS455">
            <v>1.1957239297238909E-3</v>
          </cell>
          <cell r="FT455">
            <v>0.84299999999999997</v>
          </cell>
          <cell r="FU455">
            <v>0.82738309754174955</v>
          </cell>
          <cell r="FV455">
            <v>0.87183954336162095</v>
          </cell>
          <cell r="FW455">
            <v>0.85324836296140882</v>
          </cell>
          <cell r="FX455">
            <v>305.07624000000004</v>
          </cell>
          <cell r="FY455">
            <v>46007.378094752574</v>
          </cell>
          <cell r="FZ455">
            <v>361.89352313167268</v>
          </cell>
          <cell r="GA455">
            <v>55605.895541552389</v>
          </cell>
          <cell r="GB455">
            <v>39.098710227919725</v>
          </cell>
          <cell r="GC455" t="e">
            <v>#DIV/0!</v>
          </cell>
          <cell r="GD455">
            <v>1.3223319205871118E-2</v>
          </cell>
          <cell r="GE455" t="e">
            <v>#DIV/0!</v>
          </cell>
          <cell r="GF455">
            <v>3.7040109820367283E-2</v>
          </cell>
          <cell r="GG455" t="e">
            <v>#DIV/0!</v>
          </cell>
          <cell r="GH455">
            <v>109.52019671686199</v>
          </cell>
          <cell r="GI455" t="e">
            <v>#DIV/0!</v>
          </cell>
          <cell r="GJ455">
            <v>1.6299999999999999E-2</v>
          </cell>
          <cell r="GK455" t="e">
            <v>#DIV/0!</v>
          </cell>
          <cell r="GL455">
            <v>4.9727427120000005</v>
          </cell>
          <cell r="GM455" t="e">
            <v>#DIV/0!</v>
          </cell>
          <cell r="GN455">
            <v>3.6009516190344826</v>
          </cell>
          <cell r="GO455" t="e">
            <v>#DIV/0!</v>
          </cell>
          <cell r="GP455">
            <v>10.086699212981744</v>
          </cell>
          <cell r="GQ455" t="e">
            <v>#DIV/0!</v>
          </cell>
          <cell r="GR455">
            <v>3.4113566061220722E-3</v>
          </cell>
          <cell r="GS455" t="e">
            <v>#DIV/0!</v>
          </cell>
          <cell r="GT455">
            <v>119.60689592984373</v>
          </cell>
          <cell r="GU455">
            <v>23453.951095286629</v>
          </cell>
          <cell r="GV455">
            <v>42.699661846954207</v>
          </cell>
          <cell r="GW455">
            <v>8443.4703467959753</v>
          </cell>
          <cell r="GX455">
            <v>1.4441173514256698E-2</v>
          </cell>
          <cell r="GY455">
            <v>1.7014583600669736E-2</v>
          </cell>
          <cell r="GZ455">
            <v>4.0451466426489356E-2</v>
          </cell>
          <cell r="HA455">
            <v>4.7262463807693E-2</v>
          </cell>
          <cell r="HB455">
            <v>35.568998437299449</v>
          </cell>
          <cell r="HC455">
            <v>4273.6451626765984</v>
          </cell>
          <cell r="HD455">
            <v>1.2029558454173243E-2</v>
          </cell>
          <cell r="HE455">
            <v>8.611896520433867E-3</v>
          </cell>
          <cell r="IV455">
            <v>451</v>
          </cell>
        </row>
        <row r="456">
          <cell r="B456">
            <v>39260</v>
          </cell>
          <cell r="C456">
            <v>58</v>
          </cell>
          <cell r="D456">
            <v>39234</v>
          </cell>
          <cell r="E456">
            <v>0</v>
          </cell>
          <cell r="F456">
            <v>275</v>
          </cell>
          <cell r="G456">
            <v>0</v>
          </cell>
          <cell r="H456">
            <v>0</v>
          </cell>
          <cell r="I456">
            <v>1</v>
          </cell>
          <cell r="K456">
            <v>91.875</v>
          </cell>
          <cell r="L456">
            <v>1</v>
          </cell>
          <cell r="M456">
            <v>258.12500000000011</v>
          </cell>
          <cell r="N456">
            <v>259</v>
          </cell>
          <cell r="O456">
            <v>259</v>
          </cell>
          <cell r="Q456">
            <v>19.5</v>
          </cell>
          <cell r="S456">
            <v>0.73680555555555594</v>
          </cell>
          <cell r="T456">
            <v>0</v>
          </cell>
          <cell r="U456">
            <v>20.236805555555556</v>
          </cell>
          <cell r="V456">
            <v>0.83333333333333337</v>
          </cell>
          <cell r="W456">
            <v>13.329861111111114</v>
          </cell>
          <cell r="Y456">
            <v>3.4722222222222071E-2</v>
          </cell>
          <cell r="AA456">
            <v>20.215972222222224</v>
          </cell>
          <cell r="AB456">
            <v>0</v>
          </cell>
          <cell r="AC456">
            <v>20.250694444444445</v>
          </cell>
          <cell r="AE456">
            <v>4.4145833333333329</v>
          </cell>
          <cell r="AG456">
            <v>39.742361111111116</v>
          </cell>
          <cell r="AI456">
            <v>0.44097222222222232</v>
          </cell>
          <cell r="AJ456">
            <v>0</v>
          </cell>
          <cell r="AK456">
            <v>44.59791666666667</v>
          </cell>
          <cell r="AL456">
            <v>0</v>
          </cell>
          <cell r="AM456">
            <v>64.848611111111111</v>
          </cell>
          <cell r="AN456">
            <v>0.16666666666666663</v>
          </cell>
          <cell r="AO456">
            <v>224.55833333333328</v>
          </cell>
          <cell r="AP456">
            <v>0.14666666666666664</v>
          </cell>
          <cell r="AQ456">
            <v>150.58555555555529</v>
          </cell>
          <cell r="AR456">
            <v>1</v>
          </cell>
          <cell r="AS456">
            <v>0.97839247050505951</v>
          </cell>
          <cell r="AT456">
            <v>1</v>
          </cell>
          <cell r="AU456">
            <v>0.80547785032783481</v>
          </cell>
          <cell r="AV456">
            <v>1</v>
          </cell>
          <cell r="AW456">
            <v>0.99784162636003026</v>
          </cell>
          <cell r="AX456">
            <v>1</v>
          </cell>
          <cell r="AY456">
            <v>0.78171194719292458</v>
          </cell>
          <cell r="AZ456">
            <v>1</v>
          </cell>
          <cell r="BA456">
            <v>0.71137170495169533</v>
          </cell>
          <cell r="BB456">
            <v>0.88</v>
          </cell>
          <cell r="BC456">
            <v>0.67058547024405835</v>
          </cell>
          <cell r="BD456">
            <v>0.14666666666666664</v>
          </cell>
          <cell r="BE456">
            <v>0.6330097880948965</v>
          </cell>
          <cell r="BF456">
            <v>0.14666666666666664</v>
          </cell>
          <cell r="BG456">
            <v>0.6310552354344906</v>
          </cell>
          <cell r="BH456">
            <v>0.14666666666666664</v>
          </cell>
          <cell r="BI456">
            <v>0.58338229755178816</v>
          </cell>
          <cell r="BJ456">
            <v>140</v>
          </cell>
          <cell r="BK456">
            <v>137.4472839360424</v>
          </cell>
          <cell r="BL456">
            <v>492.79999999999984</v>
          </cell>
          <cell r="BM456">
            <v>496741.81466666627</v>
          </cell>
          <cell r="BN456">
            <v>492.79999999999984</v>
          </cell>
          <cell r="BO456">
            <v>1917.9220643500628</v>
          </cell>
          <cell r="BP456">
            <v>177.40799999999993</v>
          </cell>
          <cell r="BQ456">
            <v>177411.19004000025</v>
          </cell>
          <cell r="BR456">
            <v>0.36</v>
          </cell>
          <cell r="BS456">
            <v>0.35714969990809065</v>
          </cell>
          <cell r="BT456">
            <v>2</v>
          </cell>
          <cell r="BU456">
            <v>0.35714969990809065</v>
          </cell>
          <cell r="BV456">
            <v>0.115</v>
          </cell>
          <cell r="BW456">
            <v>0.11450972090043209</v>
          </cell>
          <cell r="BX456">
            <v>56.671999999999983</v>
          </cell>
          <cell r="BY456">
            <v>56881.766557054114</v>
          </cell>
          <cell r="BZ456">
            <v>0.18</v>
          </cell>
          <cell r="CA456">
            <v>0.18554510531608634</v>
          </cell>
          <cell r="CB456">
            <v>88.703999999999965</v>
          </cell>
          <cell r="CC456">
            <v>92168.01231723043</v>
          </cell>
          <cell r="CD456">
            <v>2.9000000000000001E-2</v>
          </cell>
          <cell r="CE456">
            <v>2.9080338083635259E-2</v>
          </cell>
          <cell r="CF456">
            <v>0.75</v>
          </cell>
          <cell r="CG456">
            <v>0.74917686128913019</v>
          </cell>
          <cell r="CH456">
            <v>7.3079999999999989</v>
          </cell>
          <cell r="CI456">
            <v>7597.6588893401722</v>
          </cell>
          <cell r="CJ456">
            <v>0.49199999999999999</v>
          </cell>
          <cell r="CK456">
            <v>0.48952045234975106</v>
          </cell>
          <cell r="CL456">
            <v>92.987999999999971</v>
          </cell>
          <cell r="CM456">
            <v>95815.44853342956</v>
          </cell>
          <cell r="CN456">
            <v>0.38352272727272729</v>
          </cell>
          <cell r="CO456">
            <v>0.39403425272612624</v>
          </cell>
          <cell r="CP456">
            <v>188.99999999999994</v>
          </cell>
          <cell r="CQ456">
            <v>195733.28973999975</v>
          </cell>
          <cell r="CR456">
            <v>1.1122159090909092E-2</v>
          </cell>
          <cell r="CS456">
            <v>1.145864928580833E-2</v>
          </cell>
          <cell r="CT456">
            <v>5.480999999999999</v>
          </cell>
          <cell r="CU456">
            <v>5691.9902398613294</v>
          </cell>
          <cell r="CV456">
            <v>3.5000000000000003E-2</v>
          </cell>
          <cell r="CW456">
            <v>4.1420954962570172E-2</v>
          </cell>
          <cell r="CX456">
            <v>17.247999999999998</v>
          </cell>
          <cell r="CY456">
            <v>20575.520333333363</v>
          </cell>
          <cell r="CZ456">
            <v>0.02</v>
          </cell>
          <cell r="DA456">
            <v>2.0284668390357925E-2</v>
          </cell>
          <cell r="DB456">
            <v>7.000000000000001E-4</v>
          </cell>
          <cell r="DC456">
            <v>8.4021033582768639E-4</v>
          </cell>
          <cell r="DD456">
            <v>0.34495999999999993</v>
          </cell>
          <cell r="DE456">
            <v>417.36760692073403</v>
          </cell>
          <cell r="DF456">
            <v>0.65</v>
          </cell>
          <cell r="DG456">
            <v>0.6105833155387369</v>
          </cell>
          <cell r="DH456">
            <v>11.211199999999998</v>
          </cell>
          <cell r="DI456">
            <v>12563.069424061381</v>
          </cell>
          <cell r="DJ456">
            <v>0.3</v>
          </cell>
          <cell r="DK456">
            <v>0.11472878263864382</v>
          </cell>
          <cell r="DL456">
            <v>5.1743999999999994</v>
          </cell>
          <cell r="DM456">
            <v>2360.6043999999997</v>
          </cell>
          <cell r="DN456">
            <v>0.84</v>
          </cell>
          <cell r="DO456">
            <v>0.82620095965723894</v>
          </cell>
          <cell r="DP456">
            <v>51.190999999999981</v>
          </cell>
          <cell r="DQ456">
            <v>51189.776317192882</v>
          </cell>
          <cell r="DR456">
            <v>60.941666666666649</v>
          </cell>
          <cell r="DS456">
            <v>61958.020889287851</v>
          </cell>
          <cell r="DT456">
            <v>481.2079999999998</v>
          </cell>
          <cell r="DU456">
            <v>478419.71496666683</v>
          </cell>
          <cell r="DV456">
            <v>0.97647727272727258</v>
          </cell>
          <cell r="DW456">
            <v>0.96311544718196451</v>
          </cell>
          <cell r="DX456">
            <v>0.81</v>
          </cell>
          <cell r="DY456">
            <v>0.47997992487987423</v>
          </cell>
          <cell r="DZ456">
            <v>0.98899999999999999</v>
          </cell>
          <cell r="EA456">
            <v>0.9879806971636107</v>
          </cell>
          <cell r="EB456">
            <v>0.86874791377523231</v>
          </cell>
          <cell r="EC456">
            <v>0.85196154566005622</v>
          </cell>
          <cell r="ED456">
            <v>0.85</v>
          </cell>
          <cell r="EE456">
            <v>0.87229413544397982</v>
          </cell>
          <cell r="EF456">
            <v>7.6707108940660976E-2</v>
          </cell>
          <cell r="EG456">
            <v>7.6583543605269602E-2</v>
          </cell>
          <cell r="EH456">
            <v>37.801263285957717</v>
          </cell>
          <cell r="EI456">
            <v>38042.248424085388</v>
          </cell>
          <cell r="EJ456">
            <v>38.221702008046222</v>
          </cell>
          <cell r="EK456">
            <v>38505.052308512408</v>
          </cell>
          <cell r="EL456">
            <v>7.7560271931912006E-2</v>
          </cell>
          <cell r="EM456">
            <v>7.7515222539400769E-2</v>
          </cell>
          <cell r="EN456">
            <v>5.0000000000000001E-4</v>
          </cell>
          <cell r="EO456">
            <v>4.629232550391362E-4</v>
          </cell>
          <cell r="EP456">
            <v>1.911085100402311E-2</v>
          </cell>
          <cell r="EQ456">
            <v>17.824884150108769</v>
          </cell>
          <cell r="ER456">
            <v>0.98949474737368681</v>
          </cell>
          <cell r="ES456">
            <v>0.98843826822414316</v>
          </cell>
          <cell r="ET456">
            <v>38.202591157042207</v>
          </cell>
          <cell r="EU456">
            <v>38487.227424362267</v>
          </cell>
          <cell r="EV456">
            <v>2.7170731968429937E-2</v>
          </cell>
          <cell r="EW456">
            <v>2.646752800935416E-2</v>
          </cell>
          <cell r="EX456">
            <v>0.85</v>
          </cell>
          <cell r="EY456">
            <v>0.847316848803088</v>
          </cell>
          <cell r="EZ456">
            <v>0.35699999999999998</v>
          </cell>
          <cell r="FA456">
            <v>0.35999949514301166</v>
          </cell>
          <cell r="FB456">
            <v>0.42</v>
          </cell>
          <cell r="FC456">
            <v>0.42486998299578677</v>
          </cell>
          <cell r="FD456">
            <v>16.944310256727849</v>
          </cell>
          <cell r="FE456">
            <v>19889.818757065736</v>
          </cell>
          <cell r="FF456">
            <v>0.73843572670894753</v>
          </cell>
          <cell r="FG456">
            <v>0.74316105990305548</v>
          </cell>
          <cell r="FH456">
            <v>0.75768264782459416</v>
          </cell>
          <cell r="FI456">
            <v>0.78455025848426763</v>
          </cell>
          <cell r="FJ456">
            <v>0.90328557312252955</v>
          </cell>
          <cell r="FK456">
            <v>0.89993295594728062</v>
          </cell>
          <cell r="FL456">
            <v>0.9370588650479954</v>
          </cell>
          <cell r="FM456">
            <v>0.93725045709701982</v>
          </cell>
          <cell r="FN456">
            <v>0.66701833861444326</v>
          </cell>
          <cell r="FO456">
            <v>0.66879512938347085</v>
          </cell>
          <cell r="FP456">
            <v>0.70999324203707426</v>
          </cell>
          <cell r="FQ456">
            <v>0.73532008837996488</v>
          </cell>
          <cell r="FR456">
            <v>3.0000000000000001E-3</v>
          </cell>
          <cell r="FS456">
            <v>1.1990591482849977E-3</v>
          </cell>
          <cell r="FT456">
            <v>0.84299999999999997</v>
          </cell>
          <cell r="FU456">
            <v>0.82740001880552394</v>
          </cell>
          <cell r="FV456">
            <v>0.87183954336162095</v>
          </cell>
          <cell r="FW456">
            <v>0.85326861443760038</v>
          </cell>
          <cell r="FX456">
            <v>50.846039999999981</v>
          </cell>
          <cell r="FY456">
            <v>46058.224134752571</v>
          </cell>
          <cell r="FZ456">
            <v>60.315587188612078</v>
          </cell>
          <cell r="GA456">
            <v>55666.211128741001</v>
          </cell>
          <cell r="GB456">
            <v>6.5164517046532842</v>
          </cell>
          <cell r="GC456" t="e">
            <v>#DIV/0!</v>
          </cell>
          <cell r="GD456">
            <v>1.3223319205871116E-2</v>
          </cell>
          <cell r="GE456" t="e">
            <v>#DIV/0!</v>
          </cell>
          <cell r="GF456">
            <v>3.7040109820367276E-2</v>
          </cell>
          <cell r="GG456" t="e">
            <v>#DIV/0!</v>
          </cell>
          <cell r="GH456">
            <v>18.253366119476986</v>
          </cell>
          <cell r="GI456" t="e">
            <v>#DIV/0!</v>
          </cell>
          <cell r="GJ456">
            <v>1.6299999999999999E-2</v>
          </cell>
          <cell r="GK456" t="e">
            <v>#DIV/0!</v>
          </cell>
          <cell r="GL456">
            <v>0.82879045199999957</v>
          </cell>
          <cell r="GM456" t="e">
            <v>#DIV/0!</v>
          </cell>
          <cell r="GN456">
            <v>0.60015860317241332</v>
          </cell>
          <cell r="GO456" t="e">
            <v>#DIV/0!</v>
          </cell>
          <cell r="GP456">
            <v>1.6811165354969562</v>
          </cell>
          <cell r="GQ456" t="e">
            <v>#DIV/0!</v>
          </cell>
          <cell r="GR456">
            <v>3.4113566061220713E-3</v>
          </cell>
          <cell r="GS456" t="e">
            <v>#DIV/0!</v>
          </cell>
          <cell r="GT456">
            <v>19.934482654973941</v>
          </cell>
          <cell r="GU456">
            <v>23473.885577941604</v>
          </cell>
          <cell r="GV456">
            <v>7.1166103078256961</v>
          </cell>
          <cell r="GW456">
            <v>8450.5869571038002</v>
          </cell>
          <cell r="GX456">
            <v>1.4441173514256693E-2</v>
          </cell>
          <cell r="GY456">
            <v>1.7012030611464599E-2</v>
          </cell>
          <cell r="GZ456">
            <v>4.0451466426489342E-2</v>
          </cell>
          <cell r="HA456">
            <v>4.7255706857884563E-2</v>
          </cell>
          <cell r="HB456">
            <v>5.928166406216568</v>
          </cell>
          <cell r="HC456">
            <v>4279.5733290828148</v>
          </cell>
          <cell r="HD456">
            <v>1.2029558454173235E-2</v>
          </cell>
          <cell r="HE456">
            <v>8.6152870620617682E-3</v>
          </cell>
          <cell r="IV456">
            <v>452</v>
          </cell>
        </row>
        <row r="457">
          <cell r="B457">
            <v>39261</v>
          </cell>
          <cell r="C457">
            <v>58</v>
          </cell>
          <cell r="D457">
            <v>39234</v>
          </cell>
          <cell r="E457">
            <v>0</v>
          </cell>
          <cell r="F457">
            <v>276</v>
          </cell>
          <cell r="G457">
            <v>0</v>
          </cell>
          <cell r="H457">
            <v>0</v>
          </cell>
          <cell r="I457">
            <v>1</v>
          </cell>
          <cell r="K457">
            <v>91.875</v>
          </cell>
          <cell r="L457">
            <v>1</v>
          </cell>
          <cell r="M457">
            <v>259.12500000000011</v>
          </cell>
          <cell r="N457">
            <v>260</v>
          </cell>
          <cell r="O457">
            <v>260</v>
          </cell>
          <cell r="Q457">
            <v>19.5</v>
          </cell>
          <cell r="S457">
            <v>0.73680555555555594</v>
          </cell>
          <cell r="T457">
            <v>0</v>
          </cell>
          <cell r="U457">
            <v>20.236805555555556</v>
          </cell>
          <cell r="W457">
            <v>13.329861111111114</v>
          </cell>
          <cell r="Y457">
            <v>3.4722222222222071E-2</v>
          </cell>
          <cell r="AA457">
            <v>20.215972222222224</v>
          </cell>
          <cell r="AB457">
            <v>0</v>
          </cell>
          <cell r="AC457">
            <v>20.250694444444445</v>
          </cell>
          <cell r="AE457">
            <v>4.4145833333333329</v>
          </cell>
          <cell r="AG457">
            <v>39.742361111111116</v>
          </cell>
          <cell r="AI457">
            <v>0.44097222222222232</v>
          </cell>
          <cell r="AJ457">
            <v>0</v>
          </cell>
          <cell r="AK457">
            <v>44.59791666666667</v>
          </cell>
          <cell r="AL457">
            <v>0</v>
          </cell>
          <cell r="AM457">
            <v>64.848611111111111</v>
          </cell>
          <cell r="AN457">
            <v>1</v>
          </cell>
          <cell r="AO457">
            <v>225.55833333333328</v>
          </cell>
          <cell r="AP457">
            <v>0.88</v>
          </cell>
          <cell r="AQ457">
            <v>151.46555555555528</v>
          </cell>
          <cell r="AR457">
            <v>1</v>
          </cell>
          <cell r="AS457">
            <v>0.97849771514969075</v>
          </cell>
          <cell r="AT457">
            <v>1</v>
          </cell>
          <cell r="AU457">
            <v>0.80642531702086639</v>
          </cell>
          <cell r="AV457">
            <v>1</v>
          </cell>
          <cell r="AW457">
            <v>0.99785213923549687</v>
          </cell>
          <cell r="AX457">
            <v>1</v>
          </cell>
          <cell r="AY457">
            <v>0.7827751714060539</v>
          </cell>
          <cell r="AZ457">
            <v>1</v>
          </cell>
          <cell r="BA457">
            <v>0.71265132202805381</v>
          </cell>
          <cell r="BB457">
            <v>0.88</v>
          </cell>
          <cell r="BC457">
            <v>0.67151389761209734</v>
          </cell>
          <cell r="BD457">
            <v>0.88</v>
          </cell>
          <cell r="BE457">
            <v>0.63404370361541651</v>
          </cell>
          <cell r="BF457">
            <v>0.88</v>
          </cell>
          <cell r="BG457">
            <v>0.63209412855735136</v>
          </cell>
          <cell r="BH457">
            <v>0.88</v>
          </cell>
          <cell r="BI457">
            <v>0.58452698718979379</v>
          </cell>
          <cell r="BJ457">
            <v>140</v>
          </cell>
          <cell r="BK457">
            <v>137.46211496563222</v>
          </cell>
          <cell r="BL457">
            <v>2956.8</v>
          </cell>
          <cell r="BM457">
            <v>499698.61466666625</v>
          </cell>
          <cell r="BN457">
            <v>2956.8</v>
          </cell>
          <cell r="BO457">
            <v>1921.9177487179472</v>
          </cell>
          <cell r="BP457">
            <v>1064.4480000000001</v>
          </cell>
          <cell r="BQ457">
            <v>178475.63804000025</v>
          </cell>
          <cell r="BR457">
            <v>0.36</v>
          </cell>
          <cell r="BS457">
            <v>0.3571665656088639</v>
          </cell>
          <cell r="BT457">
            <v>2</v>
          </cell>
          <cell r="BU457">
            <v>0.3571665656088639</v>
          </cell>
          <cell r="BV457">
            <v>0.115</v>
          </cell>
          <cell r="BW457">
            <v>0.11451262196359106</v>
          </cell>
          <cell r="BX457">
            <v>340.03200000000004</v>
          </cell>
          <cell r="BY457">
            <v>57221.798557054113</v>
          </cell>
          <cell r="BZ457">
            <v>0.18</v>
          </cell>
          <cell r="CA457">
            <v>0.18551229400359243</v>
          </cell>
          <cell r="CB457">
            <v>532.22400000000005</v>
          </cell>
          <cell r="CC457">
            <v>92700.236317230432</v>
          </cell>
          <cell r="CD457">
            <v>2.9000000000000001E-2</v>
          </cell>
          <cell r="CE457">
            <v>2.9079875318150136E-2</v>
          </cell>
          <cell r="CF457">
            <v>0.75</v>
          </cell>
          <cell r="CG457">
            <v>0.74918158457037798</v>
          </cell>
          <cell r="CH457">
            <v>43.848000000000006</v>
          </cell>
          <cell r="CI457">
            <v>7641.5068893401722</v>
          </cell>
          <cell r="CJ457">
            <v>0.49199999999999999</v>
          </cell>
          <cell r="CK457">
            <v>0.4895347351035752</v>
          </cell>
          <cell r="CL457">
            <v>557.92800000000011</v>
          </cell>
          <cell r="CM457">
            <v>96373.37653342956</v>
          </cell>
          <cell r="CN457">
            <v>0.38352272727272729</v>
          </cell>
          <cell r="CO457">
            <v>0.39397205427780491</v>
          </cell>
          <cell r="CP457">
            <v>1134.0000000000002</v>
          </cell>
          <cell r="CQ457">
            <v>196867.28973999975</v>
          </cell>
          <cell r="CR457">
            <v>1.1122159090909092E-2</v>
          </cell>
          <cell r="CS457">
            <v>1.1456658217234043E-2</v>
          </cell>
          <cell r="CT457">
            <v>32.886000000000003</v>
          </cell>
          <cell r="CU457">
            <v>5724.8762398613299</v>
          </cell>
          <cell r="CV457">
            <v>3.5000000000000003E-2</v>
          </cell>
          <cell r="CW457">
            <v>4.1382961101718685E-2</v>
          </cell>
          <cell r="CX457">
            <v>103.48800000000001</v>
          </cell>
          <cell r="CY457">
            <v>20679.008333333364</v>
          </cell>
          <cell r="CZ457">
            <v>0.02</v>
          </cell>
          <cell r="DA457">
            <v>2.0283243768736494E-2</v>
          </cell>
          <cell r="DB457">
            <v>7.000000000000001E-4</v>
          </cell>
          <cell r="DC457">
            <v>8.3938068789830031E-4</v>
          </cell>
          <cell r="DD457">
            <v>2.0697600000000005</v>
          </cell>
          <cell r="DE457">
            <v>419.43736692073401</v>
          </cell>
          <cell r="DF457">
            <v>0.65</v>
          </cell>
          <cell r="DG457">
            <v>0.61078057615084036</v>
          </cell>
          <cell r="DH457">
            <v>67.267200000000017</v>
          </cell>
          <cell r="DI457">
            <v>12630.336624061381</v>
          </cell>
          <cell r="DJ457">
            <v>0.3</v>
          </cell>
          <cell r="DK457">
            <v>0.11565597157503908</v>
          </cell>
          <cell r="DL457">
            <v>31.046400000000002</v>
          </cell>
          <cell r="DM457">
            <v>2391.6507999999999</v>
          </cell>
          <cell r="DN457">
            <v>0.84</v>
          </cell>
          <cell r="DO457">
            <v>0.82628191796777073</v>
          </cell>
          <cell r="DP457">
            <v>307.14600000000002</v>
          </cell>
          <cell r="DQ457">
            <v>51496.922317192882</v>
          </cell>
          <cell r="DR457">
            <v>365.65000000000003</v>
          </cell>
          <cell r="DS457">
            <v>62323.670889287852</v>
          </cell>
          <cell r="DT457">
            <v>2887.2480000000005</v>
          </cell>
          <cell r="DU457">
            <v>481306.96296666673</v>
          </cell>
          <cell r="DV457">
            <v>0.9764772727272728</v>
          </cell>
          <cell r="DW457">
            <v>0.96319451133105893</v>
          </cell>
          <cell r="DX457">
            <v>0.81</v>
          </cell>
          <cell r="DY457">
            <v>0.4819327086768958</v>
          </cell>
          <cell r="DZ457">
            <v>0.98899999999999999</v>
          </cell>
          <cell r="EA457">
            <v>0.98798673203290255</v>
          </cell>
          <cell r="EB457">
            <v>0.86874791377523231</v>
          </cell>
          <cell r="EC457">
            <v>0.85206097681919324</v>
          </cell>
          <cell r="ED457">
            <v>0.85</v>
          </cell>
          <cell r="EE457">
            <v>0.87215926623676887</v>
          </cell>
          <cell r="EF457">
            <v>7.6707108940660976E-2</v>
          </cell>
          <cell r="EG457">
            <v>7.6584274761956769E-2</v>
          </cell>
          <cell r="EH457">
            <v>226.80757971574639</v>
          </cell>
          <cell r="EI457">
            <v>38269.056003801132</v>
          </cell>
          <cell r="EJ457">
            <v>229.33021204827745</v>
          </cell>
          <cell r="EK457">
            <v>38734.382520560684</v>
          </cell>
          <cell r="EL457">
            <v>7.7560271931912006E-2</v>
          </cell>
          <cell r="EM457">
            <v>7.7515489104165738E-2</v>
          </cell>
          <cell r="EN457">
            <v>5.0000000000000001E-4</v>
          </cell>
          <cell r="EO457">
            <v>4.6314277106677444E-4</v>
          </cell>
          <cell r="EP457">
            <v>0.11466510602413872</v>
          </cell>
          <cell r="EQ457">
            <v>17.939549256132906</v>
          </cell>
          <cell r="ER457">
            <v>0.98949474737368681</v>
          </cell>
          <cell r="ES457">
            <v>0.98844452296831675</v>
          </cell>
          <cell r="ET457">
            <v>229.2155469422533</v>
          </cell>
          <cell r="EU457">
            <v>38716.442971304517</v>
          </cell>
          <cell r="EV457">
            <v>2.7170731968429937E-2</v>
          </cell>
          <cell r="EW457">
            <v>2.6471688984400249E-2</v>
          </cell>
          <cell r="EX457">
            <v>0.85</v>
          </cell>
          <cell r="EY457">
            <v>0.8473304510023526</v>
          </cell>
          <cell r="EZ457">
            <v>0.35699999999999998</v>
          </cell>
          <cell r="FA457">
            <v>0.3599842892423249</v>
          </cell>
          <cell r="FB457">
            <v>0.42</v>
          </cell>
          <cell r="FC457">
            <v>0.42484521690030169</v>
          </cell>
          <cell r="FD457">
            <v>101.66586154036717</v>
          </cell>
          <cell r="FE457">
            <v>19991.484618606104</v>
          </cell>
          <cell r="FF457">
            <v>0.73843572670894742</v>
          </cell>
          <cell r="FG457">
            <v>0.74313287633161207</v>
          </cell>
          <cell r="FH457">
            <v>0.75768264782459405</v>
          </cell>
          <cell r="FI457">
            <v>0.78440507522046798</v>
          </cell>
          <cell r="FJ457">
            <v>0.90328557312252955</v>
          </cell>
          <cell r="FK457">
            <v>0.89995287837460869</v>
          </cell>
          <cell r="FL457">
            <v>0.9370588650479954</v>
          </cell>
          <cell r="FM457">
            <v>0.93724932584896847</v>
          </cell>
          <cell r="FN457">
            <v>0.66701833861444315</v>
          </cell>
          <cell r="FO457">
            <v>0.66878457106943645</v>
          </cell>
          <cell r="FP457">
            <v>0.70999324203707415</v>
          </cell>
          <cell r="FQ457">
            <v>0.73518312794289298</v>
          </cell>
          <cell r="FR457">
            <v>3.0000000000000001E-3</v>
          </cell>
          <cell r="FS457">
            <v>1.2188633423986239E-3</v>
          </cell>
          <cell r="FT457">
            <v>0.84299999999999997</v>
          </cell>
          <cell r="FU457">
            <v>0.82750078131016935</v>
          </cell>
          <cell r="FV457">
            <v>0.87183954336162095</v>
          </cell>
          <cell r="FW457">
            <v>0.85338919963769089</v>
          </cell>
          <cell r="FX457">
            <v>305.07624000000004</v>
          </cell>
          <cell r="FY457">
            <v>46363.300374752573</v>
          </cell>
          <cell r="FZ457">
            <v>361.89352313167268</v>
          </cell>
          <cell r="GA457">
            <v>56028.104651872673</v>
          </cell>
          <cell r="GB457">
            <v>39.098710227919725</v>
          </cell>
          <cell r="GC457" t="e">
            <v>#DIV/0!</v>
          </cell>
          <cell r="GD457">
            <v>1.3223319205871118E-2</v>
          </cell>
          <cell r="GE457" t="e">
            <v>#DIV/0!</v>
          </cell>
          <cell r="GF457">
            <v>3.7040109820367283E-2</v>
          </cell>
          <cell r="GG457" t="e">
            <v>#DIV/0!</v>
          </cell>
          <cell r="GH457">
            <v>109.52019671686199</v>
          </cell>
          <cell r="GI457" t="e">
            <v>#DIV/0!</v>
          </cell>
          <cell r="GJ457">
            <v>1.6299999999999999E-2</v>
          </cell>
          <cell r="GK457" t="e">
            <v>#DIV/0!</v>
          </cell>
          <cell r="GL457">
            <v>4.9727427120000005</v>
          </cell>
          <cell r="GM457" t="e">
            <v>#DIV/0!</v>
          </cell>
          <cell r="GN457">
            <v>3.6009516190344826</v>
          </cell>
          <cell r="GO457" t="e">
            <v>#DIV/0!</v>
          </cell>
          <cell r="GP457">
            <v>10.086699212981744</v>
          </cell>
          <cell r="GQ457" t="e">
            <v>#DIV/0!</v>
          </cell>
          <cell r="GR457">
            <v>3.4113566061220722E-3</v>
          </cell>
          <cell r="GS457" t="e">
            <v>#DIV/0!</v>
          </cell>
          <cell r="GT457">
            <v>119.60689592984373</v>
          </cell>
          <cell r="GU457">
            <v>23593.492473871447</v>
          </cell>
          <cell r="GV457">
            <v>42.699661846954207</v>
          </cell>
          <cell r="GW457">
            <v>8493.2866189507549</v>
          </cell>
          <cell r="GX457">
            <v>1.4441173514256698E-2</v>
          </cell>
          <cell r="GY457">
            <v>1.6996818421472649E-2</v>
          </cell>
          <cell r="GZ457">
            <v>4.0451466426489356E-2</v>
          </cell>
          <cell r="HA457">
            <v>4.7215445033022455E-2</v>
          </cell>
          <cell r="HB457">
            <v>35.568998437299449</v>
          </cell>
          <cell r="HC457">
            <v>4315.1423275201141</v>
          </cell>
          <cell r="HD457">
            <v>1.2029558454173243E-2</v>
          </cell>
          <cell r="HE457">
            <v>8.6354898750291998E-3</v>
          </cell>
          <cell r="IV457">
            <v>453</v>
          </cell>
        </row>
        <row r="458">
          <cell r="B458">
            <v>39262</v>
          </cell>
          <cell r="C458">
            <v>58</v>
          </cell>
          <cell r="D458">
            <v>39234</v>
          </cell>
          <cell r="E458">
            <v>0</v>
          </cell>
          <cell r="F458">
            <v>277</v>
          </cell>
          <cell r="G458">
            <v>0</v>
          </cell>
          <cell r="H458">
            <v>0</v>
          </cell>
          <cell r="I458">
            <v>1</v>
          </cell>
          <cell r="K458">
            <v>91.875</v>
          </cell>
          <cell r="L458">
            <v>1</v>
          </cell>
          <cell r="M458">
            <v>260.12500000000011</v>
          </cell>
          <cell r="N458">
            <v>261</v>
          </cell>
          <cell r="O458">
            <v>261</v>
          </cell>
          <cell r="Q458">
            <v>19.5</v>
          </cell>
          <cell r="S458">
            <v>0.73680555555555594</v>
          </cell>
          <cell r="T458">
            <v>0</v>
          </cell>
          <cell r="U458">
            <v>20.236805555555556</v>
          </cell>
          <cell r="W458">
            <v>13.329861111111114</v>
          </cell>
          <cell r="Y458">
            <v>3.4722222222222071E-2</v>
          </cell>
          <cell r="AA458">
            <v>20.215972222222224</v>
          </cell>
          <cell r="AB458">
            <v>0</v>
          </cell>
          <cell r="AC458">
            <v>20.250694444444445</v>
          </cell>
          <cell r="AE458">
            <v>4.4145833333333329</v>
          </cell>
          <cell r="AG458">
            <v>39.742361111111116</v>
          </cell>
          <cell r="AI458">
            <v>0.44097222222222232</v>
          </cell>
          <cell r="AJ458">
            <v>0</v>
          </cell>
          <cell r="AK458">
            <v>44.59791666666667</v>
          </cell>
          <cell r="AL458">
            <v>0</v>
          </cell>
          <cell r="AM458">
            <v>64.848611111111111</v>
          </cell>
          <cell r="AN458">
            <v>1</v>
          </cell>
          <cell r="AO458">
            <v>226.55833333333328</v>
          </cell>
          <cell r="AP458">
            <v>0.88</v>
          </cell>
          <cell r="AQ458">
            <v>152.34555555555528</v>
          </cell>
          <cell r="AR458">
            <v>1</v>
          </cell>
          <cell r="AS458">
            <v>0.97860193952531782</v>
          </cell>
          <cell r="AT458">
            <v>1</v>
          </cell>
          <cell r="AU458">
            <v>0.80736359872493546</v>
          </cell>
          <cell r="AV458">
            <v>1</v>
          </cell>
          <cell r="AW458">
            <v>0.99786255019640968</v>
          </cell>
          <cell r="AX458">
            <v>1</v>
          </cell>
          <cell r="AY458">
            <v>0.78382808844666307</v>
          </cell>
          <cell r="AZ458">
            <v>1</v>
          </cell>
          <cell r="BA458">
            <v>0.71391964296661392</v>
          </cell>
          <cell r="BB458">
            <v>0.88</v>
          </cell>
          <cell r="BC458">
            <v>0.67243412905677857</v>
          </cell>
          <cell r="BD458">
            <v>0.88</v>
          </cell>
          <cell r="BE458">
            <v>0.63506899915759263</v>
          </cell>
          <cell r="BF458">
            <v>0.88</v>
          </cell>
          <cell r="BG458">
            <v>0.63312438672438576</v>
          </cell>
          <cell r="BH458">
            <v>0.88</v>
          </cell>
          <cell r="BI458">
            <v>0.58566287575417708</v>
          </cell>
          <cell r="BJ458">
            <v>140</v>
          </cell>
          <cell r="BK458">
            <v>137.47677465702984</v>
          </cell>
          <cell r="BL458">
            <v>2956.8</v>
          </cell>
          <cell r="BM458">
            <v>502655.41466666624</v>
          </cell>
          <cell r="BN458">
            <v>2956.8</v>
          </cell>
          <cell r="BO458">
            <v>1925.8828148148132</v>
          </cell>
          <cell r="BP458">
            <v>1064.4480000000001</v>
          </cell>
          <cell r="BQ458">
            <v>179540.08604000026</v>
          </cell>
          <cell r="BR458">
            <v>0.36</v>
          </cell>
          <cell r="BS458">
            <v>0.35718323288939696</v>
          </cell>
          <cell r="BT458">
            <v>2</v>
          </cell>
          <cell r="BU458">
            <v>0.35718323288939696</v>
          </cell>
          <cell r="BV458">
            <v>0.115</v>
          </cell>
          <cell r="BW458">
            <v>0.11451548889655548</v>
          </cell>
          <cell r="BX458">
            <v>340.03200000000004</v>
          </cell>
          <cell r="BY458">
            <v>57561.830557054112</v>
          </cell>
          <cell r="BZ458">
            <v>0.18</v>
          </cell>
          <cell r="CA458">
            <v>0.18547986870698913</v>
          </cell>
          <cell r="CB458">
            <v>532.22400000000005</v>
          </cell>
          <cell r="CC458">
            <v>93232.460317230434</v>
          </cell>
          <cell r="CD458">
            <v>2.9000000000000001E-2</v>
          </cell>
          <cell r="CE458">
            <v>2.9079417853398765E-2</v>
          </cell>
          <cell r="CF458">
            <v>0.75</v>
          </cell>
          <cell r="CG458">
            <v>0.74918625395523719</v>
          </cell>
          <cell r="CH458">
            <v>43.848000000000006</v>
          </cell>
          <cell r="CI458">
            <v>7685.3548893401721</v>
          </cell>
          <cell r="CJ458">
            <v>0.49199999999999999</v>
          </cell>
          <cell r="CK458">
            <v>0.48954885425601208</v>
          </cell>
          <cell r="CL458">
            <v>557.92800000000011</v>
          </cell>
          <cell r="CM458">
            <v>96931.30453342956</v>
          </cell>
          <cell r="CN458">
            <v>0.38352272727272729</v>
          </cell>
          <cell r="CO458">
            <v>0.39391058757678649</v>
          </cell>
          <cell r="CP458">
            <v>1134.0000000000002</v>
          </cell>
          <cell r="CQ458">
            <v>198001.28973999975</v>
          </cell>
          <cell r="CR458">
            <v>1.1122159090909092E-2</v>
          </cell>
          <cell r="CS458">
            <v>1.1454690573023202E-2</v>
          </cell>
          <cell r="CT458">
            <v>32.886000000000003</v>
          </cell>
          <cell r="CU458">
            <v>5757.7622398613303</v>
          </cell>
          <cell r="CV458">
            <v>3.5000000000000003E-2</v>
          </cell>
          <cell r="CW458">
            <v>4.134541422798596E-2</v>
          </cell>
          <cell r="CX458">
            <v>103.48800000000001</v>
          </cell>
          <cell r="CY458">
            <v>20782.496333333365</v>
          </cell>
          <cell r="CZ458">
            <v>0.02</v>
          </cell>
          <cell r="DA458">
            <v>2.0281833335135599E-2</v>
          </cell>
          <cell r="DB458">
            <v>7.000000000000001E-4</v>
          </cell>
          <cell r="DC458">
            <v>8.3856080054415529E-4</v>
          </cell>
          <cell r="DD458">
            <v>2.0697600000000005</v>
          </cell>
          <cell r="DE458">
            <v>421.50712692073398</v>
          </cell>
          <cell r="DF458">
            <v>0.65</v>
          </cell>
          <cell r="DG458">
            <v>0.61097587221490324</v>
          </cell>
          <cell r="DH458">
            <v>67.267200000000017</v>
          </cell>
          <cell r="DI458">
            <v>12697.603824061382</v>
          </cell>
          <cell r="DJ458">
            <v>0.3</v>
          </cell>
          <cell r="DK458">
            <v>0.1165739264976652</v>
          </cell>
          <cell r="DL458">
            <v>31.046400000000002</v>
          </cell>
          <cell r="DM458">
            <v>2422.6972000000001</v>
          </cell>
          <cell r="DN458">
            <v>0.84</v>
          </cell>
          <cell r="DO458">
            <v>0.82636193186206608</v>
          </cell>
          <cell r="DP458">
            <v>307.14600000000002</v>
          </cell>
          <cell r="DQ458">
            <v>51804.068317192883</v>
          </cell>
          <cell r="DR458">
            <v>365.65000000000003</v>
          </cell>
          <cell r="DS458">
            <v>62689.320889287854</v>
          </cell>
          <cell r="DT458">
            <v>2887.2480000000005</v>
          </cell>
          <cell r="DU458">
            <v>484194.21096666675</v>
          </cell>
          <cell r="DV458">
            <v>0.9764772727272728</v>
          </cell>
          <cell r="DW458">
            <v>0.96327264531261048</v>
          </cell>
          <cell r="DX458">
            <v>0.81</v>
          </cell>
          <cell r="DY458">
            <v>0.48386251852014084</v>
          </cell>
          <cell r="DZ458">
            <v>0.98899999999999999</v>
          </cell>
          <cell r="EA458">
            <v>0.98799269586287297</v>
          </cell>
          <cell r="EB458">
            <v>0.86874791377523231</v>
          </cell>
          <cell r="EC458">
            <v>0.85215923573140251</v>
          </cell>
          <cell r="ED458">
            <v>0.85</v>
          </cell>
          <cell r="EE458">
            <v>0.87202602025759601</v>
          </cell>
          <cell r="EF458">
            <v>7.6707108940660976E-2</v>
          </cell>
          <cell r="EG458">
            <v>7.6584997316790554E-2</v>
          </cell>
          <cell r="EH458">
            <v>226.80757971574639</v>
          </cell>
          <cell r="EI458">
            <v>38495.863583516875</v>
          </cell>
          <cell r="EJ458">
            <v>229.33021204827745</v>
          </cell>
          <cell r="EK458">
            <v>38963.712732608961</v>
          </cell>
          <cell r="EL458">
            <v>7.7560271931912006E-2</v>
          </cell>
          <cell r="EM458">
            <v>7.7515752532871005E-2</v>
          </cell>
          <cell r="EN458">
            <v>5.0000000000000001E-4</v>
          </cell>
          <cell r="EO458">
            <v>4.6335970306667838E-4</v>
          </cell>
          <cell r="EP458">
            <v>0.11466510602413872</v>
          </cell>
          <cell r="EQ458">
            <v>18.054214362157044</v>
          </cell>
          <cell r="ER458">
            <v>0.98949474737368681</v>
          </cell>
          <cell r="ES458">
            <v>0.98845070408761593</v>
          </cell>
          <cell r="ET458">
            <v>229.2155469422533</v>
          </cell>
          <cell r="EU458">
            <v>38945.658518246768</v>
          </cell>
          <cell r="EV458">
            <v>2.7170731968429937E-2</v>
          </cell>
          <cell r="EW458">
            <v>2.6475801006741725E-2</v>
          </cell>
          <cell r="EX458">
            <v>0.85</v>
          </cell>
          <cell r="EY458">
            <v>0.84734391598489933</v>
          </cell>
          <cell r="EZ458">
            <v>0.35699999999999998</v>
          </cell>
          <cell r="FA458">
            <v>0.35996923673622844</v>
          </cell>
          <cell r="FB458">
            <v>0.42</v>
          </cell>
          <cell r="FC458">
            <v>0.42482070142419426</v>
          </cell>
          <cell r="FD458">
            <v>101.66586154036717</v>
          </cell>
          <cell r="FE458">
            <v>20093.150480146473</v>
          </cell>
          <cell r="FF458">
            <v>0.73843572670894742</v>
          </cell>
          <cell r="FG458">
            <v>0.74310502696060954</v>
          </cell>
          <cell r="FH458">
            <v>0.75768264782459405</v>
          </cell>
          <cell r="FI458">
            <v>0.78426145256384938</v>
          </cell>
          <cell r="FJ458">
            <v>0.90328557312252955</v>
          </cell>
          <cell r="FK458">
            <v>0.89997256542850468</v>
          </cell>
          <cell r="FL458">
            <v>0.9370588650479954</v>
          </cell>
          <cell r="FM458">
            <v>0.93724820788365359</v>
          </cell>
          <cell r="FN458">
            <v>0.66701833861444315</v>
          </cell>
          <cell r="FO458">
            <v>0.6687741374965579</v>
          </cell>
          <cell r="FP458">
            <v>0.70999324203707415</v>
          </cell>
          <cell r="FQ458">
            <v>0.73504764092769881</v>
          </cell>
          <cell r="FR458">
            <v>3.0000000000000001E-3</v>
          </cell>
          <cell r="FS458">
            <v>1.238318627727053E-3</v>
          </cell>
          <cell r="FT458">
            <v>0.84299999999999997</v>
          </cell>
          <cell r="FU458">
            <v>0.82760025048979313</v>
          </cell>
          <cell r="FV458">
            <v>0.87183954336162095</v>
          </cell>
          <cell r="FW458">
            <v>0.85350822369283985</v>
          </cell>
          <cell r="FX458">
            <v>305.07624000000004</v>
          </cell>
          <cell r="FY458">
            <v>46668.376614752575</v>
          </cell>
          <cell r="FZ458">
            <v>361.89352313167268</v>
          </cell>
          <cell r="GA458">
            <v>56389.998175004344</v>
          </cell>
          <cell r="GB458">
            <v>39.098710227919725</v>
          </cell>
          <cell r="GC458" t="e">
            <v>#DIV/0!</v>
          </cell>
          <cell r="GD458">
            <v>1.3223319205871118E-2</v>
          </cell>
          <cell r="GE458" t="e">
            <v>#DIV/0!</v>
          </cell>
          <cell r="GF458">
            <v>3.7040109820367283E-2</v>
          </cell>
          <cell r="GG458" t="e">
            <v>#DIV/0!</v>
          </cell>
          <cell r="GH458">
            <v>109.52019671686199</v>
          </cell>
          <cell r="GI458" t="e">
            <v>#DIV/0!</v>
          </cell>
          <cell r="GJ458">
            <v>1.6299999999999999E-2</v>
          </cell>
          <cell r="GK458" t="e">
            <v>#DIV/0!</v>
          </cell>
          <cell r="GL458">
            <v>4.9727427120000005</v>
          </cell>
          <cell r="GM458" t="e">
            <v>#DIV/0!</v>
          </cell>
          <cell r="GN458">
            <v>3.6009516190344826</v>
          </cell>
          <cell r="GO458" t="e">
            <v>#DIV/0!</v>
          </cell>
          <cell r="GP458">
            <v>10.086699212981744</v>
          </cell>
          <cell r="GQ458" t="e">
            <v>#DIV/0!</v>
          </cell>
          <cell r="GR458">
            <v>3.4113566061220722E-3</v>
          </cell>
          <cell r="GS458" t="e">
            <v>#DIV/0!</v>
          </cell>
          <cell r="GT458">
            <v>119.60689592984373</v>
          </cell>
          <cell r="GU458">
            <v>23713.09936980129</v>
          </cell>
          <cell r="GV458">
            <v>42.699661846954207</v>
          </cell>
          <cell r="GW458">
            <v>8535.9862807977097</v>
          </cell>
          <cell r="GX458">
            <v>1.4441173514256698E-2</v>
          </cell>
          <cell r="GY458">
            <v>1.6981785198630184E-2</v>
          </cell>
          <cell r="GZ458">
            <v>4.0451466426489356E-2</v>
          </cell>
          <cell r="HA458">
            <v>4.7175656877239708E-2</v>
          </cell>
          <cell r="HB458">
            <v>35.568998437299449</v>
          </cell>
          <cell r="HC458">
            <v>4350.7113259574135</v>
          </cell>
          <cell r="HD458">
            <v>1.2029558454173243E-2</v>
          </cell>
          <cell r="HE458">
            <v>8.6554550075672986E-3</v>
          </cell>
          <cell r="IV458">
            <v>454</v>
          </cell>
        </row>
        <row r="459">
          <cell r="B459">
            <v>39263</v>
          </cell>
          <cell r="C459">
            <v>58</v>
          </cell>
          <cell r="D459">
            <v>39234</v>
          </cell>
          <cell r="E459">
            <v>0</v>
          </cell>
          <cell r="F459">
            <v>278</v>
          </cell>
          <cell r="G459">
            <v>0</v>
          </cell>
          <cell r="H459">
            <v>0</v>
          </cell>
          <cell r="I459">
            <v>1</v>
          </cell>
          <cell r="K459">
            <v>91.875</v>
          </cell>
          <cell r="L459">
            <v>1</v>
          </cell>
          <cell r="M459">
            <v>261.12500000000011</v>
          </cell>
          <cell r="N459">
            <v>262</v>
          </cell>
          <cell r="O459">
            <v>262</v>
          </cell>
          <cell r="Q459">
            <v>19.5</v>
          </cell>
          <cell r="S459">
            <v>0.73680555555555594</v>
          </cell>
          <cell r="T459">
            <v>0</v>
          </cell>
          <cell r="U459">
            <v>20.236805555555556</v>
          </cell>
          <cell r="W459">
            <v>13.329861111111114</v>
          </cell>
          <cell r="Y459">
            <v>3.4722222222222071E-2</v>
          </cell>
          <cell r="AA459">
            <v>20.215972222222224</v>
          </cell>
          <cell r="AB459">
            <v>0</v>
          </cell>
          <cell r="AC459">
            <v>20.250694444444445</v>
          </cell>
          <cell r="AE459">
            <v>4.4145833333333329</v>
          </cell>
          <cell r="AG459">
            <v>39.742361111111116</v>
          </cell>
          <cell r="AI459">
            <v>0.44097222222222232</v>
          </cell>
          <cell r="AJ459">
            <v>0</v>
          </cell>
          <cell r="AK459">
            <v>44.59791666666667</v>
          </cell>
          <cell r="AL459">
            <v>0</v>
          </cell>
          <cell r="AM459">
            <v>64.848611111111111</v>
          </cell>
          <cell r="AN459">
            <v>1</v>
          </cell>
          <cell r="AO459">
            <v>227.55833333333328</v>
          </cell>
          <cell r="AP459">
            <v>0.88</v>
          </cell>
          <cell r="AQ459">
            <v>153.22555555555527</v>
          </cell>
          <cell r="AR459">
            <v>1</v>
          </cell>
          <cell r="AS459">
            <v>0.97870515839650551</v>
          </cell>
          <cell r="AT459">
            <v>1</v>
          </cell>
          <cell r="AU459">
            <v>0.80829282835828398</v>
          </cell>
          <cell r="AV459">
            <v>1</v>
          </cell>
          <cell r="AW459">
            <v>0.99787286071759962</v>
          </cell>
          <cell r="AX459">
            <v>1</v>
          </cell>
          <cell r="AY459">
            <v>0.784870847472389</v>
          </cell>
          <cell r="AZ459">
            <v>1</v>
          </cell>
          <cell r="BA459">
            <v>0.71517681668924937</v>
          </cell>
          <cell r="BB459">
            <v>0.88</v>
          </cell>
          <cell r="BC459">
            <v>0.67334627262850688</v>
          </cell>
          <cell r="BD459">
            <v>0.88</v>
          </cell>
          <cell r="BE459">
            <v>0.63608578207386335</v>
          </cell>
          <cell r="BF459">
            <v>0.88</v>
          </cell>
          <cell r="BG459">
            <v>0.63414611714663349</v>
          </cell>
          <cell r="BH459">
            <v>0.88</v>
          </cell>
          <cell r="BI459">
            <v>0.58679006435827785</v>
          </cell>
          <cell r="BJ459">
            <v>140</v>
          </cell>
          <cell r="BK459">
            <v>137.49126596230698</v>
          </cell>
          <cell r="BL459">
            <v>2956.8</v>
          </cell>
          <cell r="BM459">
            <v>505612.21466666623</v>
          </cell>
          <cell r="BN459">
            <v>2956.8</v>
          </cell>
          <cell r="BO459">
            <v>1929.8176132315505</v>
          </cell>
          <cell r="BP459">
            <v>1064.4480000000001</v>
          </cell>
          <cell r="BQ459">
            <v>180604.53404000026</v>
          </cell>
          <cell r="BR459">
            <v>0.36</v>
          </cell>
          <cell r="BS459">
            <v>0.35719970523075079</v>
          </cell>
          <cell r="BT459">
            <v>2</v>
          </cell>
          <cell r="BU459">
            <v>0.35719970523075079</v>
          </cell>
          <cell r="BV459">
            <v>0.115</v>
          </cell>
          <cell r="BW459">
            <v>0.1145183222981014</v>
          </cell>
          <cell r="BX459">
            <v>340.03200000000004</v>
          </cell>
          <cell r="BY459">
            <v>57901.862557054112</v>
          </cell>
          <cell r="BZ459">
            <v>0.18</v>
          </cell>
          <cell r="CA459">
            <v>0.18544782265406001</v>
          </cell>
          <cell r="CB459">
            <v>532.22400000000005</v>
          </cell>
          <cell r="CC459">
            <v>93764.684317230436</v>
          </cell>
          <cell r="CD459">
            <v>2.9000000000000001E-2</v>
          </cell>
          <cell r="CE459">
            <v>2.9078965598824141E-2</v>
          </cell>
          <cell r="CF459">
            <v>0.75</v>
          </cell>
          <cell r="CG459">
            <v>0.74919087036097554</v>
          </cell>
          <cell r="CH459">
            <v>43.848000000000006</v>
          </cell>
          <cell r="CI459">
            <v>7729.2028893401721</v>
          </cell>
          <cell r="CJ459">
            <v>0.49199999999999999</v>
          </cell>
          <cell r="CK459">
            <v>0.48956281260200546</v>
          </cell>
          <cell r="CL459">
            <v>557.92800000000011</v>
          </cell>
          <cell r="CM459">
            <v>97489.23253342956</v>
          </cell>
          <cell r="CN459">
            <v>0.38352272727272729</v>
          </cell>
          <cell r="CO459">
            <v>0.39384983978538413</v>
          </cell>
          <cell r="CP459">
            <v>1134.0000000000002</v>
          </cell>
          <cell r="CQ459">
            <v>199135.28973999975</v>
          </cell>
          <cell r="CR459">
            <v>1.1122159090909092E-2</v>
          </cell>
          <cell r="CS459">
            <v>1.1452745942221586E-2</v>
          </cell>
          <cell r="CT459">
            <v>32.886000000000003</v>
          </cell>
          <cell r="CU459">
            <v>5790.6482398613307</v>
          </cell>
          <cell r="CV459">
            <v>3.5000000000000003E-2</v>
          </cell>
          <cell r="CW459">
            <v>4.1308306499483638E-2</v>
          </cell>
          <cell r="CX459">
            <v>103.48800000000001</v>
          </cell>
          <cell r="CY459">
            <v>20885.984333333367</v>
          </cell>
          <cell r="CZ459">
            <v>0.02</v>
          </cell>
          <cell r="DA459">
            <v>2.0280436878654492E-2</v>
          </cell>
          <cell r="DB459">
            <v>7.000000000000001E-4</v>
          </cell>
          <cell r="DC459">
            <v>8.3775050252689104E-4</v>
          </cell>
          <cell r="DD459">
            <v>2.0697600000000005</v>
          </cell>
          <cell r="DE459">
            <v>423.57688692073395</v>
          </cell>
          <cell r="DF459">
            <v>0.65</v>
          </cell>
          <cell r="DG459">
            <v>0.61116923293335301</v>
          </cell>
          <cell r="DH459">
            <v>67.267200000000017</v>
          </cell>
          <cell r="DI459">
            <v>12764.871024061382</v>
          </cell>
          <cell r="DJ459">
            <v>0.3</v>
          </cell>
          <cell r="DK459">
            <v>0.11748278466741467</v>
          </cell>
          <cell r="DL459">
            <v>31.046400000000002</v>
          </cell>
          <cell r="DM459">
            <v>2453.7436000000002</v>
          </cell>
          <cell r="DN459">
            <v>0.84</v>
          </cell>
          <cell r="DO459">
            <v>0.82644101776987478</v>
          </cell>
          <cell r="DP459">
            <v>307.14600000000002</v>
          </cell>
          <cell r="DQ459">
            <v>52111.214317192884</v>
          </cell>
          <cell r="DR459">
            <v>365.65000000000003</v>
          </cell>
          <cell r="DS459">
            <v>63054.970889287855</v>
          </cell>
          <cell r="DT459">
            <v>2887.2480000000005</v>
          </cell>
          <cell r="DU459">
            <v>487081.45896666677</v>
          </cell>
          <cell r="DV459">
            <v>0.9764772727272728</v>
          </cell>
          <cell r="DW459">
            <v>0.96334986544536672</v>
          </cell>
          <cell r="DX459">
            <v>0.81</v>
          </cell>
          <cell r="DY459">
            <v>0.48576975746189666</v>
          </cell>
          <cell r="DZ459">
            <v>0.98899999999999999</v>
          </cell>
          <cell r="EA459">
            <v>0.98799858990053901</v>
          </cell>
          <cell r="EB459">
            <v>0.86874791377523231</v>
          </cell>
          <cell r="EC459">
            <v>0.85225634302460607</v>
          </cell>
          <cell r="ED459">
            <v>0.85</v>
          </cell>
          <cell r="EE459">
            <v>0.87189436835815204</v>
          </cell>
          <cell r="EF459">
            <v>7.6707108940660976E-2</v>
          </cell>
          <cell r="EG459">
            <v>7.658571142068081E-2</v>
          </cell>
          <cell r="EH459">
            <v>226.80757971574639</v>
          </cell>
          <cell r="EI459">
            <v>38722.671163232619</v>
          </cell>
          <cell r="EJ459">
            <v>229.33021204827745</v>
          </cell>
          <cell r="EK459">
            <v>39193.042944657238</v>
          </cell>
          <cell r="EL459">
            <v>7.7560271931912006E-2</v>
          </cell>
          <cell r="EM459">
            <v>7.7516012880535223E-2</v>
          </cell>
          <cell r="EN459">
            <v>5.0000000000000001E-4</v>
          </cell>
          <cell r="EO459">
            <v>4.635740963986045E-4</v>
          </cell>
          <cell r="EP459">
            <v>0.11466510602413872</v>
          </cell>
          <cell r="EQ459">
            <v>18.168879468181181</v>
          </cell>
          <cell r="ER459">
            <v>0.98949474737368681</v>
          </cell>
          <cell r="ES459">
            <v>0.98845681287439724</v>
          </cell>
          <cell r="ET459">
            <v>229.2155469422533</v>
          </cell>
          <cell r="EU459">
            <v>39174.874065189018</v>
          </cell>
          <cell r="EV459">
            <v>2.7170731968429937E-2</v>
          </cell>
          <cell r="EW459">
            <v>2.6479864935199007E-2</v>
          </cell>
          <cell r="EX459">
            <v>0.85</v>
          </cell>
          <cell r="EY459">
            <v>0.84735724581663707</v>
          </cell>
          <cell r="EZ459">
            <v>0.35699999999999998</v>
          </cell>
          <cell r="FA459">
            <v>0.35995433531524246</v>
          </cell>
          <cell r="FB459">
            <v>0.42</v>
          </cell>
          <cell r="FC459">
            <v>0.42479643278241869</v>
          </cell>
          <cell r="FD459">
            <v>101.66586154036717</v>
          </cell>
          <cell r="FE459">
            <v>20194.816341686841</v>
          </cell>
          <cell r="FF459">
            <v>0.73843572670894742</v>
          </cell>
          <cell r="FG459">
            <v>0.74307750588066745</v>
          </cell>
          <cell r="FH459">
            <v>0.75768264782459405</v>
          </cell>
          <cell r="FI459">
            <v>0.78411936548595973</v>
          </cell>
          <cell r="FJ459">
            <v>0.90328557312252955</v>
          </cell>
          <cell r="FK459">
            <v>0.89999202125570033</v>
          </cell>
          <cell r="FL459">
            <v>0.9370588650479954</v>
          </cell>
          <cell r="FM459">
            <v>0.93724710296845914</v>
          </cell>
          <cell r="FN459">
            <v>0.66701833861444315</v>
          </cell>
          <cell r="FO459">
            <v>0.66876382646718646</v>
          </cell>
          <cell r="FP459">
            <v>0.70999324203707415</v>
          </cell>
          <cell r="FQ459">
            <v>0.73491360368318215</v>
          </cell>
          <cell r="FR459">
            <v>3.0000000000000001E-3</v>
          </cell>
          <cell r="FS459">
            <v>1.2574333162128637E-3</v>
          </cell>
          <cell r="FT459">
            <v>0.84299999999999997</v>
          </cell>
          <cell r="FU459">
            <v>0.82769845108608764</v>
          </cell>
          <cell r="FV459">
            <v>0.87183954336162095</v>
          </cell>
          <cell r="FW459">
            <v>0.85362571680362676</v>
          </cell>
          <cell r="FX459">
            <v>305.07624000000004</v>
          </cell>
          <cell r="FY459">
            <v>46973.452854752577</v>
          </cell>
          <cell r="FZ459">
            <v>361.89352313167268</v>
          </cell>
          <cell r="GA459">
            <v>56751.891698136016</v>
          </cell>
          <cell r="GB459">
            <v>39.098710227919725</v>
          </cell>
          <cell r="GC459" t="e">
            <v>#DIV/0!</v>
          </cell>
          <cell r="GD459">
            <v>1.3223319205871118E-2</v>
          </cell>
          <cell r="GE459" t="e">
            <v>#DIV/0!</v>
          </cell>
          <cell r="GF459">
            <v>3.7040109820367283E-2</v>
          </cell>
          <cell r="GG459" t="e">
            <v>#DIV/0!</v>
          </cell>
          <cell r="GH459">
            <v>109.52019671686199</v>
          </cell>
          <cell r="GI459" t="e">
            <v>#DIV/0!</v>
          </cell>
          <cell r="GJ459">
            <v>1.6299999999999999E-2</v>
          </cell>
          <cell r="GK459" t="e">
            <v>#DIV/0!</v>
          </cell>
          <cell r="GL459">
            <v>4.9727427120000005</v>
          </cell>
          <cell r="GM459" t="e">
            <v>#DIV/0!</v>
          </cell>
          <cell r="GN459">
            <v>3.6009516190344826</v>
          </cell>
          <cell r="GO459" t="e">
            <v>#DIV/0!</v>
          </cell>
          <cell r="GP459">
            <v>10.086699212981744</v>
          </cell>
          <cell r="GQ459" t="e">
            <v>#DIV/0!</v>
          </cell>
          <cell r="GR459">
            <v>3.4113566061220722E-3</v>
          </cell>
          <cell r="GS459" t="e">
            <v>#DIV/0!</v>
          </cell>
          <cell r="GT459">
            <v>119.60689592984373</v>
          </cell>
          <cell r="GU459">
            <v>23832.706265731133</v>
          </cell>
          <cell r="GV459">
            <v>42.699661846954207</v>
          </cell>
          <cell r="GW459">
            <v>8578.6859426446645</v>
          </cell>
          <cell r="GX459">
            <v>1.4441173514256698E-2</v>
          </cell>
          <cell r="GY459">
            <v>1.6966927803159018E-2</v>
          </cell>
          <cell r="GZ459">
            <v>4.0451466426489356E-2</v>
          </cell>
          <cell r="HA459">
            <v>4.7136334080542859E-2</v>
          </cell>
          <cell r="HB459">
            <v>35.568998437299449</v>
          </cell>
          <cell r="HC459">
            <v>4386.2803243947128</v>
          </cell>
          <cell r="HD459">
            <v>1.2029558454173243E-2</v>
          </cell>
          <cell r="HE459">
            <v>8.6751866295129865E-3</v>
          </cell>
          <cell r="IV459">
            <v>455</v>
          </cell>
        </row>
        <row r="460">
          <cell r="B460">
            <v>39264</v>
          </cell>
          <cell r="C460">
            <v>58</v>
          </cell>
          <cell r="E460">
            <v>0</v>
          </cell>
          <cell r="G460">
            <v>0</v>
          </cell>
          <cell r="H460">
            <v>0</v>
          </cell>
          <cell r="I460">
            <v>1</v>
          </cell>
          <cell r="J460">
            <v>1</v>
          </cell>
          <cell r="K460">
            <v>92.875</v>
          </cell>
          <cell r="L460">
            <v>0</v>
          </cell>
          <cell r="M460">
            <v>261.12500000000011</v>
          </cell>
          <cell r="N460">
            <v>0</v>
          </cell>
          <cell r="O460">
            <v>262</v>
          </cell>
          <cell r="Q460">
            <v>19.5</v>
          </cell>
          <cell r="S460">
            <v>0.73680555555555594</v>
          </cell>
          <cell r="T460">
            <v>0</v>
          </cell>
          <cell r="U460">
            <v>20.236805555555556</v>
          </cell>
          <cell r="W460">
            <v>13.329861111111114</v>
          </cell>
          <cell r="Y460">
            <v>3.4722222222222071E-2</v>
          </cell>
          <cell r="AA460">
            <v>20.215972222222224</v>
          </cell>
          <cell r="AB460">
            <v>0</v>
          </cell>
          <cell r="AC460">
            <v>20.250694444444445</v>
          </cell>
          <cell r="AE460">
            <v>4.4145833333333329</v>
          </cell>
          <cell r="AG460">
            <v>39.742361111111116</v>
          </cell>
          <cell r="AI460">
            <v>0.44097222222222232</v>
          </cell>
          <cell r="AJ460">
            <v>0</v>
          </cell>
          <cell r="AK460">
            <v>44.59791666666667</v>
          </cell>
          <cell r="AL460">
            <v>0</v>
          </cell>
          <cell r="AM460">
            <v>64.848611111111111</v>
          </cell>
          <cell r="AN460">
            <v>0</v>
          </cell>
          <cell r="AO460">
            <v>227.55833333333328</v>
          </cell>
          <cell r="AP460">
            <v>0</v>
          </cell>
          <cell r="AQ460">
            <v>153.22555555555527</v>
          </cell>
          <cell r="AR460">
            <v>0</v>
          </cell>
          <cell r="AS460">
            <v>0.97870515839650551</v>
          </cell>
          <cell r="AT460">
            <v>0</v>
          </cell>
          <cell r="AU460">
            <v>0.80829282835828398</v>
          </cell>
          <cell r="AV460">
            <v>0</v>
          </cell>
          <cell r="AW460">
            <v>0.99787286071759962</v>
          </cell>
          <cell r="AX460">
            <v>0</v>
          </cell>
          <cell r="AY460">
            <v>0.784870847472389</v>
          </cell>
          <cell r="AZ460">
            <v>0</v>
          </cell>
          <cell r="BA460">
            <v>0.71517681668924937</v>
          </cell>
          <cell r="BB460">
            <v>0.88</v>
          </cell>
          <cell r="BC460">
            <v>0.67334627262850688</v>
          </cell>
          <cell r="BD460">
            <v>0</v>
          </cell>
          <cell r="BE460">
            <v>0.63608578207386335</v>
          </cell>
          <cell r="BF460">
            <v>0</v>
          </cell>
          <cell r="BG460">
            <v>0.63414611714663349</v>
          </cell>
          <cell r="BH460">
            <v>0</v>
          </cell>
          <cell r="BI460">
            <v>0.58679006435827785</v>
          </cell>
          <cell r="BJ460">
            <v>140</v>
          </cell>
          <cell r="BK460">
            <v>137.49126596230698</v>
          </cell>
          <cell r="BL460">
            <v>0</v>
          </cell>
          <cell r="BM460">
            <v>505612.21466666623</v>
          </cell>
          <cell r="BN460">
            <v>0</v>
          </cell>
          <cell r="BO460">
            <v>1929.8176132315505</v>
          </cell>
          <cell r="BP460">
            <v>0</v>
          </cell>
          <cell r="BQ460">
            <v>180604.53404000026</v>
          </cell>
          <cell r="BR460">
            <v>0</v>
          </cell>
          <cell r="BS460">
            <v>0.35719970523075079</v>
          </cell>
          <cell r="BT460">
            <v>2</v>
          </cell>
          <cell r="BU460">
            <v>0.35719970523075079</v>
          </cell>
          <cell r="BV460">
            <v>0</v>
          </cell>
          <cell r="BW460">
            <v>0.1145183222981014</v>
          </cell>
          <cell r="BX460">
            <v>0</v>
          </cell>
          <cell r="BY460">
            <v>57901.862557054112</v>
          </cell>
          <cell r="BZ460">
            <v>0</v>
          </cell>
          <cell r="CA460">
            <v>0.18544782265406001</v>
          </cell>
          <cell r="CB460">
            <v>0</v>
          </cell>
          <cell r="CC460">
            <v>93764.684317230436</v>
          </cell>
          <cell r="CD460">
            <v>0</v>
          </cell>
          <cell r="CE460">
            <v>2.9078965598824141E-2</v>
          </cell>
          <cell r="CF460">
            <v>0</v>
          </cell>
          <cell r="CG460">
            <v>0.74919087036097554</v>
          </cell>
          <cell r="CH460">
            <v>0</v>
          </cell>
          <cell r="CI460">
            <v>7729.2028893401721</v>
          </cell>
          <cell r="CJ460">
            <v>0</v>
          </cell>
          <cell r="CK460">
            <v>0.48956281260200546</v>
          </cell>
          <cell r="CL460">
            <v>0</v>
          </cell>
          <cell r="CM460">
            <v>97489.23253342956</v>
          </cell>
          <cell r="CN460">
            <v>0</v>
          </cell>
          <cell r="CO460">
            <v>0.39384983978538413</v>
          </cell>
          <cell r="CP460">
            <v>0</v>
          </cell>
          <cell r="CQ460">
            <v>199135.28973999975</v>
          </cell>
          <cell r="CR460">
            <v>0</v>
          </cell>
          <cell r="CS460">
            <v>1.1452745942221586E-2</v>
          </cell>
          <cell r="CT460">
            <v>0</v>
          </cell>
          <cell r="CU460">
            <v>5790.6482398613307</v>
          </cell>
          <cell r="CV460">
            <v>0</v>
          </cell>
          <cell r="CW460">
            <v>4.1308306499483638E-2</v>
          </cell>
          <cell r="CX460">
            <v>0</v>
          </cell>
          <cell r="CY460">
            <v>20885.984333333367</v>
          </cell>
          <cell r="CZ460">
            <v>0</v>
          </cell>
          <cell r="DA460">
            <v>2.0280436878654492E-2</v>
          </cell>
          <cell r="DB460">
            <v>0</v>
          </cell>
          <cell r="DC460">
            <v>8.3775050252689104E-4</v>
          </cell>
          <cell r="DD460">
            <v>0</v>
          </cell>
          <cell r="DE460">
            <v>423.57688692073395</v>
          </cell>
          <cell r="DF460">
            <v>0</v>
          </cell>
          <cell r="DG460">
            <v>0.61116923293335301</v>
          </cell>
          <cell r="DH460">
            <v>0</v>
          </cell>
          <cell r="DI460">
            <v>12764.871024061382</v>
          </cell>
          <cell r="DJ460">
            <v>0</v>
          </cell>
          <cell r="DK460">
            <v>0.11748278466741467</v>
          </cell>
          <cell r="DL460">
            <v>0</v>
          </cell>
          <cell r="DM460">
            <v>2453.7436000000002</v>
          </cell>
          <cell r="DN460">
            <v>0</v>
          </cell>
          <cell r="DO460">
            <v>0.82644101776987478</v>
          </cell>
          <cell r="DP460">
            <v>0</v>
          </cell>
          <cell r="DQ460">
            <v>52111.214317192884</v>
          </cell>
          <cell r="DR460">
            <v>0</v>
          </cell>
          <cell r="DS460">
            <v>63054.970889287855</v>
          </cell>
          <cell r="DT460">
            <v>0</v>
          </cell>
          <cell r="DU460">
            <v>487081.45896666677</v>
          </cell>
          <cell r="DV460">
            <v>0</v>
          </cell>
          <cell r="DW460">
            <v>0.96334986544536672</v>
          </cell>
          <cell r="DX460">
            <v>0</v>
          </cell>
          <cell r="DY460">
            <v>0.48576975746189666</v>
          </cell>
          <cell r="DZ460">
            <v>0</v>
          </cell>
          <cell r="EA460">
            <v>0.98799858990053901</v>
          </cell>
          <cell r="EB460">
            <v>0</v>
          </cell>
          <cell r="EC460">
            <v>0.85225634302460607</v>
          </cell>
          <cell r="ED460">
            <v>0</v>
          </cell>
          <cell r="EE460">
            <v>0.87189436835815204</v>
          </cell>
          <cell r="EF460">
            <v>0</v>
          </cell>
          <cell r="EG460">
            <v>7.658571142068081E-2</v>
          </cell>
          <cell r="EH460">
            <v>0</v>
          </cell>
          <cell r="EI460">
            <v>38722.671163232619</v>
          </cell>
          <cell r="EJ460">
            <v>0</v>
          </cell>
          <cell r="EK460">
            <v>39193.042944657238</v>
          </cell>
          <cell r="EL460">
            <v>0</v>
          </cell>
          <cell r="EM460">
            <v>7.7516012880535223E-2</v>
          </cell>
          <cell r="EN460">
            <v>0</v>
          </cell>
          <cell r="EO460">
            <v>4.635740963986045E-4</v>
          </cell>
          <cell r="EP460">
            <v>0</v>
          </cell>
          <cell r="EQ460">
            <v>18.168879468181181</v>
          </cell>
          <cell r="ER460">
            <v>0</v>
          </cell>
          <cell r="ES460">
            <v>0.98845681287439724</v>
          </cell>
          <cell r="ET460">
            <v>0</v>
          </cell>
          <cell r="EU460">
            <v>39174.874065189018</v>
          </cell>
          <cell r="EV460">
            <v>0</v>
          </cell>
          <cell r="EW460">
            <v>2.6479864935199007E-2</v>
          </cell>
          <cell r="EX460">
            <v>0.85</v>
          </cell>
          <cell r="EY460">
            <v>0.84735724581663707</v>
          </cell>
          <cell r="EZ460">
            <v>0</v>
          </cell>
          <cell r="FA460">
            <v>0.35995433531524246</v>
          </cell>
          <cell r="FB460">
            <v>0</v>
          </cell>
          <cell r="FC460">
            <v>0.42479643278241869</v>
          </cell>
          <cell r="FD460">
            <v>0</v>
          </cell>
          <cell r="FE460">
            <v>20194.816341686841</v>
          </cell>
          <cell r="FF460">
            <v>0</v>
          </cell>
          <cell r="FG460">
            <v>0.74307750588066745</v>
          </cell>
          <cell r="FH460">
            <v>0</v>
          </cell>
          <cell r="FI460">
            <v>0.78411936548595973</v>
          </cell>
          <cell r="FJ460">
            <v>0</v>
          </cell>
          <cell r="FK460">
            <v>0.89999202125570033</v>
          </cell>
          <cell r="FL460">
            <v>0</v>
          </cell>
          <cell r="FM460">
            <v>0.93724710296845914</v>
          </cell>
          <cell r="FN460">
            <v>0</v>
          </cell>
          <cell r="FO460">
            <v>0.66876382646718646</v>
          </cell>
          <cell r="FP460">
            <v>0</v>
          </cell>
          <cell r="FQ460">
            <v>0.73491360368318215</v>
          </cell>
          <cell r="FR460">
            <v>0</v>
          </cell>
          <cell r="FS460">
            <v>1.2574333162128637E-3</v>
          </cell>
          <cell r="FT460">
            <v>0</v>
          </cell>
          <cell r="FU460">
            <v>0.82769845108608764</v>
          </cell>
          <cell r="FV460">
            <v>0</v>
          </cell>
          <cell r="FW460">
            <v>0</v>
          </cell>
          <cell r="FX460">
            <v>0</v>
          </cell>
          <cell r="FY460">
            <v>46973.452854752577</v>
          </cell>
          <cell r="FZ460">
            <v>0</v>
          </cell>
          <cell r="GA460">
            <v>56751.891698136016</v>
          </cell>
          <cell r="GB460">
            <v>0</v>
          </cell>
          <cell r="GC460" t="e">
            <v>#DIV/0!</v>
          </cell>
          <cell r="GD460">
            <v>0</v>
          </cell>
          <cell r="GE460" t="e">
            <v>#DIV/0!</v>
          </cell>
          <cell r="GF460">
            <v>0</v>
          </cell>
          <cell r="GG460" t="e">
            <v>#DIV/0!</v>
          </cell>
          <cell r="GH460">
            <v>0</v>
          </cell>
          <cell r="GI460" t="e">
            <v>#DIV/0!</v>
          </cell>
          <cell r="GJ460">
            <v>0</v>
          </cell>
          <cell r="GK460" t="e">
            <v>#DIV/0!</v>
          </cell>
          <cell r="GL460">
            <v>0</v>
          </cell>
          <cell r="GM460" t="e">
            <v>#DIV/0!</v>
          </cell>
          <cell r="GN460">
            <v>0</v>
          </cell>
          <cell r="GO460" t="e">
            <v>#DIV/0!</v>
          </cell>
          <cell r="GP460">
            <v>0</v>
          </cell>
          <cell r="GQ460" t="e">
            <v>#DIV/0!</v>
          </cell>
          <cell r="GR460">
            <v>0</v>
          </cell>
          <cell r="GS460" t="e">
            <v>#DIV/0!</v>
          </cell>
          <cell r="GT460">
            <v>0</v>
          </cell>
          <cell r="GU460">
            <v>23832.706265731133</v>
          </cell>
          <cell r="GV460">
            <v>0</v>
          </cell>
          <cell r="GW460">
            <v>8578.6859426446645</v>
          </cell>
          <cell r="GX460">
            <v>0</v>
          </cell>
          <cell r="GY460">
            <v>1.6966927803159018E-2</v>
          </cell>
          <cell r="GZ460">
            <v>0</v>
          </cell>
          <cell r="HA460">
            <v>4.7136334080542859E-2</v>
          </cell>
          <cell r="HB460">
            <v>0</v>
          </cell>
          <cell r="HC460">
            <v>4386.2803243947128</v>
          </cell>
          <cell r="HD460">
            <v>0</v>
          </cell>
          <cell r="HE460">
            <v>8.6751866295129865E-3</v>
          </cell>
          <cell r="IV460">
            <v>456</v>
          </cell>
        </row>
        <row r="461">
          <cell r="B461" t="str">
            <v>from  25/6/2007  to  1/7/2007</v>
          </cell>
          <cell r="C461">
            <v>58</v>
          </cell>
          <cell r="F461">
            <v>7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92.875</v>
          </cell>
          <cell r="L461">
            <v>6</v>
          </cell>
          <cell r="M461">
            <v>261.12500000000011</v>
          </cell>
          <cell r="N461">
            <v>6</v>
          </cell>
          <cell r="O461">
            <v>262</v>
          </cell>
          <cell r="P461">
            <v>0</v>
          </cell>
          <cell r="Q461">
            <v>19.5</v>
          </cell>
          <cell r="R461">
            <v>0</v>
          </cell>
          <cell r="S461">
            <v>0.73680555555555594</v>
          </cell>
          <cell r="T461">
            <v>0</v>
          </cell>
          <cell r="U461">
            <v>20.236805555555556</v>
          </cell>
          <cell r="V461">
            <v>0.83333333333333337</v>
          </cell>
          <cell r="W461">
            <v>13.329861111111114</v>
          </cell>
          <cell r="X461">
            <v>0</v>
          </cell>
          <cell r="Y461">
            <v>3.4722222222222071E-2</v>
          </cell>
          <cell r="Z461">
            <v>0</v>
          </cell>
          <cell r="AA461">
            <v>20.215972222222224</v>
          </cell>
          <cell r="AB461">
            <v>0</v>
          </cell>
          <cell r="AC461">
            <v>20.250694444444445</v>
          </cell>
          <cell r="AD461">
            <v>0</v>
          </cell>
          <cell r="AE461">
            <v>4.4145833333333329</v>
          </cell>
          <cell r="AF461">
            <v>0</v>
          </cell>
          <cell r="AG461">
            <v>39.742361111111116</v>
          </cell>
          <cell r="AH461">
            <v>0</v>
          </cell>
          <cell r="AI461">
            <v>0.44097222222222232</v>
          </cell>
          <cell r="AJ461">
            <v>0</v>
          </cell>
          <cell r="AK461">
            <v>44.59791666666667</v>
          </cell>
          <cell r="AL461">
            <v>0</v>
          </cell>
          <cell r="AM461">
            <v>64.848611111111111</v>
          </cell>
          <cell r="AN461">
            <v>5.1666666666666661</v>
          </cell>
          <cell r="AO461">
            <v>227.55833333333328</v>
          </cell>
          <cell r="AP461">
            <v>4.5466666666666669</v>
          </cell>
          <cell r="AQ461">
            <v>153.22555555555527</v>
          </cell>
          <cell r="AR461">
            <v>1</v>
          </cell>
          <cell r="AS461">
            <v>0.97870515839650551</v>
          </cell>
          <cell r="AT461">
            <v>1</v>
          </cell>
          <cell r="AU461">
            <v>0.80829282835828398</v>
          </cell>
          <cell r="AV461">
            <v>1</v>
          </cell>
          <cell r="AW461">
            <v>0.99787286071759962</v>
          </cell>
          <cell r="AX461">
            <v>1</v>
          </cell>
          <cell r="AY461">
            <v>0.784870847472389</v>
          </cell>
          <cell r="AZ461">
            <v>1</v>
          </cell>
          <cell r="BA461">
            <v>0.71517681668924937</v>
          </cell>
          <cell r="BB461">
            <v>0.88000000000000012</v>
          </cell>
          <cell r="BC461">
            <v>0.67334627262850688</v>
          </cell>
          <cell r="BD461">
            <v>0.75777777777777788</v>
          </cell>
          <cell r="BE461">
            <v>0.63608578207386335</v>
          </cell>
          <cell r="BF461">
            <v>0.75777777777777788</v>
          </cell>
          <cell r="BG461">
            <v>0.63414611714663349</v>
          </cell>
          <cell r="BH461">
            <v>0.75777777777777788</v>
          </cell>
          <cell r="BI461">
            <v>0.58679006435827785</v>
          </cell>
          <cell r="BJ461">
            <v>139.99999999999997</v>
          </cell>
          <cell r="BK461">
            <v>137.49126596230698</v>
          </cell>
          <cell r="BL461">
            <v>15276.8</v>
          </cell>
          <cell r="BM461">
            <v>505612.21466666623</v>
          </cell>
          <cell r="BN461">
            <v>2546.1333333333332</v>
          </cell>
          <cell r="BO461">
            <v>1929.8176132315505</v>
          </cell>
          <cell r="BP461">
            <v>5499.648000000001</v>
          </cell>
          <cell r="BQ461">
            <v>180604.53404000026</v>
          </cell>
          <cell r="BR461">
            <v>0.3600000000000001</v>
          </cell>
          <cell r="BS461">
            <v>0.35719970523075079</v>
          </cell>
          <cell r="BT461">
            <v>0.3600000000000001</v>
          </cell>
          <cell r="BU461">
            <v>0.35719970523075079</v>
          </cell>
          <cell r="BV461">
            <v>0.11500000000000003</v>
          </cell>
          <cell r="BW461">
            <v>0.1145183222981014</v>
          </cell>
          <cell r="BX461">
            <v>1756.8320000000003</v>
          </cell>
          <cell r="BY461">
            <v>57901.862557054112</v>
          </cell>
          <cell r="BZ461">
            <v>0.18000000000000005</v>
          </cell>
          <cell r="CA461">
            <v>0.18544782265406001</v>
          </cell>
          <cell r="CB461">
            <v>2749.8240000000005</v>
          </cell>
          <cell r="CC461">
            <v>93764.684317230436</v>
          </cell>
          <cell r="CD461">
            <v>2.8999999999999995E-2</v>
          </cell>
          <cell r="CE461">
            <v>2.9078965598824141E-2</v>
          </cell>
          <cell r="CF461">
            <v>0.74999999999999989</v>
          </cell>
          <cell r="CG461">
            <v>0.74919087036097554</v>
          </cell>
          <cell r="CH461">
            <v>226.54800000000003</v>
          </cell>
          <cell r="CI461">
            <v>7729.2028893401721</v>
          </cell>
          <cell r="CJ461">
            <v>0.49200000000000005</v>
          </cell>
          <cell r="CK461">
            <v>0.48956281260200546</v>
          </cell>
          <cell r="CL461">
            <v>2882.6280000000006</v>
          </cell>
          <cell r="CM461">
            <v>97489.23253342956</v>
          </cell>
          <cell r="CN461">
            <v>0.38352272727272735</v>
          </cell>
          <cell r="CO461">
            <v>0.39384983978538413</v>
          </cell>
          <cell r="CP461">
            <v>5859.0000000000009</v>
          </cell>
          <cell r="CQ461">
            <v>199135.28973999975</v>
          </cell>
          <cell r="CR461">
            <v>1.1122159090909092E-2</v>
          </cell>
          <cell r="CS461">
            <v>1.1452745942221586E-2</v>
          </cell>
          <cell r="CT461">
            <v>169.911</v>
          </cell>
          <cell r="CU461">
            <v>5790.6482398613307</v>
          </cell>
          <cell r="CV461">
            <v>3.500000000000001E-2</v>
          </cell>
          <cell r="CW461">
            <v>4.1308306499483638E-2</v>
          </cell>
          <cell r="CX461">
            <v>534.6880000000001</v>
          </cell>
          <cell r="CY461">
            <v>20885.984333333367</v>
          </cell>
          <cell r="CZ461">
            <v>0.02</v>
          </cell>
          <cell r="DA461">
            <v>2.0280436878654492E-2</v>
          </cell>
          <cell r="DB461">
            <v>7.0000000000000021E-4</v>
          </cell>
          <cell r="DC461">
            <v>8.3775050252689104E-4</v>
          </cell>
          <cell r="DD461">
            <v>10.693760000000003</v>
          </cell>
          <cell r="DE461">
            <v>423.57688692073395</v>
          </cell>
          <cell r="DF461">
            <v>0.8205055817057324</v>
          </cell>
          <cell r="DG461">
            <v>0.61116923293335301</v>
          </cell>
          <cell r="DH461">
            <v>347.54720000000003</v>
          </cell>
          <cell r="DI461">
            <v>12764.871024061382</v>
          </cell>
          <cell r="DJ461">
            <v>0.3</v>
          </cell>
          <cell r="DK461">
            <v>0.11748278466741467</v>
          </cell>
          <cell r="DL461">
            <v>160.40640000000002</v>
          </cell>
          <cell r="DM461">
            <v>2453.7436000000002</v>
          </cell>
          <cell r="DN461">
            <v>0.84</v>
          </cell>
          <cell r="DO461">
            <v>0.82644101776987478</v>
          </cell>
          <cell r="DP461">
            <v>1586.921</v>
          </cell>
          <cell r="DQ461">
            <v>52111.214317192884</v>
          </cell>
          <cell r="DR461">
            <v>1889.1916666666668</v>
          </cell>
          <cell r="DS461">
            <v>63054.970889287855</v>
          </cell>
          <cell r="DT461">
            <v>14917.448</v>
          </cell>
          <cell r="DU461">
            <v>487081.45896666677</v>
          </cell>
          <cell r="DV461">
            <v>0.9764772727272728</v>
          </cell>
          <cell r="DW461">
            <v>0.96334986544536672</v>
          </cell>
          <cell r="DX461">
            <v>0.81</v>
          </cell>
          <cell r="DY461">
            <v>0.48576975746189666</v>
          </cell>
          <cell r="DZ461">
            <v>0.98899999999999999</v>
          </cell>
          <cell r="EA461">
            <v>0.98799858990053901</v>
          </cell>
          <cell r="EB461">
            <v>0.86874791377523231</v>
          </cell>
          <cell r="EC461">
            <v>0.85225634302460607</v>
          </cell>
          <cell r="ED461">
            <v>0.85000000000000009</v>
          </cell>
          <cell r="EE461">
            <v>0.87189436835815204</v>
          </cell>
          <cell r="EF461">
            <v>7.670710894066099E-2</v>
          </cell>
          <cell r="EG461">
            <v>7.658571142068081E-2</v>
          </cell>
          <cell r="EH461">
            <v>1171.8391618646897</v>
          </cell>
          <cell r="EI461">
            <v>38722.671163232619</v>
          </cell>
          <cell r="EJ461">
            <v>1184.8727622494334</v>
          </cell>
          <cell r="EK461">
            <v>39193.042944657238</v>
          </cell>
          <cell r="EL461">
            <v>7.756027193191202E-2</v>
          </cell>
          <cell r="EM461">
            <v>7.7516012880535223E-2</v>
          </cell>
          <cell r="EN461">
            <v>5.0000000000000001E-4</v>
          </cell>
          <cell r="EO461">
            <v>4.635740963986045E-4</v>
          </cell>
          <cell r="EP461">
            <v>0.59243638112471675</v>
          </cell>
          <cell r="EQ461">
            <v>18.168879468181181</v>
          </cell>
          <cell r="ER461">
            <v>0.98949474737368692</v>
          </cell>
          <cell r="ES461">
            <v>0.98845681287439724</v>
          </cell>
          <cell r="ET461">
            <v>1184.2803258683086</v>
          </cell>
          <cell r="EU461">
            <v>39174.874065189018</v>
          </cell>
          <cell r="EV461">
            <v>2.7170731968429951E-2</v>
          </cell>
          <cell r="EW461">
            <v>2.6479864935199007E-2</v>
          </cell>
          <cell r="EX461">
            <v>0.85</v>
          </cell>
          <cell r="EY461">
            <v>0.84735724581663707</v>
          </cell>
          <cell r="EZ461">
            <v>0.35699999999999993</v>
          </cell>
          <cell r="FA461">
            <v>0.35995433531524246</v>
          </cell>
          <cell r="FB461">
            <v>0.41999999999999993</v>
          </cell>
          <cell r="FC461">
            <v>0.42479643278241869</v>
          </cell>
          <cell r="FD461">
            <v>525.2736179585637</v>
          </cell>
          <cell r="FE461">
            <v>20194.816341686841</v>
          </cell>
          <cell r="FF461">
            <v>0.73843572670894753</v>
          </cell>
          <cell r="FG461">
            <v>0.74307750588066745</v>
          </cell>
          <cell r="FH461">
            <v>0.75768264782459416</v>
          </cell>
          <cell r="FI461">
            <v>0.78411936548595973</v>
          </cell>
          <cell r="FJ461">
            <v>0.90328557312252955</v>
          </cell>
          <cell r="FK461">
            <v>0.89999202125570033</v>
          </cell>
          <cell r="FL461">
            <v>0.9370588650479954</v>
          </cell>
          <cell r="FM461">
            <v>0.93724710296845914</v>
          </cell>
          <cell r="FN461">
            <v>0.66701833861444326</v>
          </cell>
          <cell r="FO461">
            <v>0.66876382646718646</v>
          </cell>
          <cell r="FP461">
            <v>0.70999324203707426</v>
          </cell>
          <cell r="FQ461">
            <v>0.73491360368318215</v>
          </cell>
          <cell r="FR461">
            <v>3.0000000000000027E-3</v>
          </cell>
          <cell r="FS461">
            <v>1.2574333162128637E-3</v>
          </cell>
          <cell r="FT461">
            <v>0.84299999999999997</v>
          </cell>
          <cell r="FU461">
            <v>0.82769845108608764</v>
          </cell>
          <cell r="FV461">
            <v>0.87183954336162106</v>
          </cell>
          <cell r="FW461">
            <v>0</v>
          </cell>
          <cell r="FX461">
            <v>1576.2272400000004</v>
          </cell>
          <cell r="FY461">
            <v>46973.452854752577</v>
          </cell>
          <cell r="FZ461">
            <v>1869.7832028469757</v>
          </cell>
          <cell r="GA461">
            <v>56751.891698136016</v>
          </cell>
          <cell r="GB461">
            <v>202.01000284425189</v>
          </cell>
          <cell r="GC461" t="e">
            <v>#DIV/0!</v>
          </cell>
          <cell r="GD461">
            <v>1.3223319205871118E-2</v>
          </cell>
          <cell r="GE461" t="e">
            <v>#DIV/0!</v>
          </cell>
          <cell r="GF461">
            <v>3.7040109820367283E-2</v>
          </cell>
          <cell r="GG461" t="e">
            <v>#DIV/0!</v>
          </cell>
          <cell r="GH461">
            <v>565.85434970378685</v>
          </cell>
          <cell r="GI461" t="e">
            <v>#DIV/0!</v>
          </cell>
          <cell r="GJ461">
            <v>1.6299999999999995E-2</v>
          </cell>
          <cell r="GK461" t="e">
            <v>#DIV/0!</v>
          </cell>
          <cell r="GL461">
            <v>25.692504012000001</v>
          </cell>
          <cell r="GM461" t="e">
            <v>#DIV/0!</v>
          </cell>
          <cell r="GN461">
            <v>18.604916698344827</v>
          </cell>
          <cell r="GO461" t="e">
            <v>#DIV/0!</v>
          </cell>
          <cell r="GP461">
            <v>52.114612600405671</v>
          </cell>
          <cell r="GQ461" t="e">
            <v>#DIV/0!</v>
          </cell>
          <cell r="GR461">
            <v>3.4113566061220722E-3</v>
          </cell>
          <cell r="GS461" t="e">
            <v>#DIV/0!</v>
          </cell>
          <cell r="GT461">
            <v>617.96896230419259</v>
          </cell>
          <cell r="GU461">
            <v>23832.706265731133</v>
          </cell>
          <cell r="GV461">
            <v>220.61491954259671</v>
          </cell>
          <cell r="GW461">
            <v>8578.6859426446645</v>
          </cell>
          <cell r="GX461">
            <v>1.4441173514256698E-2</v>
          </cell>
          <cell r="GY461">
            <v>1.6966927803159018E-2</v>
          </cell>
          <cell r="GZ461">
            <v>4.0451466426489356E-2</v>
          </cell>
          <cell r="HA461">
            <v>4.7136334080542859E-2</v>
          </cell>
          <cell r="HB461">
            <v>183.77315859271383</v>
          </cell>
          <cell r="HC461">
            <v>4386.2803243947128</v>
          </cell>
          <cell r="HD461">
            <v>1.2029558454173245E-2</v>
          </cell>
          <cell r="HE461">
            <v>8.6751866295129865E-3</v>
          </cell>
          <cell r="IV461">
            <v>457</v>
          </cell>
        </row>
        <row r="462">
          <cell r="B462">
            <v>39265</v>
          </cell>
          <cell r="C462">
            <v>59</v>
          </cell>
          <cell r="E462">
            <v>0</v>
          </cell>
          <cell r="G462">
            <v>0</v>
          </cell>
          <cell r="H462">
            <v>0</v>
          </cell>
          <cell r="I462">
            <v>1</v>
          </cell>
          <cell r="J462">
            <v>1</v>
          </cell>
          <cell r="K462">
            <v>93.875</v>
          </cell>
          <cell r="L462">
            <v>0</v>
          </cell>
          <cell r="M462">
            <v>261.12500000000011</v>
          </cell>
          <cell r="N462">
            <v>0</v>
          </cell>
          <cell r="O462">
            <v>262</v>
          </cell>
          <cell r="Q462">
            <v>19.5</v>
          </cell>
          <cell r="S462">
            <v>0.73680555555555594</v>
          </cell>
          <cell r="T462">
            <v>0</v>
          </cell>
          <cell r="U462">
            <v>20.236805555555556</v>
          </cell>
          <cell r="W462">
            <v>13.329861111111114</v>
          </cell>
          <cell r="Y462">
            <v>3.4722222222222071E-2</v>
          </cell>
          <cell r="AA462">
            <v>20.215972222222224</v>
          </cell>
          <cell r="AB462">
            <v>0</v>
          </cell>
          <cell r="AC462">
            <v>20.250694444444445</v>
          </cell>
          <cell r="AE462">
            <v>4.4145833333333329</v>
          </cell>
          <cell r="AG462">
            <v>39.742361111111116</v>
          </cell>
          <cell r="AI462">
            <v>0.44097222222222232</v>
          </cell>
          <cell r="AJ462">
            <v>0</v>
          </cell>
          <cell r="AK462">
            <v>44.59791666666667</v>
          </cell>
          <cell r="AL462">
            <v>0</v>
          </cell>
          <cell r="AM462">
            <v>64.848611111111111</v>
          </cell>
          <cell r="AN462">
            <v>0</v>
          </cell>
          <cell r="AO462">
            <v>227.55833333333328</v>
          </cell>
          <cell r="AP462">
            <v>0</v>
          </cell>
          <cell r="AQ462">
            <v>153.22555555555527</v>
          </cell>
          <cell r="AR462">
            <v>0</v>
          </cell>
          <cell r="AS462">
            <v>0.97870515839650551</v>
          </cell>
          <cell r="AT462">
            <v>0</v>
          </cell>
          <cell r="AU462">
            <v>0.80829282835828398</v>
          </cell>
          <cell r="AV462">
            <v>0</v>
          </cell>
          <cell r="AW462">
            <v>0.99787286071759962</v>
          </cell>
          <cell r="AX462">
            <v>0</v>
          </cell>
          <cell r="AY462">
            <v>0.784870847472389</v>
          </cell>
          <cell r="AZ462">
            <v>0</v>
          </cell>
          <cell r="BA462">
            <v>0.71517681668924937</v>
          </cell>
          <cell r="BB462">
            <v>0.88</v>
          </cell>
          <cell r="BC462">
            <v>0.67334627262850688</v>
          </cell>
          <cell r="BD462">
            <v>0</v>
          </cell>
          <cell r="BE462">
            <v>0.63608578207386335</v>
          </cell>
          <cell r="BF462">
            <v>0</v>
          </cell>
          <cell r="BG462">
            <v>0.63414611714663349</v>
          </cell>
          <cell r="BH462">
            <v>0</v>
          </cell>
          <cell r="BI462">
            <v>0.58679006435827785</v>
          </cell>
          <cell r="BJ462">
            <v>140</v>
          </cell>
          <cell r="BK462">
            <v>137.49126596230698</v>
          </cell>
          <cell r="BL462">
            <v>0</v>
          </cell>
          <cell r="BM462">
            <v>505612.21466666623</v>
          </cell>
          <cell r="BN462">
            <v>0</v>
          </cell>
          <cell r="BO462">
            <v>1929.8176132315505</v>
          </cell>
          <cell r="BP462">
            <v>0</v>
          </cell>
          <cell r="BQ462">
            <v>180604.53404000026</v>
          </cell>
          <cell r="BR462">
            <v>0</v>
          </cell>
          <cell r="BS462">
            <v>0.35719970523075079</v>
          </cell>
          <cell r="BT462">
            <v>2</v>
          </cell>
          <cell r="BU462">
            <v>0.35719970523075079</v>
          </cell>
          <cell r="BV462">
            <v>0</v>
          </cell>
          <cell r="BW462">
            <v>0.1145183222981014</v>
          </cell>
          <cell r="BX462">
            <v>0</v>
          </cell>
          <cell r="BY462">
            <v>57901.862557054112</v>
          </cell>
          <cell r="BZ462">
            <v>0</v>
          </cell>
          <cell r="CA462">
            <v>0.18544782265406001</v>
          </cell>
          <cell r="CB462">
            <v>0</v>
          </cell>
          <cell r="CC462">
            <v>93764.684317230436</v>
          </cell>
          <cell r="CD462">
            <v>0</v>
          </cell>
          <cell r="CE462">
            <v>2.9078965598824141E-2</v>
          </cell>
          <cell r="CF462">
            <v>0</v>
          </cell>
          <cell r="CG462">
            <v>0.74919087036097554</v>
          </cell>
          <cell r="CH462">
            <v>0</v>
          </cell>
          <cell r="CI462">
            <v>7729.2028893401721</v>
          </cell>
          <cell r="CJ462">
            <v>0</v>
          </cell>
          <cell r="CK462">
            <v>0.48956281260200546</v>
          </cell>
          <cell r="CL462">
            <v>0</v>
          </cell>
          <cell r="CM462">
            <v>97489.23253342956</v>
          </cell>
          <cell r="CN462">
            <v>0</v>
          </cell>
          <cell r="CO462">
            <v>0.39384983978538413</v>
          </cell>
          <cell r="CP462">
            <v>0</v>
          </cell>
          <cell r="CQ462">
            <v>199135.28973999975</v>
          </cell>
          <cell r="CR462">
            <v>0</v>
          </cell>
          <cell r="CS462">
            <v>1.1452745942221586E-2</v>
          </cell>
          <cell r="CT462">
            <v>0</v>
          </cell>
          <cell r="CU462">
            <v>5790.6482398613307</v>
          </cell>
          <cell r="CV462">
            <v>0</v>
          </cell>
          <cell r="CW462">
            <v>4.1308306499483638E-2</v>
          </cell>
          <cell r="CX462">
            <v>0</v>
          </cell>
          <cell r="CY462">
            <v>20885.984333333367</v>
          </cell>
          <cell r="CZ462">
            <v>0</v>
          </cell>
          <cell r="DA462">
            <v>2.0280436878654492E-2</v>
          </cell>
          <cell r="DB462">
            <v>0</v>
          </cell>
          <cell r="DC462">
            <v>8.3775050252689104E-4</v>
          </cell>
          <cell r="DD462">
            <v>0</v>
          </cell>
          <cell r="DE462">
            <v>423.57688692073395</v>
          </cell>
          <cell r="DF462">
            <v>0</v>
          </cell>
          <cell r="DG462">
            <v>0.61116923293335301</v>
          </cell>
          <cell r="DH462">
            <v>0</v>
          </cell>
          <cell r="DI462">
            <v>12764.871024061382</v>
          </cell>
          <cell r="DJ462">
            <v>0</v>
          </cell>
          <cell r="DK462">
            <v>0.11748278466741467</v>
          </cell>
          <cell r="DL462">
            <v>0</v>
          </cell>
          <cell r="DM462">
            <v>2453.7436000000002</v>
          </cell>
          <cell r="DN462">
            <v>0</v>
          </cell>
          <cell r="DO462">
            <v>0.82644101776987478</v>
          </cell>
          <cell r="DP462">
            <v>0</v>
          </cell>
          <cell r="DQ462">
            <v>52111.214317192884</v>
          </cell>
          <cell r="DR462">
            <v>0</v>
          </cell>
          <cell r="DS462">
            <v>63054.970889287855</v>
          </cell>
          <cell r="DT462">
            <v>0</v>
          </cell>
          <cell r="DU462">
            <v>487081.45896666677</v>
          </cell>
          <cell r="DV462">
            <v>0</v>
          </cell>
          <cell r="DW462">
            <v>0.96334986544536672</v>
          </cell>
          <cell r="DX462">
            <v>0</v>
          </cell>
          <cell r="DY462">
            <v>0.48576975746189666</v>
          </cell>
          <cell r="DZ462">
            <v>0</v>
          </cell>
          <cell r="EA462">
            <v>0.98799858990053901</v>
          </cell>
          <cell r="EB462">
            <v>0</v>
          </cell>
          <cell r="EC462">
            <v>0.85225634302460607</v>
          </cell>
          <cell r="ED462">
            <v>0</v>
          </cell>
          <cell r="EE462">
            <v>0.87189436835815204</v>
          </cell>
          <cell r="EF462">
            <v>0</v>
          </cell>
          <cell r="EG462">
            <v>7.658571142068081E-2</v>
          </cell>
          <cell r="EH462">
            <v>0</v>
          </cell>
          <cell r="EI462">
            <v>38722.671163232619</v>
          </cell>
          <cell r="EK462">
            <v>39193.042944657238</v>
          </cell>
          <cell r="EL462">
            <v>0</v>
          </cell>
          <cell r="EM462">
            <v>7.7516012880535223E-2</v>
          </cell>
          <cell r="EN462">
            <v>0</v>
          </cell>
          <cell r="EO462">
            <v>4.635740963986045E-4</v>
          </cell>
          <cell r="EP462">
            <v>0</v>
          </cell>
          <cell r="EQ462">
            <v>18.168879468181181</v>
          </cell>
          <cell r="ER462">
            <v>0</v>
          </cell>
          <cell r="ES462">
            <v>0.98845681287439724</v>
          </cell>
          <cell r="ET462">
            <v>0</v>
          </cell>
          <cell r="EU462">
            <v>39174.874065189018</v>
          </cell>
          <cell r="EV462">
            <v>0</v>
          </cell>
          <cell r="EW462">
            <v>2.6479864935199007E-2</v>
          </cell>
          <cell r="EX462">
            <v>0.85</v>
          </cell>
          <cell r="EY462">
            <v>0.84735724581663707</v>
          </cell>
          <cell r="EZ462">
            <v>0</v>
          </cell>
          <cell r="FA462">
            <v>0.35995433531524246</v>
          </cell>
          <cell r="FB462">
            <v>0</v>
          </cell>
          <cell r="FC462">
            <v>0.42479643278241869</v>
          </cell>
          <cell r="FD462">
            <v>0</v>
          </cell>
          <cell r="FE462">
            <v>20194.816341686841</v>
          </cell>
          <cell r="FF462">
            <v>0</v>
          </cell>
          <cell r="FG462">
            <v>0.74307750588066745</v>
          </cell>
          <cell r="FH462">
            <v>0</v>
          </cell>
          <cell r="FI462">
            <v>0.78411936548595973</v>
          </cell>
          <cell r="FJ462">
            <v>0</v>
          </cell>
          <cell r="FK462">
            <v>0.89999202125570033</v>
          </cell>
          <cell r="FL462">
            <v>0</v>
          </cell>
          <cell r="FM462">
            <v>0.93724710296845914</v>
          </cell>
          <cell r="FN462">
            <v>0</v>
          </cell>
          <cell r="FO462">
            <v>0.66876382646718646</v>
          </cell>
          <cell r="FP462">
            <v>0</v>
          </cell>
          <cell r="FQ462">
            <v>0.73491360368318215</v>
          </cell>
          <cell r="FR462">
            <v>0</v>
          </cell>
          <cell r="FS462">
            <v>1.2574333162128637E-3</v>
          </cell>
          <cell r="FT462">
            <v>0</v>
          </cell>
          <cell r="FU462">
            <v>0.82769845108608764</v>
          </cell>
          <cell r="FV462">
            <v>0</v>
          </cell>
          <cell r="FW462">
            <v>0</v>
          </cell>
          <cell r="FX462">
            <v>0</v>
          </cell>
          <cell r="FY462">
            <v>46973.452854752577</v>
          </cell>
          <cell r="FZ462">
            <v>0</v>
          </cell>
          <cell r="GA462">
            <v>56751.891698136016</v>
          </cell>
          <cell r="GB462">
            <v>0</v>
          </cell>
          <cell r="GC462" t="e">
            <v>#DIV/0!</v>
          </cell>
          <cell r="GD462">
            <v>0</v>
          </cell>
          <cell r="GE462" t="e">
            <v>#DIV/0!</v>
          </cell>
          <cell r="GF462">
            <v>0</v>
          </cell>
          <cell r="GG462" t="e">
            <v>#DIV/0!</v>
          </cell>
          <cell r="GH462">
            <v>0</v>
          </cell>
          <cell r="GI462" t="e">
            <v>#DIV/0!</v>
          </cell>
          <cell r="GJ462">
            <v>0</v>
          </cell>
          <cell r="GK462" t="e">
            <v>#DIV/0!</v>
          </cell>
          <cell r="GL462">
            <v>0</v>
          </cell>
          <cell r="GM462" t="e">
            <v>#DIV/0!</v>
          </cell>
          <cell r="GN462">
            <v>0</v>
          </cell>
          <cell r="GO462" t="e">
            <v>#DIV/0!</v>
          </cell>
          <cell r="GP462">
            <v>0</v>
          </cell>
          <cell r="GQ462" t="e">
            <v>#DIV/0!</v>
          </cell>
          <cell r="GR462">
            <v>0</v>
          </cell>
          <cell r="GS462" t="e">
            <v>#DIV/0!</v>
          </cell>
          <cell r="GT462">
            <v>0</v>
          </cell>
          <cell r="GU462">
            <v>23832.706265731133</v>
          </cell>
          <cell r="GV462">
            <v>0</v>
          </cell>
          <cell r="GW462">
            <v>8578.6859426446645</v>
          </cell>
          <cell r="GX462">
            <v>0</v>
          </cell>
          <cell r="GY462">
            <v>1.6966927803159018E-2</v>
          </cell>
          <cell r="GZ462">
            <v>0</v>
          </cell>
          <cell r="HA462">
            <v>4.7136334080542859E-2</v>
          </cell>
          <cell r="HB462">
            <v>0</v>
          </cell>
          <cell r="HC462">
            <v>4386.2803243947128</v>
          </cell>
          <cell r="HD462">
            <v>0</v>
          </cell>
          <cell r="HE462">
            <v>8.6751866295129865E-3</v>
          </cell>
          <cell r="IV462">
            <v>458</v>
          </cell>
        </row>
        <row r="463">
          <cell r="B463">
            <v>39266</v>
          </cell>
          <cell r="C463">
            <v>59</v>
          </cell>
          <cell r="E463">
            <v>0</v>
          </cell>
          <cell r="G463">
            <v>0</v>
          </cell>
          <cell r="H463">
            <v>0</v>
          </cell>
          <cell r="I463">
            <v>1</v>
          </cell>
          <cell r="J463">
            <v>1</v>
          </cell>
          <cell r="K463">
            <v>94.875</v>
          </cell>
          <cell r="L463">
            <v>0</v>
          </cell>
          <cell r="M463">
            <v>261.12500000000011</v>
          </cell>
          <cell r="N463">
            <v>0</v>
          </cell>
          <cell r="O463">
            <v>262</v>
          </cell>
          <cell r="Q463">
            <v>19.5</v>
          </cell>
          <cell r="S463">
            <v>0.73680555555555594</v>
          </cell>
          <cell r="T463">
            <v>0</v>
          </cell>
          <cell r="U463">
            <v>20.236805555555556</v>
          </cell>
          <cell r="W463">
            <v>13.329861111111114</v>
          </cell>
          <cell r="Y463">
            <v>3.4722222222222071E-2</v>
          </cell>
          <cell r="AA463">
            <v>20.215972222222224</v>
          </cell>
          <cell r="AB463">
            <v>0</v>
          </cell>
          <cell r="AC463">
            <v>20.250694444444445</v>
          </cell>
          <cell r="AE463">
            <v>4.4145833333333329</v>
          </cell>
          <cell r="AG463">
            <v>39.742361111111116</v>
          </cell>
          <cell r="AI463">
            <v>0.44097222222222232</v>
          </cell>
          <cell r="AJ463">
            <v>0</v>
          </cell>
          <cell r="AK463">
            <v>44.59791666666667</v>
          </cell>
          <cell r="AL463">
            <v>0</v>
          </cell>
          <cell r="AM463">
            <v>64.848611111111111</v>
          </cell>
          <cell r="AN463">
            <v>0</v>
          </cell>
          <cell r="AO463">
            <v>227.55833333333328</v>
          </cell>
          <cell r="AP463">
            <v>0</v>
          </cell>
          <cell r="AQ463">
            <v>153.22555555555527</v>
          </cell>
          <cell r="AR463">
            <v>0</v>
          </cell>
          <cell r="AS463">
            <v>0.97870515839650551</v>
          </cell>
          <cell r="AT463">
            <v>0</v>
          </cell>
          <cell r="AU463">
            <v>0.80829282835828398</v>
          </cell>
          <cell r="AV463">
            <v>0</v>
          </cell>
          <cell r="AW463">
            <v>0.99787286071759962</v>
          </cell>
          <cell r="AX463">
            <v>0</v>
          </cell>
          <cell r="AY463">
            <v>0.784870847472389</v>
          </cell>
          <cell r="AZ463">
            <v>0</v>
          </cell>
          <cell r="BA463">
            <v>0.71517681668924937</v>
          </cell>
          <cell r="BB463">
            <v>0.88</v>
          </cell>
          <cell r="BC463">
            <v>0.67334627262850688</v>
          </cell>
          <cell r="BD463">
            <v>0</v>
          </cell>
          <cell r="BE463">
            <v>0.63608578207386335</v>
          </cell>
          <cell r="BF463">
            <v>0</v>
          </cell>
          <cell r="BG463">
            <v>0.63414611714663349</v>
          </cell>
          <cell r="BH463">
            <v>0</v>
          </cell>
          <cell r="BI463">
            <v>0.58679006435827785</v>
          </cell>
          <cell r="BJ463">
            <v>140</v>
          </cell>
          <cell r="BK463">
            <v>137.49126596230698</v>
          </cell>
          <cell r="BL463">
            <v>0</v>
          </cell>
          <cell r="BM463">
            <v>505612.21466666623</v>
          </cell>
          <cell r="BN463">
            <v>0</v>
          </cell>
          <cell r="BO463">
            <v>1929.8176132315505</v>
          </cell>
          <cell r="BP463">
            <v>0</v>
          </cell>
          <cell r="BQ463">
            <v>180604.53404000026</v>
          </cell>
          <cell r="BR463">
            <v>0</v>
          </cell>
          <cell r="BS463">
            <v>0.35719970523075079</v>
          </cell>
          <cell r="BT463">
            <v>2</v>
          </cell>
          <cell r="BU463">
            <v>0.35719970523075079</v>
          </cell>
          <cell r="BV463">
            <v>0</v>
          </cell>
          <cell r="BW463">
            <v>0.1145183222981014</v>
          </cell>
          <cell r="BX463">
            <v>0</v>
          </cell>
          <cell r="BY463">
            <v>57901.862557054112</v>
          </cell>
          <cell r="BZ463">
            <v>0</v>
          </cell>
          <cell r="CA463">
            <v>0.18544782265406001</v>
          </cell>
          <cell r="CB463">
            <v>0</v>
          </cell>
          <cell r="CC463">
            <v>93764.684317230436</v>
          </cell>
          <cell r="CD463">
            <v>0</v>
          </cell>
          <cell r="CE463">
            <v>2.9078965598824141E-2</v>
          </cell>
          <cell r="CF463">
            <v>0</v>
          </cell>
          <cell r="CG463">
            <v>0.74919087036097554</v>
          </cell>
          <cell r="CH463">
            <v>0</v>
          </cell>
          <cell r="CI463">
            <v>7729.2028893401721</v>
          </cell>
          <cell r="CJ463">
            <v>0</v>
          </cell>
          <cell r="CK463">
            <v>0.48956281260200546</v>
          </cell>
          <cell r="CL463">
            <v>0</v>
          </cell>
          <cell r="CM463">
            <v>97489.23253342956</v>
          </cell>
          <cell r="CN463">
            <v>0</v>
          </cell>
          <cell r="CO463">
            <v>0.39384983978538413</v>
          </cell>
          <cell r="CP463">
            <v>0</v>
          </cell>
          <cell r="CQ463">
            <v>199135.28973999975</v>
          </cell>
          <cell r="CR463">
            <v>0</v>
          </cell>
          <cell r="CS463">
            <v>1.1452745942221586E-2</v>
          </cell>
          <cell r="CT463">
            <v>0</v>
          </cell>
          <cell r="CU463">
            <v>5790.6482398613307</v>
          </cell>
          <cell r="CV463">
            <v>0</v>
          </cell>
          <cell r="CW463">
            <v>4.1308306499483638E-2</v>
          </cell>
          <cell r="CX463">
            <v>0</v>
          </cell>
          <cell r="CY463">
            <v>20885.984333333367</v>
          </cell>
          <cell r="CZ463">
            <v>0</v>
          </cell>
          <cell r="DA463">
            <v>2.0280436878654492E-2</v>
          </cell>
          <cell r="DB463">
            <v>0</v>
          </cell>
          <cell r="DC463">
            <v>8.3775050252689104E-4</v>
          </cell>
          <cell r="DD463">
            <v>0</v>
          </cell>
          <cell r="DE463">
            <v>423.57688692073395</v>
          </cell>
          <cell r="DF463">
            <v>0</v>
          </cell>
          <cell r="DG463">
            <v>0.61116923293335301</v>
          </cell>
          <cell r="DH463">
            <v>0</v>
          </cell>
          <cell r="DI463">
            <v>12764.871024061382</v>
          </cell>
          <cell r="DJ463">
            <v>0</v>
          </cell>
          <cell r="DK463">
            <v>0.11748278466741467</v>
          </cell>
          <cell r="DL463">
            <v>0</v>
          </cell>
          <cell r="DM463">
            <v>2453.7436000000002</v>
          </cell>
          <cell r="DN463">
            <v>0</v>
          </cell>
          <cell r="DO463">
            <v>0.82644101776987478</v>
          </cell>
          <cell r="DP463">
            <v>0</v>
          </cell>
          <cell r="DQ463">
            <v>52111.214317192884</v>
          </cell>
          <cell r="DR463">
            <v>0</v>
          </cell>
          <cell r="DS463">
            <v>63054.970889287855</v>
          </cell>
          <cell r="DT463">
            <v>0</v>
          </cell>
          <cell r="DU463">
            <v>487081.45896666677</v>
          </cell>
          <cell r="DV463">
            <v>0</v>
          </cell>
          <cell r="DW463">
            <v>0.96334986544536672</v>
          </cell>
          <cell r="DX463">
            <v>0</v>
          </cell>
          <cell r="DY463">
            <v>0.48576975746189666</v>
          </cell>
          <cell r="DZ463">
            <v>0</v>
          </cell>
          <cell r="EA463">
            <v>0.98799858990053901</v>
          </cell>
          <cell r="EB463">
            <v>0</v>
          </cell>
          <cell r="EC463">
            <v>0.85225634302460607</v>
          </cell>
          <cell r="ED463">
            <v>0</v>
          </cell>
          <cell r="EE463">
            <v>0.87189436835815204</v>
          </cell>
          <cell r="EF463">
            <v>0</v>
          </cell>
          <cell r="EG463">
            <v>7.658571142068081E-2</v>
          </cell>
          <cell r="EH463">
            <v>0</v>
          </cell>
          <cell r="EI463">
            <v>38722.671163232619</v>
          </cell>
          <cell r="EK463">
            <v>39193.042944657238</v>
          </cell>
          <cell r="EL463">
            <v>0</v>
          </cell>
          <cell r="EM463">
            <v>7.7516012880535223E-2</v>
          </cell>
          <cell r="EN463">
            <v>0</v>
          </cell>
          <cell r="EO463">
            <v>4.635740963986045E-4</v>
          </cell>
          <cell r="EP463">
            <v>0</v>
          </cell>
          <cell r="EQ463">
            <v>18.168879468181181</v>
          </cell>
          <cell r="ER463">
            <v>0</v>
          </cell>
          <cell r="ES463">
            <v>0.98845681287439724</v>
          </cell>
          <cell r="ET463">
            <v>0</v>
          </cell>
          <cell r="EU463">
            <v>39174.874065189018</v>
          </cell>
          <cell r="EV463">
            <v>0</v>
          </cell>
          <cell r="EW463">
            <v>2.6479864935199007E-2</v>
          </cell>
          <cell r="EX463">
            <v>0.85</v>
          </cell>
          <cell r="EY463">
            <v>0.84735724581663707</v>
          </cell>
          <cell r="EZ463">
            <v>0</v>
          </cell>
          <cell r="FA463">
            <v>0.35995433531524246</v>
          </cell>
          <cell r="FB463">
            <v>0</v>
          </cell>
          <cell r="FC463">
            <v>0.42479643278241869</v>
          </cell>
          <cell r="FD463">
            <v>0</v>
          </cell>
          <cell r="FE463">
            <v>20194.816341686841</v>
          </cell>
          <cell r="FF463">
            <v>0</v>
          </cell>
          <cell r="FG463">
            <v>0.74307750588066745</v>
          </cell>
          <cell r="FH463">
            <v>0</v>
          </cell>
          <cell r="FI463">
            <v>0.78411936548595973</v>
          </cell>
          <cell r="FJ463">
            <v>0</v>
          </cell>
          <cell r="FK463">
            <v>0.89999202125570033</v>
          </cell>
          <cell r="FL463">
            <v>0</v>
          </cell>
          <cell r="FM463">
            <v>0.93724710296845914</v>
          </cell>
          <cell r="FN463">
            <v>0</v>
          </cell>
          <cell r="FO463">
            <v>0.66876382646718646</v>
          </cell>
          <cell r="FP463">
            <v>0</v>
          </cell>
          <cell r="FQ463">
            <v>0.73491360368318215</v>
          </cell>
          <cell r="FR463">
            <v>0</v>
          </cell>
          <cell r="FS463">
            <v>1.2574333162128637E-3</v>
          </cell>
          <cell r="FT463">
            <v>0</v>
          </cell>
          <cell r="FU463">
            <v>0.82769845108608764</v>
          </cell>
          <cell r="FV463">
            <v>0</v>
          </cell>
          <cell r="FW463">
            <v>0</v>
          </cell>
          <cell r="FX463">
            <v>0</v>
          </cell>
          <cell r="FY463">
            <v>46973.452854752577</v>
          </cell>
          <cell r="FZ463">
            <v>0</v>
          </cell>
          <cell r="GA463">
            <v>56751.891698136016</v>
          </cell>
          <cell r="GB463">
            <v>0</v>
          </cell>
          <cell r="GC463" t="e">
            <v>#DIV/0!</v>
          </cell>
          <cell r="GD463">
            <v>0</v>
          </cell>
          <cell r="GE463" t="e">
            <v>#DIV/0!</v>
          </cell>
          <cell r="GF463">
            <v>0</v>
          </cell>
          <cell r="GG463" t="e">
            <v>#DIV/0!</v>
          </cell>
          <cell r="GH463">
            <v>0</v>
          </cell>
          <cell r="GI463" t="e">
            <v>#DIV/0!</v>
          </cell>
          <cell r="GJ463">
            <v>0</v>
          </cell>
          <cell r="GK463" t="e">
            <v>#DIV/0!</v>
          </cell>
          <cell r="GL463">
            <v>0</v>
          </cell>
          <cell r="GM463" t="e">
            <v>#DIV/0!</v>
          </cell>
          <cell r="GN463">
            <v>0</v>
          </cell>
          <cell r="GO463" t="e">
            <v>#DIV/0!</v>
          </cell>
          <cell r="GP463">
            <v>0</v>
          </cell>
          <cell r="GQ463" t="e">
            <v>#DIV/0!</v>
          </cell>
          <cell r="GR463">
            <v>0</v>
          </cell>
          <cell r="GS463" t="e">
            <v>#DIV/0!</v>
          </cell>
          <cell r="GT463">
            <v>0</v>
          </cell>
          <cell r="GU463">
            <v>23832.706265731133</v>
          </cell>
          <cell r="GV463">
            <v>0</v>
          </cell>
          <cell r="GW463">
            <v>8578.6859426446645</v>
          </cell>
          <cell r="GX463">
            <v>0</v>
          </cell>
          <cell r="GY463">
            <v>1.6966927803159018E-2</v>
          </cell>
          <cell r="GZ463">
            <v>0</v>
          </cell>
          <cell r="HA463">
            <v>4.7136334080542859E-2</v>
          </cell>
          <cell r="HB463">
            <v>0</v>
          </cell>
          <cell r="HC463">
            <v>4386.2803243947128</v>
          </cell>
          <cell r="HD463">
            <v>0</v>
          </cell>
          <cell r="HE463">
            <v>8.6751866295129865E-3</v>
          </cell>
          <cell r="IV463">
            <v>459</v>
          </cell>
        </row>
        <row r="464">
          <cell r="B464">
            <v>39267</v>
          </cell>
          <cell r="C464">
            <v>59</v>
          </cell>
          <cell r="E464">
            <v>0</v>
          </cell>
          <cell r="G464">
            <v>0</v>
          </cell>
          <cell r="H464">
            <v>0</v>
          </cell>
          <cell r="I464">
            <v>1</v>
          </cell>
          <cell r="J464">
            <v>1</v>
          </cell>
          <cell r="K464">
            <v>95.875</v>
          </cell>
          <cell r="L464">
            <v>0</v>
          </cell>
          <cell r="M464">
            <v>261.12500000000011</v>
          </cell>
          <cell r="N464">
            <v>0</v>
          </cell>
          <cell r="O464">
            <v>262</v>
          </cell>
          <cell r="Q464">
            <v>19.5</v>
          </cell>
          <cell r="S464">
            <v>0.73680555555555594</v>
          </cell>
          <cell r="T464">
            <v>0</v>
          </cell>
          <cell r="U464">
            <v>20.236805555555556</v>
          </cell>
          <cell r="W464">
            <v>13.329861111111114</v>
          </cell>
          <cell r="Y464">
            <v>3.4722222222222071E-2</v>
          </cell>
          <cell r="AA464">
            <v>20.215972222222224</v>
          </cell>
          <cell r="AB464">
            <v>0</v>
          </cell>
          <cell r="AC464">
            <v>20.250694444444445</v>
          </cell>
          <cell r="AE464">
            <v>4.4145833333333329</v>
          </cell>
          <cell r="AG464">
            <v>39.742361111111116</v>
          </cell>
          <cell r="AI464">
            <v>0.44097222222222232</v>
          </cell>
          <cell r="AJ464">
            <v>0</v>
          </cell>
          <cell r="AK464">
            <v>44.59791666666667</v>
          </cell>
          <cell r="AL464">
            <v>0</v>
          </cell>
          <cell r="AM464">
            <v>64.848611111111111</v>
          </cell>
          <cell r="AN464">
            <v>0</v>
          </cell>
          <cell r="AO464">
            <v>227.55833333333328</v>
          </cell>
          <cell r="AP464">
            <v>0</v>
          </cell>
          <cell r="AQ464">
            <v>153.22555555555527</v>
          </cell>
          <cell r="AR464">
            <v>0</v>
          </cell>
          <cell r="AS464">
            <v>0.97870515839650551</v>
          </cell>
          <cell r="AT464">
            <v>0</v>
          </cell>
          <cell r="AU464">
            <v>0.80829282835828398</v>
          </cell>
          <cell r="AV464">
            <v>0</v>
          </cell>
          <cell r="AW464">
            <v>0.99787286071759962</v>
          </cell>
          <cell r="AX464">
            <v>0</v>
          </cell>
          <cell r="AY464">
            <v>0.784870847472389</v>
          </cell>
          <cell r="AZ464">
            <v>0</v>
          </cell>
          <cell r="BA464">
            <v>0.71517681668924937</v>
          </cell>
          <cell r="BB464">
            <v>0.88</v>
          </cell>
          <cell r="BC464">
            <v>0.67334627262850688</v>
          </cell>
          <cell r="BD464">
            <v>0</v>
          </cell>
          <cell r="BE464">
            <v>0.63608578207386335</v>
          </cell>
          <cell r="BF464">
            <v>0</v>
          </cell>
          <cell r="BG464">
            <v>0.63414611714663349</v>
          </cell>
          <cell r="BH464">
            <v>0</v>
          </cell>
          <cell r="BI464">
            <v>0.58679006435827785</v>
          </cell>
          <cell r="BJ464">
            <v>140</v>
          </cell>
          <cell r="BK464">
            <v>137.49126596230698</v>
          </cell>
          <cell r="BL464">
            <v>0</v>
          </cell>
          <cell r="BM464">
            <v>505612.21466666623</v>
          </cell>
          <cell r="BN464">
            <v>0</v>
          </cell>
          <cell r="BO464">
            <v>1929.8176132315505</v>
          </cell>
          <cell r="BP464">
            <v>0</v>
          </cell>
          <cell r="BQ464">
            <v>180604.53404000026</v>
          </cell>
          <cell r="BR464">
            <v>0</v>
          </cell>
          <cell r="BS464">
            <v>0.35719970523075079</v>
          </cell>
          <cell r="BT464">
            <v>2</v>
          </cell>
          <cell r="BU464">
            <v>0.35719970523075079</v>
          </cell>
          <cell r="BV464">
            <v>0</v>
          </cell>
          <cell r="BW464">
            <v>0.1145183222981014</v>
          </cell>
          <cell r="BX464">
            <v>0</v>
          </cell>
          <cell r="BY464">
            <v>57901.862557054112</v>
          </cell>
          <cell r="BZ464">
            <v>0</v>
          </cell>
          <cell r="CA464">
            <v>0.18544782265406001</v>
          </cell>
          <cell r="CB464">
            <v>0</v>
          </cell>
          <cell r="CC464">
            <v>93764.684317230436</v>
          </cell>
          <cell r="CD464">
            <v>0</v>
          </cell>
          <cell r="CE464">
            <v>2.9078965598824141E-2</v>
          </cell>
          <cell r="CF464">
            <v>0</v>
          </cell>
          <cell r="CG464">
            <v>0.74919087036097554</v>
          </cell>
          <cell r="CH464">
            <v>0</v>
          </cell>
          <cell r="CI464">
            <v>7729.2028893401721</v>
          </cell>
          <cell r="CJ464">
            <v>0</v>
          </cell>
          <cell r="CK464">
            <v>0.48956281260200546</v>
          </cell>
          <cell r="CL464">
            <v>0</v>
          </cell>
          <cell r="CM464">
            <v>97489.23253342956</v>
          </cell>
          <cell r="CN464">
            <v>0</v>
          </cell>
          <cell r="CO464">
            <v>0.39384983978538413</v>
          </cell>
          <cell r="CP464">
            <v>0</v>
          </cell>
          <cell r="CQ464">
            <v>199135.28973999975</v>
          </cell>
          <cell r="CR464">
            <v>0</v>
          </cell>
          <cell r="CS464">
            <v>1.1452745942221586E-2</v>
          </cell>
          <cell r="CT464">
            <v>0</v>
          </cell>
          <cell r="CU464">
            <v>5790.6482398613307</v>
          </cell>
          <cell r="CV464">
            <v>0</v>
          </cell>
          <cell r="CW464">
            <v>4.1308306499483638E-2</v>
          </cell>
          <cell r="CX464">
            <v>0</v>
          </cell>
          <cell r="CY464">
            <v>20885.984333333367</v>
          </cell>
          <cell r="CZ464">
            <v>0</v>
          </cell>
          <cell r="DA464">
            <v>2.0280436878654492E-2</v>
          </cell>
          <cell r="DB464">
            <v>0</v>
          </cell>
          <cell r="DC464">
            <v>8.3775050252689104E-4</v>
          </cell>
          <cell r="DD464">
            <v>0</v>
          </cell>
          <cell r="DE464">
            <v>423.57688692073395</v>
          </cell>
          <cell r="DF464">
            <v>0</v>
          </cell>
          <cell r="DG464">
            <v>0.61116923293335301</v>
          </cell>
          <cell r="DH464">
            <v>0</v>
          </cell>
          <cell r="DI464">
            <v>12764.871024061382</v>
          </cell>
          <cell r="DJ464">
            <v>0</v>
          </cell>
          <cell r="DK464">
            <v>0.11748278466741467</v>
          </cell>
          <cell r="DL464">
            <v>0</v>
          </cell>
          <cell r="DM464">
            <v>2453.7436000000002</v>
          </cell>
          <cell r="DN464">
            <v>0</v>
          </cell>
          <cell r="DO464">
            <v>0.82644101776987478</v>
          </cell>
          <cell r="DP464">
            <v>0</v>
          </cell>
          <cell r="DQ464">
            <v>52111.214317192884</v>
          </cell>
          <cell r="DR464">
            <v>0</v>
          </cell>
          <cell r="DS464">
            <v>63054.970889287855</v>
          </cell>
          <cell r="DT464">
            <v>0</v>
          </cell>
          <cell r="DU464">
            <v>487081.45896666677</v>
          </cell>
          <cell r="DV464">
            <v>0</v>
          </cell>
          <cell r="DW464">
            <v>0.96334986544536672</v>
          </cell>
          <cell r="DX464">
            <v>0</v>
          </cell>
          <cell r="DY464">
            <v>0.48576975746189666</v>
          </cell>
          <cell r="DZ464">
            <v>0</v>
          </cell>
          <cell r="EA464">
            <v>0.98799858990053901</v>
          </cell>
          <cell r="EB464">
            <v>0</v>
          </cell>
          <cell r="EC464">
            <v>0.85225634302460607</v>
          </cell>
          <cell r="ED464">
            <v>0</v>
          </cell>
          <cell r="EE464">
            <v>0.87189436835815204</v>
          </cell>
          <cell r="EF464">
            <v>0</v>
          </cell>
          <cell r="EG464">
            <v>7.658571142068081E-2</v>
          </cell>
          <cell r="EH464">
            <v>0</v>
          </cell>
          <cell r="EI464">
            <v>38722.671163232619</v>
          </cell>
          <cell r="EK464">
            <v>39193.042944657238</v>
          </cell>
          <cell r="EL464">
            <v>0</v>
          </cell>
          <cell r="EM464">
            <v>7.7516012880535223E-2</v>
          </cell>
          <cell r="EN464">
            <v>0</v>
          </cell>
          <cell r="EO464">
            <v>4.635740963986045E-4</v>
          </cell>
          <cell r="EP464">
            <v>0</v>
          </cell>
          <cell r="EQ464">
            <v>18.168879468181181</v>
          </cell>
          <cell r="ER464">
            <v>0</v>
          </cell>
          <cell r="ES464">
            <v>0.98845681287439724</v>
          </cell>
          <cell r="ET464">
            <v>0</v>
          </cell>
          <cell r="EU464">
            <v>39174.874065189018</v>
          </cell>
          <cell r="EV464">
            <v>0</v>
          </cell>
          <cell r="EW464">
            <v>2.6479864935199007E-2</v>
          </cell>
          <cell r="EX464">
            <v>0.85</v>
          </cell>
          <cell r="EY464">
            <v>0.84735724581663707</v>
          </cell>
          <cell r="EZ464">
            <v>0</v>
          </cell>
          <cell r="FA464">
            <v>0.35995433531524246</v>
          </cell>
          <cell r="FB464">
            <v>0</v>
          </cell>
          <cell r="FC464">
            <v>0.42479643278241869</v>
          </cell>
          <cell r="FD464">
            <v>0</v>
          </cell>
          <cell r="FE464">
            <v>20194.816341686841</v>
          </cell>
          <cell r="FF464">
            <v>0</v>
          </cell>
          <cell r="FG464">
            <v>0.74307750588066745</v>
          </cell>
          <cell r="FH464">
            <v>0</v>
          </cell>
          <cell r="FI464">
            <v>0.78411936548595973</v>
          </cell>
          <cell r="FJ464">
            <v>0</v>
          </cell>
          <cell r="FK464">
            <v>0.89999202125570033</v>
          </cell>
          <cell r="FL464">
            <v>0</v>
          </cell>
          <cell r="FM464">
            <v>0.93724710296845914</v>
          </cell>
          <cell r="FN464">
            <v>0</v>
          </cell>
          <cell r="FO464">
            <v>0.66876382646718646</v>
          </cell>
          <cell r="FP464">
            <v>0</v>
          </cell>
          <cell r="FQ464">
            <v>0.73491360368318215</v>
          </cell>
          <cell r="FR464">
            <v>0</v>
          </cell>
          <cell r="FS464">
            <v>1.2574333162128637E-3</v>
          </cell>
          <cell r="FT464">
            <v>0</v>
          </cell>
          <cell r="FU464">
            <v>0.82769845108608764</v>
          </cell>
          <cell r="FV464">
            <v>0</v>
          </cell>
          <cell r="FW464">
            <v>0</v>
          </cell>
          <cell r="FX464">
            <v>0</v>
          </cell>
          <cell r="FY464">
            <v>46973.452854752577</v>
          </cell>
          <cell r="FZ464">
            <v>0</v>
          </cell>
          <cell r="GA464">
            <v>56751.891698136016</v>
          </cell>
          <cell r="GB464">
            <v>0</v>
          </cell>
          <cell r="GC464" t="e">
            <v>#DIV/0!</v>
          </cell>
          <cell r="GD464">
            <v>0</v>
          </cell>
          <cell r="GE464" t="e">
            <v>#DIV/0!</v>
          </cell>
          <cell r="GF464">
            <v>0</v>
          </cell>
          <cell r="GG464" t="e">
            <v>#DIV/0!</v>
          </cell>
          <cell r="GH464">
            <v>0</v>
          </cell>
          <cell r="GI464" t="e">
            <v>#DIV/0!</v>
          </cell>
          <cell r="GJ464">
            <v>0</v>
          </cell>
          <cell r="GK464" t="e">
            <v>#DIV/0!</v>
          </cell>
          <cell r="GL464">
            <v>0</v>
          </cell>
          <cell r="GM464" t="e">
            <v>#DIV/0!</v>
          </cell>
          <cell r="GN464">
            <v>0</v>
          </cell>
          <cell r="GO464" t="e">
            <v>#DIV/0!</v>
          </cell>
          <cell r="GP464">
            <v>0</v>
          </cell>
          <cell r="GQ464" t="e">
            <v>#DIV/0!</v>
          </cell>
          <cell r="GR464">
            <v>0</v>
          </cell>
          <cell r="GS464" t="e">
            <v>#DIV/0!</v>
          </cell>
          <cell r="GT464">
            <v>0</v>
          </cell>
          <cell r="GU464">
            <v>23832.706265731133</v>
          </cell>
          <cell r="GV464">
            <v>0</v>
          </cell>
          <cell r="GW464">
            <v>8578.6859426446645</v>
          </cell>
          <cell r="GX464">
            <v>0</v>
          </cell>
          <cell r="GY464">
            <v>1.6966927803159018E-2</v>
          </cell>
          <cell r="GZ464">
            <v>0</v>
          </cell>
          <cell r="HA464">
            <v>4.7136334080542859E-2</v>
          </cell>
          <cell r="HB464">
            <v>0</v>
          </cell>
          <cell r="HC464">
            <v>4386.2803243947128</v>
          </cell>
          <cell r="HD464">
            <v>0</v>
          </cell>
          <cell r="HE464">
            <v>8.6751866295129865E-3</v>
          </cell>
          <cell r="IV464">
            <v>460</v>
          </cell>
        </row>
        <row r="465">
          <cell r="B465">
            <v>39268</v>
          </cell>
          <cell r="C465">
            <v>59</v>
          </cell>
          <cell r="E465">
            <v>0</v>
          </cell>
          <cell r="G465">
            <v>0</v>
          </cell>
          <cell r="H465">
            <v>0</v>
          </cell>
          <cell r="I465">
            <v>1</v>
          </cell>
          <cell r="J465">
            <v>1</v>
          </cell>
          <cell r="K465">
            <v>96.875</v>
          </cell>
          <cell r="L465">
            <v>0</v>
          </cell>
          <cell r="M465">
            <v>261.12500000000011</v>
          </cell>
          <cell r="N465">
            <v>0</v>
          </cell>
          <cell r="O465">
            <v>262</v>
          </cell>
          <cell r="Q465">
            <v>19.5</v>
          </cell>
          <cell r="S465">
            <v>0.73680555555555594</v>
          </cell>
          <cell r="T465">
            <v>0</v>
          </cell>
          <cell r="U465">
            <v>20.236805555555556</v>
          </cell>
          <cell r="W465">
            <v>13.329861111111114</v>
          </cell>
          <cell r="Y465">
            <v>3.4722222222222071E-2</v>
          </cell>
          <cell r="AA465">
            <v>20.215972222222224</v>
          </cell>
          <cell r="AB465">
            <v>0</v>
          </cell>
          <cell r="AC465">
            <v>20.250694444444445</v>
          </cell>
          <cell r="AE465">
            <v>4.4145833333333329</v>
          </cell>
          <cell r="AG465">
            <v>39.742361111111116</v>
          </cell>
          <cell r="AI465">
            <v>0.44097222222222232</v>
          </cell>
          <cell r="AJ465">
            <v>0</v>
          </cell>
          <cell r="AK465">
            <v>44.59791666666667</v>
          </cell>
          <cell r="AL465">
            <v>0</v>
          </cell>
          <cell r="AM465">
            <v>64.848611111111111</v>
          </cell>
          <cell r="AN465">
            <v>0</v>
          </cell>
          <cell r="AO465">
            <v>227.55833333333328</v>
          </cell>
          <cell r="AP465">
            <v>0</v>
          </cell>
          <cell r="AQ465">
            <v>153.22555555555527</v>
          </cell>
          <cell r="AR465">
            <v>0</v>
          </cell>
          <cell r="AS465">
            <v>0.97870515839650551</v>
          </cell>
          <cell r="AT465">
            <v>0</v>
          </cell>
          <cell r="AU465">
            <v>0.80829282835828398</v>
          </cell>
          <cell r="AV465">
            <v>0</v>
          </cell>
          <cell r="AW465">
            <v>0.99787286071759962</v>
          </cell>
          <cell r="AX465">
            <v>0</v>
          </cell>
          <cell r="AY465">
            <v>0.784870847472389</v>
          </cell>
          <cell r="AZ465">
            <v>0</v>
          </cell>
          <cell r="BA465">
            <v>0.71517681668924937</v>
          </cell>
          <cell r="BB465">
            <v>0.88</v>
          </cell>
          <cell r="BC465">
            <v>0.67334627262850688</v>
          </cell>
          <cell r="BD465">
            <v>0</v>
          </cell>
          <cell r="BE465">
            <v>0.63608578207386335</v>
          </cell>
          <cell r="BF465">
            <v>0</v>
          </cell>
          <cell r="BG465">
            <v>0.63414611714663349</v>
          </cell>
          <cell r="BH465">
            <v>0</v>
          </cell>
          <cell r="BI465">
            <v>0.58679006435827785</v>
          </cell>
          <cell r="BJ465">
            <v>140</v>
          </cell>
          <cell r="BK465">
            <v>137.49126596230698</v>
          </cell>
          <cell r="BL465">
            <v>0</v>
          </cell>
          <cell r="BM465">
            <v>505612.21466666623</v>
          </cell>
          <cell r="BN465">
            <v>0</v>
          </cell>
          <cell r="BO465">
            <v>1929.8176132315505</v>
          </cell>
          <cell r="BP465">
            <v>0</v>
          </cell>
          <cell r="BQ465">
            <v>180604.53404000026</v>
          </cell>
          <cell r="BR465">
            <v>0</v>
          </cell>
          <cell r="BS465">
            <v>0.35719970523075079</v>
          </cell>
          <cell r="BT465">
            <v>2</v>
          </cell>
          <cell r="BU465">
            <v>0.35719970523075079</v>
          </cell>
          <cell r="BV465">
            <v>0</v>
          </cell>
          <cell r="BW465">
            <v>0.1145183222981014</v>
          </cell>
          <cell r="BX465">
            <v>0</v>
          </cell>
          <cell r="BY465">
            <v>57901.862557054112</v>
          </cell>
          <cell r="BZ465">
            <v>0</v>
          </cell>
          <cell r="CA465">
            <v>0.18544782265406001</v>
          </cell>
          <cell r="CB465">
            <v>0</v>
          </cell>
          <cell r="CC465">
            <v>93764.684317230436</v>
          </cell>
          <cell r="CD465">
            <v>0</v>
          </cell>
          <cell r="CE465">
            <v>2.9078965598824141E-2</v>
          </cell>
          <cell r="CF465">
            <v>0</v>
          </cell>
          <cell r="CG465">
            <v>0.74919087036097554</v>
          </cell>
          <cell r="CH465">
            <v>0</v>
          </cell>
          <cell r="CI465">
            <v>7729.2028893401721</v>
          </cell>
          <cell r="CJ465">
            <v>0</v>
          </cell>
          <cell r="CK465">
            <v>0.48956281260200546</v>
          </cell>
          <cell r="CL465">
            <v>0</v>
          </cell>
          <cell r="CM465">
            <v>97489.23253342956</v>
          </cell>
          <cell r="CN465">
            <v>0</v>
          </cell>
          <cell r="CO465">
            <v>0.39384983978538413</v>
          </cell>
          <cell r="CP465">
            <v>0</v>
          </cell>
          <cell r="CQ465">
            <v>199135.28973999975</v>
          </cell>
          <cell r="CR465">
            <v>0</v>
          </cell>
          <cell r="CS465">
            <v>1.1452745942221586E-2</v>
          </cell>
          <cell r="CT465">
            <v>0</v>
          </cell>
          <cell r="CU465">
            <v>5790.6482398613307</v>
          </cell>
          <cell r="CV465">
            <v>0</v>
          </cell>
          <cell r="CW465">
            <v>4.1308306499483638E-2</v>
          </cell>
          <cell r="CX465">
            <v>0</v>
          </cell>
          <cell r="CY465">
            <v>20885.984333333367</v>
          </cell>
          <cell r="CZ465">
            <v>0</v>
          </cell>
          <cell r="DA465">
            <v>2.0280436878654492E-2</v>
          </cell>
          <cell r="DB465">
            <v>0</v>
          </cell>
          <cell r="DC465">
            <v>8.3775050252689104E-4</v>
          </cell>
          <cell r="DD465">
            <v>0</v>
          </cell>
          <cell r="DE465">
            <v>423.57688692073395</v>
          </cell>
          <cell r="DF465">
            <v>0</v>
          </cell>
          <cell r="DG465">
            <v>0.61116923293335301</v>
          </cell>
          <cell r="DH465">
            <v>0</v>
          </cell>
          <cell r="DI465">
            <v>12764.871024061382</v>
          </cell>
          <cell r="DJ465">
            <v>0</v>
          </cell>
          <cell r="DK465">
            <v>0.11748278466741467</v>
          </cell>
          <cell r="DL465">
            <v>0</v>
          </cell>
          <cell r="DM465">
            <v>2453.7436000000002</v>
          </cell>
          <cell r="DN465">
            <v>0</v>
          </cell>
          <cell r="DO465">
            <v>0.82644101776987478</v>
          </cell>
          <cell r="DP465">
            <v>0</v>
          </cell>
          <cell r="DQ465">
            <v>52111.214317192884</v>
          </cell>
          <cell r="DR465">
            <v>0</v>
          </cell>
          <cell r="DS465">
            <v>63054.970889287855</v>
          </cell>
          <cell r="DT465">
            <v>0</v>
          </cell>
          <cell r="DU465">
            <v>487081.45896666677</v>
          </cell>
          <cell r="DV465">
            <v>0</v>
          </cell>
          <cell r="DW465">
            <v>0.96334986544536672</v>
          </cell>
          <cell r="DX465">
            <v>0</v>
          </cell>
          <cell r="DY465">
            <v>0.48576975746189666</v>
          </cell>
          <cell r="DZ465">
            <v>0</v>
          </cell>
          <cell r="EA465">
            <v>0.98799858990053901</v>
          </cell>
          <cell r="EB465">
            <v>0</v>
          </cell>
          <cell r="EC465">
            <v>0.85225634302460607</v>
          </cell>
          <cell r="ED465">
            <v>0</v>
          </cell>
          <cell r="EE465">
            <v>0.87189436835815204</v>
          </cell>
          <cell r="EF465">
            <v>0</v>
          </cell>
          <cell r="EG465">
            <v>7.658571142068081E-2</v>
          </cell>
          <cell r="EH465">
            <v>0</v>
          </cell>
          <cell r="EI465">
            <v>38722.671163232619</v>
          </cell>
          <cell r="EK465">
            <v>39193.042944657238</v>
          </cell>
          <cell r="EL465">
            <v>0</v>
          </cell>
          <cell r="EM465">
            <v>7.7516012880535223E-2</v>
          </cell>
          <cell r="EN465">
            <v>0</v>
          </cell>
          <cell r="EO465">
            <v>4.635740963986045E-4</v>
          </cell>
          <cell r="EP465">
            <v>0</v>
          </cell>
          <cell r="EQ465">
            <v>18.168879468181181</v>
          </cell>
          <cell r="ER465">
            <v>0</v>
          </cell>
          <cell r="ES465">
            <v>0.98845681287439724</v>
          </cell>
          <cell r="ET465">
            <v>0</v>
          </cell>
          <cell r="EU465">
            <v>39174.874065189018</v>
          </cell>
          <cell r="EV465">
            <v>0</v>
          </cell>
          <cell r="EW465">
            <v>2.6479864935199007E-2</v>
          </cell>
          <cell r="EX465">
            <v>0.85</v>
          </cell>
          <cell r="EY465">
            <v>0.84735724581663707</v>
          </cell>
          <cell r="EZ465">
            <v>0</v>
          </cell>
          <cell r="FA465">
            <v>0.35995433531524246</v>
          </cell>
          <cell r="FB465">
            <v>0</v>
          </cell>
          <cell r="FC465">
            <v>0.42479643278241869</v>
          </cell>
          <cell r="FD465">
            <v>0</v>
          </cell>
          <cell r="FE465">
            <v>20194.816341686841</v>
          </cell>
          <cell r="FF465">
            <v>0</v>
          </cell>
          <cell r="FG465">
            <v>0.74307750588066745</v>
          </cell>
          <cell r="FH465">
            <v>0</v>
          </cell>
          <cell r="FI465">
            <v>0.78411936548595973</v>
          </cell>
          <cell r="FJ465">
            <v>0</v>
          </cell>
          <cell r="FK465">
            <v>0.89999202125570033</v>
          </cell>
          <cell r="FL465">
            <v>0</v>
          </cell>
          <cell r="FM465">
            <v>0.93724710296845914</v>
          </cell>
          <cell r="FN465">
            <v>0</v>
          </cell>
          <cell r="FO465">
            <v>0.66876382646718646</v>
          </cell>
          <cell r="FP465">
            <v>0</v>
          </cell>
          <cell r="FQ465">
            <v>0.73491360368318215</v>
          </cell>
          <cell r="FR465">
            <v>0</v>
          </cell>
          <cell r="FS465">
            <v>1.2574333162128637E-3</v>
          </cell>
          <cell r="FT465">
            <v>0</v>
          </cell>
          <cell r="FU465">
            <v>0.82769845108608764</v>
          </cell>
          <cell r="FV465">
            <v>0</v>
          </cell>
          <cell r="FW465">
            <v>0</v>
          </cell>
          <cell r="FX465">
            <v>0</v>
          </cell>
          <cell r="FY465">
            <v>46973.452854752577</v>
          </cell>
          <cell r="FZ465">
            <v>0</v>
          </cell>
          <cell r="GA465">
            <v>56751.891698136016</v>
          </cell>
          <cell r="GB465">
            <v>0</v>
          </cell>
          <cell r="GC465" t="e">
            <v>#DIV/0!</v>
          </cell>
          <cell r="GD465">
            <v>0</v>
          </cell>
          <cell r="GE465" t="e">
            <v>#DIV/0!</v>
          </cell>
          <cell r="GF465">
            <v>0</v>
          </cell>
          <cell r="GG465" t="e">
            <v>#DIV/0!</v>
          </cell>
          <cell r="GH465">
            <v>0</v>
          </cell>
          <cell r="GI465" t="e">
            <v>#DIV/0!</v>
          </cell>
          <cell r="GJ465">
            <v>0</v>
          </cell>
          <cell r="GK465" t="e">
            <v>#DIV/0!</v>
          </cell>
          <cell r="GL465">
            <v>0</v>
          </cell>
          <cell r="GM465" t="e">
            <v>#DIV/0!</v>
          </cell>
          <cell r="GN465">
            <v>0</v>
          </cell>
          <cell r="GO465" t="e">
            <v>#DIV/0!</v>
          </cell>
          <cell r="GP465">
            <v>0</v>
          </cell>
          <cell r="GQ465" t="e">
            <v>#DIV/0!</v>
          </cell>
          <cell r="GR465">
            <v>0</v>
          </cell>
          <cell r="GS465" t="e">
            <v>#DIV/0!</v>
          </cell>
          <cell r="GT465">
            <v>0</v>
          </cell>
          <cell r="GU465">
            <v>23832.706265731133</v>
          </cell>
          <cell r="GV465">
            <v>0</v>
          </cell>
          <cell r="GW465">
            <v>8578.6859426446645</v>
          </cell>
          <cell r="GX465">
            <v>0</v>
          </cell>
          <cell r="GY465">
            <v>1.6966927803159018E-2</v>
          </cell>
          <cell r="GZ465">
            <v>0</v>
          </cell>
          <cell r="HA465">
            <v>4.7136334080542859E-2</v>
          </cell>
          <cell r="HB465">
            <v>0</v>
          </cell>
          <cell r="HC465">
            <v>4386.2803243947128</v>
          </cell>
          <cell r="HD465">
            <v>0</v>
          </cell>
          <cell r="HE465">
            <v>8.6751866295129865E-3</v>
          </cell>
          <cell r="IV465">
            <v>461</v>
          </cell>
        </row>
        <row r="466">
          <cell r="B466">
            <v>39269</v>
          </cell>
          <cell r="C466">
            <v>59</v>
          </cell>
          <cell r="E466">
            <v>0</v>
          </cell>
          <cell r="G466">
            <v>0</v>
          </cell>
          <cell r="H466">
            <v>0</v>
          </cell>
          <cell r="I466">
            <v>1</v>
          </cell>
          <cell r="J466">
            <v>1</v>
          </cell>
          <cell r="K466">
            <v>97.875</v>
          </cell>
          <cell r="L466">
            <v>0</v>
          </cell>
          <cell r="M466">
            <v>261.12500000000011</v>
          </cell>
          <cell r="N466">
            <v>0</v>
          </cell>
          <cell r="O466">
            <v>262</v>
          </cell>
          <cell r="Q466">
            <v>19.5</v>
          </cell>
          <cell r="S466">
            <v>0.73680555555555594</v>
          </cell>
          <cell r="T466">
            <v>0</v>
          </cell>
          <cell r="U466">
            <v>20.236805555555556</v>
          </cell>
          <cell r="W466">
            <v>13.329861111111114</v>
          </cell>
          <cell r="Y466">
            <v>3.4722222222222071E-2</v>
          </cell>
          <cell r="AA466">
            <v>20.215972222222224</v>
          </cell>
          <cell r="AB466">
            <v>0</v>
          </cell>
          <cell r="AC466">
            <v>20.250694444444445</v>
          </cell>
          <cell r="AE466">
            <v>4.4145833333333329</v>
          </cell>
          <cell r="AG466">
            <v>39.742361111111116</v>
          </cell>
          <cell r="AI466">
            <v>0.44097222222222232</v>
          </cell>
          <cell r="AJ466">
            <v>0</v>
          </cell>
          <cell r="AK466">
            <v>44.59791666666667</v>
          </cell>
          <cell r="AL466">
            <v>0</v>
          </cell>
          <cell r="AM466">
            <v>64.848611111111111</v>
          </cell>
          <cell r="AN466">
            <v>0</v>
          </cell>
          <cell r="AO466">
            <v>227.55833333333328</v>
          </cell>
          <cell r="AP466">
            <v>0</v>
          </cell>
          <cell r="AQ466">
            <v>153.22555555555527</v>
          </cell>
          <cell r="AR466">
            <v>0</v>
          </cell>
          <cell r="AS466">
            <v>0.97870515839650551</v>
          </cell>
          <cell r="AT466">
            <v>0</v>
          </cell>
          <cell r="AU466">
            <v>0.80829282835828398</v>
          </cell>
          <cell r="AV466">
            <v>0</v>
          </cell>
          <cell r="AW466">
            <v>0.99787286071759962</v>
          </cell>
          <cell r="AX466">
            <v>0</v>
          </cell>
          <cell r="AY466">
            <v>0.784870847472389</v>
          </cell>
          <cell r="AZ466">
            <v>0</v>
          </cell>
          <cell r="BA466">
            <v>0.71517681668924937</v>
          </cell>
          <cell r="BB466">
            <v>0.88</v>
          </cell>
          <cell r="BC466">
            <v>0.67334627262850688</v>
          </cell>
          <cell r="BD466">
            <v>0</v>
          </cell>
          <cell r="BE466">
            <v>0.63608578207386335</v>
          </cell>
          <cell r="BF466">
            <v>0</v>
          </cell>
          <cell r="BG466">
            <v>0.63414611714663349</v>
          </cell>
          <cell r="BH466">
            <v>0</v>
          </cell>
          <cell r="BI466">
            <v>0.58679006435827785</v>
          </cell>
          <cell r="BJ466">
            <v>140</v>
          </cell>
          <cell r="BK466">
            <v>137.49126596230698</v>
          </cell>
          <cell r="BL466">
            <v>0</v>
          </cell>
          <cell r="BM466">
            <v>505612.21466666623</v>
          </cell>
          <cell r="BN466">
            <v>0</v>
          </cell>
          <cell r="BO466">
            <v>1929.8176132315505</v>
          </cell>
          <cell r="BP466">
            <v>0</v>
          </cell>
          <cell r="BQ466">
            <v>180604.53404000026</v>
          </cell>
          <cell r="BR466">
            <v>0</v>
          </cell>
          <cell r="BS466">
            <v>0.35719970523075079</v>
          </cell>
          <cell r="BT466">
            <v>2</v>
          </cell>
          <cell r="BU466">
            <v>0.35719970523075079</v>
          </cell>
          <cell r="BV466">
            <v>0</v>
          </cell>
          <cell r="BW466">
            <v>0.1145183222981014</v>
          </cell>
          <cell r="BX466">
            <v>0</v>
          </cell>
          <cell r="BY466">
            <v>57901.862557054112</v>
          </cell>
          <cell r="BZ466">
            <v>0</v>
          </cell>
          <cell r="CA466">
            <v>0.18544782265406001</v>
          </cell>
          <cell r="CB466">
            <v>0</v>
          </cell>
          <cell r="CC466">
            <v>93764.684317230436</v>
          </cell>
          <cell r="CD466">
            <v>0</v>
          </cell>
          <cell r="CE466">
            <v>2.9078965598824141E-2</v>
          </cell>
          <cell r="CF466">
            <v>0</v>
          </cell>
          <cell r="CG466">
            <v>0.74919087036097554</v>
          </cell>
          <cell r="CH466">
            <v>0</v>
          </cell>
          <cell r="CI466">
            <v>7729.2028893401721</v>
          </cell>
          <cell r="CJ466">
            <v>0</v>
          </cell>
          <cell r="CK466">
            <v>0.48956281260200546</v>
          </cell>
          <cell r="CL466">
            <v>0</v>
          </cell>
          <cell r="CM466">
            <v>97489.23253342956</v>
          </cell>
          <cell r="CN466">
            <v>0</v>
          </cell>
          <cell r="CO466">
            <v>0.39384983978538413</v>
          </cell>
          <cell r="CP466">
            <v>0</v>
          </cell>
          <cell r="CQ466">
            <v>199135.28973999975</v>
          </cell>
          <cell r="CR466">
            <v>0</v>
          </cell>
          <cell r="CS466">
            <v>1.1452745942221586E-2</v>
          </cell>
          <cell r="CT466">
            <v>0</v>
          </cell>
          <cell r="CU466">
            <v>5790.6482398613307</v>
          </cell>
          <cell r="CV466">
            <v>0</v>
          </cell>
          <cell r="CW466">
            <v>4.1308306499483638E-2</v>
          </cell>
          <cell r="CX466">
            <v>0</v>
          </cell>
          <cell r="CY466">
            <v>20885.984333333367</v>
          </cell>
          <cell r="CZ466">
            <v>0</v>
          </cell>
          <cell r="DA466">
            <v>2.0280436878654492E-2</v>
          </cell>
          <cell r="DB466">
            <v>0</v>
          </cell>
          <cell r="DC466">
            <v>8.3775050252689104E-4</v>
          </cell>
          <cell r="DD466">
            <v>0</v>
          </cell>
          <cell r="DE466">
            <v>423.57688692073395</v>
          </cell>
          <cell r="DF466">
            <v>0</v>
          </cell>
          <cell r="DG466">
            <v>0.61116923293335301</v>
          </cell>
          <cell r="DH466">
            <v>0</v>
          </cell>
          <cell r="DI466">
            <v>12764.871024061382</v>
          </cell>
          <cell r="DJ466">
            <v>0</v>
          </cell>
          <cell r="DK466">
            <v>0.11748278466741467</v>
          </cell>
          <cell r="DL466">
            <v>0</v>
          </cell>
          <cell r="DM466">
            <v>2453.7436000000002</v>
          </cell>
          <cell r="DN466">
            <v>0</v>
          </cell>
          <cell r="DO466">
            <v>0.82644101776987478</v>
          </cell>
          <cell r="DP466">
            <v>0</v>
          </cell>
          <cell r="DQ466">
            <v>52111.214317192884</v>
          </cell>
          <cell r="DR466">
            <v>0</v>
          </cell>
          <cell r="DS466">
            <v>63054.970889287855</v>
          </cell>
          <cell r="DT466">
            <v>0</v>
          </cell>
          <cell r="DU466">
            <v>487081.45896666677</v>
          </cell>
          <cell r="DV466">
            <v>0</v>
          </cell>
          <cell r="DW466">
            <v>0.96334986544536672</v>
          </cell>
          <cell r="DX466">
            <v>0</v>
          </cell>
          <cell r="DY466">
            <v>0.48576975746189666</v>
          </cell>
          <cell r="DZ466">
            <v>0</v>
          </cell>
          <cell r="EA466">
            <v>0.98799858990053901</v>
          </cell>
          <cell r="EB466">
            <v>0</v>
          </cell>
          <cell r="EC466">
            <v>0.85225634302460607</v>
          </cell>
          <cell r="ED466">
            <v>0</v>
          </cell>
          <cell r="EE466">
            <v>0.87189436835815204</v>
          </cell>
          <cell r="EF466">
            <v>0</v>
          </cell>
          <cell r="EG466">
            <v>7.658571142068081E-2</v>
          </cell>
          <cell r="EH466">
            <v>0</v>
          </cell>
          <cell r="EI466">
            <v>38722.671163232619</v>
          </cell>
          <cell r="EK466">
            <v>39193.042944657238</v>
          </cell>
          <cell r="EL466">
            <v>0</v>
          </cell>
          <cell r="EM466">
            <v>7.7516012880535223E-2</v>
          </cell>
          <cell r="EN466">
            <v>0</v>
          </cell>
          <cell r="EO466">
            <v>4.635740963986045E-4</v>
          </cell>
          <cell r="EP466">
            <v>0</v>
          </cell>
          <cell r="EQ466">
            <v>18.168879468181181</v>
          </cell>
          <cell r="ER466">
            <v>0</v>
          </cell>
          <cell r="ES466">
            <v>0.98845681287439724</v>
          </cell>
          <cell r="ET466">
            <v>0</v>
          </cell>
          <cell r="EU466">
            <v>39174.874065189018</v>
          </cell>
          <cell r="EV466">
            <v>0</v>
          </cell>
          <cell r="EW466">
            <v>2.6479864935199007E-2</v>
          </cell>
          <cell r="EX466">
            <v>0.85</v>
          </cell>
          <cell r="EY466">
            <v>0.84735724581663707</v>
          </cell>
          <cell r="EZ466">
            <v>0</v>
          </cell>
          <cell r="FA466">
            <v>0.35995433531524246</v>
          </cell>
          <cell r="FB466">
            <v>0</v>
          </cell>
          <cell r="FC466">
            <v>0.42479643278241869</v>
          </cell>
          <cell r="FD466">
            <v>0</v>
          </cell>
          <cell r="FE466">
            <v>20194.816341686841</v>
          </cell>
          <cell r="FF466">
            <v>0</v>
          </cell>
          <cell r="FG466">
            <v>0.74307750588066745</v>
          </cell>
          <cell r="FH466">
            <v>0</v>
          </cell>
          <cell r="FI466">
            <v>0.78411936548595973</v>
          </cell>
          <cell r="FJ466">
            <v>0</v>
          </cell>
          <cell r="FK466">
            <v>0.89999202125570033</v>
          </cell>
          <cell r="FL466">
            <v>0</v>
          </cell>
          <cell r="FM466">
            <v>0.93724710296845914</v>
          </cell>
          <cell r="FN466">
            <v>0</v>
          </cell>
          <cell r="FO466">
            <v>0.66876382646718646</v>
          </cell>
          <cell r="FP466">
            <v>0</v>
          </cell>
          <cell r="FQ466">
            <v>0.73491360368318215</v>
          </cell>
          <cell r="FR466">
            <v>0</v>
          </cell>
          <cell r="FS466">
            <v>1.2574333162128637E-3</v>
          </cell>
          <cell r="FT466">
            <v>0</v>
          </cell>
          <cell r="FU466">
            <v>0.82769845108608764</v>
          </cell>
          <cell r="FV466">
            <v>0</v>
          </cell>
          <cell r="FW466">
            <v>0</v>
          </cell>
          <cell r="FX466">
            <v>0</v>
          </cell>
          <cell r="FY466">
            <v>46973.452854752577</v>
          </cell>
          <cell r="FZ466">
            <v>0</v>
          </cell>
          <cell r="GA466">
            <v>56751.891698136016</v>
          </cell>
          <cell r="GB466">
            <v>0</v>
          </cell>
          <cell r="GC466" t="e">
            <v>#DIV/0!</v>
          </cell>
          <cell r="GD466">
            <v>0</v>
          </cell>
          <cell r="GE466" t="e">
            <v>#DIV/0!</v>
          </cell>
          <cell r="GF466">
            <v>0</v>
          </cell>
          <cell r="GG466" t="e">
            <v>#DIV/0!</v>
          </cell>
          <cell r="GH466">
            <v>0</v>
          </cell>
          <cell r="GI466" t="e">
            <v>#DIV/0!</v>
          </cell>
          <cell r="GJ466">
            <v>0</v>
          </cell>
          <cell r="GK466" t="e">
            <v>#DIV/0!</v>
          </cell>
          <cell r="GL466">
            <v>0</v>
          </cell>
          <cell r="GM466" t="e">
            <v>#DIV/0!</v>
          </cell>
          <cell r="GN466">
            <v>0</v>
          </cell>
          <cell r="GO466" t="e">
            <v>#DIV/0!</v>
          </cell>
          <cell r="GP466">
            <v>0</v>
          </cell>
          <cell r="GQ466" t="e">
            <v>#DIV/0!</v>
          </cell>
          <cell r="GR466">
            <v>0</v>
          </cell>
          <cell r="GS466" t="e">
            <v>#DIV/0!</v>
          </cell>
          <cell r="GT466">
            <v>0</v>
          </cell>
          <cell r="GU466">
            <v>23832.706265731133</v>
          </cell>
          <cell r="GV466">
            <v>0</v>
          </cell>
          <cell r="GW466">
            <v>8578.6859426446645</v>
          </cell>
          <cell r="GX466">
            <v>0</v>
          </cell>
          <cell r="GY466">
            <v>1.6966927803159018E-2</v>
          </cell>
          <cell r="GZ466">
            <v>0</v>
          </cell>
          <cell r="HA466">
            <v>4.7136334080542859E-2</v>
          </cell>
          <cell r="HB466">
            <v>0</v>
          </cell>
          <cell r="HC466">
            <v>4386.2803243947128</v>
          </cell>
          <cell r="HD466">
            <v>0</v>
          </cell>
          <cell r="HE466">
            <v>8.6751866295129865E-3</v>
          </cell>
          <cell r="IV466">
            <v>462</v>
          </cell>
        </row>
        <row r="467">
          <cell r="B467">
            <v>39270</v>
          </cell>
          <cell r="C467">
            <v>59</v>
          </cell>
          <cell r="E467">
            <v>0</v>
          </cell>
          <cell r="G467">
            <v>0</v>
          </cell>
          <cell r="H467">
            <v>0</v>
          </cell>
          <cell r="I467">
            <v>1</v>
          </cell>
          <cell r="J467">
            <v>1</v>
          </cell>
          <cell r="K467">
            <v>98.875</v>
          </cell>
          <cell r="L467">
            <v>0</v>
          </cell>
          <cell r="M467">
            <v>261.12500000000011</v>
          </cell>
          <cell r="N467">
            <v>0</v>
          </cell>
          <cell r="O467">
            <v>262</v>
          </cell>
          <cell r="Q467">
            <v>19.5</v>
          </cell>
          <cell r="S467">
            <v>0.73680555555555594</v>
          </cell>
          <cell r="T467">
            <v>0</v>
          </cell>
          <cell r="U467">
            <v>20.236805555555556</v>
          </cell>
          <cell r="W467">
            <v>13.329861111111114</v>
          </cell>
          <cell r="Y467">
            <v>3.4722222222222071E-2</v>
          </cell>
          <cell r="AA467">
            <v>20.215972222222224</v>
          </cell>
          <cell r="AB467">
            <v>0</v>
          </cell>
          <cell r="AC467">
            <v>20.250694444444445</v>
          </cell>
          <cell r="AE467">
            <v>4.4145833333333329</v>
          </cell>
          <cell r="AG467">
            <v>39.742361111111116</v>
          </cell>
          <cell r="AI467">
            <v>0.44097222222222232</v>
          </cell>
          <cell r="AJ467">
            <v>0</v>
          </cell>
          <cell r="AK467">
            <v>44.59791666666667</v>
          </cell>
          <cell r="AL467">
            <v>0</v>
          </cell>
          <cell r="AM467">
            <v>64.848611111111111</v>
          </cell>
          <cell r="AN467">
            <v>0</v>
          </cell>
          <cell r="AO467">
            <v>227.55833333333328</v>
          </cell>
          <cell r="AP467">
            <v>0</v>
          </cell>
          <cell r="AQ467">
            <v>153.22555555555527</v>
          </cell>
          <cell r="AR467">
            <v>0</v>
          </cell>
          <cell r="AS467">
            <v>0.97870515839650551</v>
          </cell>
          <cell r="AT467">
            <v>0</v>
          </cell>
          <cell r="AU467">
            <v>0.80829282835828398</v>
          </cell>
          <cell r="AV467">
            <v>0</v>
          </cell>
          <cell r="AW467">
            <v>0.99787286071759962</v>
          </cell>
          <cell r="AX467">
            <v>0</v>
          </cell>
          <cell r="AY467">
            <v>0.784870847472389</v>
          </cell>
          <cell r="AZ467">
            <v>0</v>
          </cell>
          <cell r="BA467">
            <v>0.71517681668924937</v>
          </cell>
          <cell r="BB467">
            <v>0.88</v>
          </cell>
          <cell r="BC467">
            <v>0.67334627262850688</v>
          </cell>
          <cell r="BD467">
            <v>0</v>
          </cell>
          <cell r="BE467">
            <v>0.63608578207386335</v>
          </cell>
          <cell r="BF467">
            <v>0</v>
          </cell>
          <cell r="BG467">
            <v>0.63414611714663349</v>
          </cell>
          <cell r="BH467">
            <v>0</v>
          </cell>
          <cell r="BI467">
            <v>0.58679006435827785</v>
          </cell>
          <cell r="BJ467">
            <v>140</v>
          </cell>
          <cell r="BK467">
            <v>137.49126596230698</v>
          </cell>
          <cell r="BL467">
            <v>0</v>
          </cell>
          <cell r="BM467">
            <v>505612.21466666623</v>
          </cell>
          <cell r="BN467">
            <v>0</v>
          </cell>
          <cell r="BO467">
            <v>1929.8176132315505</v>
          </cell>
          <cell r="BP467">
            <v>0</v>
          </cell>
          <cell r="BQ467">
            <v>180604.53404000026</v>
          </cell>
          <cell r="BR467">
            <v>0</v>
          </cell>
          <cell r="BS467">
            <v>0.35719970523075079</v>
          </cell>
          <cell r="BT467">
            <v>2</v>
          </cell>
          <cell r="BU467">
            <v>0.35719970523075079</v>
          </cell>
          <cell r="BV467">
            <v>0</v>
          </cell>
          <cell r="BW467">
            <v>0.1145183222981014</v>
          </cell>
          <cell r="BX467">
            <v>0</v>
          </cell>
          <cell r="BY467">
            <v>57901.862557054112</v>
          </cell>
          <cell r="BZ467">
            <v>0</v>
          </cell>
          <cell r="CA467">
            <v>0.18544782265406001</v>
          </cell>
          <cell r="CB467">
            <v>0</v>
          </cell>
          <cell r="CC467">
            <v>93764.684317230436</v>
          </cell>
          <cell r="CD467">
            <v>0</v>
          </cell>
          <cell r="CE467">
            <v>2.9078965598824141E-2</v>
          </cell>
          <cell r="CF467">
            <v>0</v>
          </cell>
          <cell r="CG467">
            <v>0.74919087036097554</v>
          </cell>
          <cell r="CH467">
            <v>0</v>
          </cell>
          <cell r="CI467">
            <v>7729.2028893401721</v>
          </cell>
          <cell r="CJ467">
            <v>0</v>
          </cell>
          <cell r="CK467">
            <v>0.48956281260200546</v>
          </cell>
          <cell r="CL467">
            <v>0</v>
          </cell>
          <cell r="CM467">
            <v>97489.23253342956</v>
          </cell>
          <cell r="CN467">
            <v>0</v>
          </cell>
          <cell r="CO467">
            <v>0.39384983978538413</v>
          </cell>
          <cell r="CP467">
            <v>0</v>
          </cell>
          <cell r="CQ467">
            <v>199135.28973999975</v>
          </cell>
          <cell r="CR467">
            <v>0</v>
          </cell>
          <cell r="CS467">
            <v>1.1452745942221586E-2</v>
          </cell>
          <cell r="CT467">
            <v>0</v>
          </cell>
          <cell r="CU467">
            <v>5790.6482398613307</v>
          </cell>
          <cell r="CV467">
            <v>0</v>
          </cell>
          <cell r="CW467">
            <v>4.1308306499483638E-2</v>
          </cell>
          <cell r="CX467">
            <v>0</v>
          </cell>
          <cell r="CY467">
            <v>20885.984333333367</v>
          </cell>
          <cell r="CZ467">
            <v>0</v>
          </cell>
          <cell r="DA467">
            <v>2.0280436878654492E-2</v>
          </cell>
          <cell r="DB467">
            <v>0</v>
          </cell>
          <cell r="DC467">
            <v>8.3775050252689104E-4</v>
          </cell>
          <cell r="DD467">
            <v>0</v>
          </cell>
          <cell r="DE467">
            <v>423.57688692073395</v>
          </cell>
          <cell r="DF467">
            <v>0</v>
          </cell>
          <cell r="DG467">
            <v>0.61116923293335301</v>
          </cell>
          <cell r="DH467">
            <v>0</v>
          </cell>
          <cell r="DI467">
            <v>12764.871024061382</v>
          </cell>
          <cell r="DJ467">
            <v>0</v>
          </cell>
          <cell r="DK467">
            <v>0.11748278466741467</v>
          </cell>
          <cell r="DL467">
            <v>0</v>
          </cell>
          <cell r="DM467">
            <v>2453.7436000000002</v>
          </cell>
          <cell r="DN467">
            <v>0</v>
          </cell>
          <cell r="DO467">
            <v>0.82644101776987478</v>
          </cell>
          <cell r="DP467">
            <v>0</v>
          </cell>
          <cell r="DQ467">
            <v>52111.214317192884</v>
          </cell>
          <cell r="DR467">
            <v>0</v>
          </cell>
          <cell r="DS467">
            <v>63054.970889287855</v>
          </cell>
          <cell r="DT467">
            <v>0</v>
          </cell>
          <cell r="DU467">
            <v>487081.45896666677</v>
          </cell>
          <cell r="DV467">
            <v>0</v>
          </cell>
          <cell r="DW467">
            <v>0.96334986544536672</v>
          </cell>
          <cell r="DX467">
            <v>0</v>
          </cell>
          <cell r="DY467">
            <v>0.48576975746189666</v>
          </cell>
          <cell r="DZ467">
            <v>0</v>
          </cell>
          <cell r="EA467">
            <v>0.98799858990053901</v>
          </cell>
          <cell r="EB467">
            <v>0</v>
          </cell>
          <cell r="EC467">
            <v>0.85225634302460607</v>
          </cell>
          <cell r="ED467">
            <v>0</v>
          </cell>
          <cell r="EE467">
            <v>0.87189436835815204</v>
          </cell>
          <cell r="EF467">
            <v>0</v>
          </cell>
          <cell r="EG467">
            <v>7.658571142068081E-2</v>
          </cell>
          <cell r="EH467">
            <v>0</v>
          </cell>
          <cell r="EI467">
            <v>38722.671163232619</v>
          </cell>
          <cell r="EK467">
            <v>39193.042944657238</v>
          </cell>
          <cell r="EL467">
            <v>0</v>
          </cell>
          <cell r="EM467">
            <v>7.7516012880535223E-2</v>
          </cell>
          <cell r="EN467">
            <v>0</v>
          </cell>
          <cell r="EO467">
            <v>4.635740963986045E-4</v>
          </cell>
          <cell r="EP467">
            <v>0</v>
          </cell>
          <cell r="EQ467">
            <v>18.168879468181181</v>
          </cell>
          <cell r="ER467">
            <v>0</v>
          </cell>
          <cell r="ES467">
            <v>0.98845681287439724</v>
          </cell>
          <cell r="ET467">
            <v>0</v>
          </cell>
          <cell r="EU467">
            <v>39174.874065189018</v>
          </cell>
          <cell r="EV467">
            <v>0</v>
          </cell>
          <cell r="EW467">
            <v>2.6479864935199007E-2</v>
          </cell>
          <cell r="EX467">
            <v>0.85</v>
          </cell>
          <cell r="EY467">
            <v>0.84735724581663707</v>
          </cell>
          <cell r="EZ467">
            <v>0</v>
          </cell>
          <cell r="FA467">
            <v>0.35995433531524246</v>
          </cell>
          <cell r="FB467">
            <v>0</v>
          </cell>
          <cell r="FC467">
            <v>0.42479643278241869</v>
          </cell>
          <cell r="FD467">
            <v>0</v>
          </cell>
          <cell r="FE467">
            <v>20194.816341686841</v>
          </cell>
          <cell r="FF467">
            <v>0</v>
          </cell>
          <cell r="FG467">
            <v>0.74307750588066745</v>
          </cell>
          <cell r="FH467">
            <v>0</v>
          </cell>
          <cell r="FI467">
            <v>0.78411936548595973</v>
          </cell>
          <cell r="FJ467">
            <v>0</v>
          </cell>
          <cell r="FK467">
            <v>0.89999202125570033</v>
          </cell>
          <cell r="FL467">
            <v>0</v>
          </cell>
          <cell r="FM467">
            <v>0.93724710296845914</v>
          </cell>
          <cell r="FN467">
            <v>0</v>
          </cell>
          <cell r="FO467">
            <v>0.66876382646718646</v>
          </cell>
          <cell r="FP467">
            <v>0</v>
          </cell>
          <cell r="FQ467">
            <v>0.73491360368318215</v>
          </cell>
          <cell r="FR467">
            <v>0</v>
          </cell>
          <cell r="FS467">
            <v>1.2574333162128637E-3</v>
          </cell>
          <cell r="FT467">
            <v>0</v>
          </cell>
          <cell r="FU467">
            <v>0.82769845108608764</v>
          </cell>
          <cell r="FV467">
            <v>0</v>
          </cell>
          <cell r="FW467">
            <v>0</v>
          </cell>
          <cell r="FX467">
            <v>0</v>
          </cell>
          <cell r="FY467">
            <v>46973.452854752577</v>
          </cell>
          <cell r="FZ467">
            <v>0</v>
          </cell>
          <cell r="GA467">
            <v>56751.891698136016</v>
          </cell>
          <cell r="GB467">
            <v>0</v>
          </cell>
          <cell r="GC467" t="e">
            <v>#DIV/0!</v>
          </cell>
          <cell r="GD467">
            <v>0</v>
          </cell>
          <cell r="GE467" t="e">
            <v>#DIV/0!</v>
          </cell>
          <cell r="GF467">
            <v>0</v>
          </cell>
          <cell r="GG467" t="e">
            <v>#DIV/0!</v>
          </cell>
          <cell r="GH467">
            <v>0</v>
          </cell>
          <cell r="GI467" t="e">
            <v>#DIV/0!</v>
          </cell>
          <cell r="GJ467">
            <v>0</v>
          </cell>
          <cell r="GK467" t="e">
            <v>#DIV/0!</v>
          </cell>
          <cell r="GL467">
            <v>0</v>
          </cell>
          <cell r="GM467" t="e">
            <v>#DIV/0!</v>
          </cell>
          <cell r="GN467">
            <v>0</v>
          </cell>
          <cell r="GO467" t="e">
            <v>#DIV/0!</v>
          </cell>
          <cell r="GP467">
            <v>0</v>
          </cell>
          <cell r="GQ467" t="e">
            <v>#DIV/0!</v>
          </cell>
          <cell r="GR467">
            <v>0</v>
          </cell>
          <cell r="GS467" t="e">
            <v>#DIV/0!</v>
          </cell>
          <cell r="GT467">
            <v>0</v>
          </cell>
          <cell r="GU467">
            <v>23832.706265731133</v>
          </cell>
          <cell r="GV467">
            <v>0</v>
          </cell>
          <cell r="GW467">
            <v>8578.6859426446645</v>
          </cell>
          <cell r="GX467">
            <v>0</v>
          </cell>
          <cell r="GY467">
            <v>1.6966927803159018E-2</v>
          </cell>
          <cell r="GZ467">
            <v>0</v>
          </cell>
          <cell r="HA467">
            <v>4.7136334080542859E-2</v>
          </cell>
          <cell r="HB467">
            <v>0</v>
          </cell>
          <cell r="HC467">
            <v>4386.2803243947128</v>
          </cell>
          <cell r="HD467">
            <v>0</v>
          </cell>
          <cell r="HE467">
            <v>8.6751866295129865E-3</v>
          </cell>
          <cell r="IV467">
            <v>463</v>
          </cell>
        </row>
        <row r="468">
          <cell r="B468">
            <v>39271</v>
          </cell>
          <cell r="C468">
            <v>59</v>
          </cell>
          <cell r="E468">
            <v>0</v>
          </cell>
          <cell r="G468">
            <v>0</v>
          </cell>
          <cell r="H468">
            <v>0</v>
          </cell>
          <cell r="I468">
            <v>1</v>
          </cell>
          <cell r="J468">
            <v>1</v>
          </cell>
          <cell r="K468">
            <v>99.875</v>
          </cell>
          <cell r="L468">
            <v>0</v>
          </cell>
          <cell r="M468">
            <v>261.12500000000011</v>
          </cell>
          <cell r="N468">
            <v>0</v>
          </cell>
          <cell r="O468">
            <v>262</v>
          </cell>
          <cell r="Q468">
            <v>19.5</v>
          </cell>
          <cell r="S468">
            <v>0.73680555555555594</v>
          </cell>
          <cell r="T468">
            <v>0</v>
          </cell>
          <cell r="U468">
            <v>20.236805555555556</v>
          </cell>
          <cell r="W468">
            <v>13.329861111111114</v>
          </cell>
          <cell r="Y468">
            <v>3.4722222222222071E-2</v>
          </cell>
          <cell r="AA468">
            <v>20.215972222222224</v>
          </cell>
          <cell r="AB468">
            <v>0</v>
          </cell>
          <cell r="AC468">
            <v>20.250694444444445</v>
          </cell>
          <cell r="AE468">
            <v>4.4145833333333329</v>
          </cell>
          <cell r="AG468">
            <v>39.742361111111116</v>
          </cell>
          <cell r="AI468">
            <v>0.44097222222222232</v>
          </cell>
          <cell r="AJ468">
            <v>0</v>
          </cell>
          <cell r="AK468">
            <v>44.59791666666667</v>
          </cell>
          <cell r="AL468">
            <v>0</v>
          </cell>
          <cell r="AM468">
            <v>64.848611111111111</v>
          </cell>
          <cell r="AN468">
            <v>0</v>
          </cell>
          <cell r="AO468">
            <v>227.55833333333328</v>
          </cell>
          <cell r="AP468">
            <v>0</v>
          </cell>
          <cell r="AQ468">
            <v>153.22555555555527</v>
          </cell>
          <cell r="AR468">
            <v>0</v>
          </cell>
          <cell r="AS468">
            <v>0.97870515839650551</v>
          </cell>
          <cell r="AT468">
            <v>0</v>
          </cell>
          <cell r="AU468">
            <v>0.80829282835828398</v>
          </cell>
          <cell r="AV468">
            <v>0</v>
          </cell>
          <cell r="AW468">
            <v>0.99787286071759962</v>
          </cell>
          <cell r="AX468">
            <v>0</v>
          </cell>
          <cell r="AY468">
            <v>0.784870847472389</v>
          </cell>
          <cell r="AZ468">
            <v>0</v>
          </cell>
          <cell r="BA468">
            <v>0.71517681668924937</v>
          </cell>
          <cell r="BB468">
            <v>0.88</v>
          </cell>
          <cell r="BC468">
            <v>0.67334627262850688</v>
          </cell>
          <cell r="BD468">
            <v>0</v>
          </cell>
          <cell r="BE468">
            <v>0.63608578207386335</v>
          </cell>
          <cell r="BF468">
            <v>0</v>
          </cell>
          <cell r="BG468">
            <v>0.63414611714663349</v>
          </cell>
          <cell r="BH468">
            <v>0</v>
          </cell>
          <cell r="BI468">
            <v>0.58679006435827785</v>
          </cell>
          <cell r="BJ468">
            <v>140</v>
          </cell>
          <cell r="BK468">
            <v>137.49126596230698</v>
          </cell>
          <cell r="BL468">
            <v>0</v>
          </cell>
          <cell r="BM468">
            <v>505612.21466666623</v>
          </cell>
          <cell r="BN468">
            <v>0</v>
          </cell>
          <cell r="BO468">
            <v>1929.8176132315505</v>
          </cell>
          <cell r="BP468">
            <v>0</v>
          </cell>
          <cell r="BQ468">
            <v>180604.53404000026</v>
          </cell>
          <cell r="BR468">
            <v>0</v>
          </cell>
          <cell r="BS468">
            <v>0.35719970523075079</v>
          </cell>
          <cell r="BT468">
            <v>2</v>
          </cell>
          <cell r="BU468">
            <v>0.35719970523075079</v>
          </cell>
          <cell r="BV468">
            <v>0</v>
          </cell>
          <cell r="BW468">
            <v>0.1145183222981014</v>
          </cell>
          <cell r="BX468">
            <v>0</v>
          </cell>
          <cell r="BY468">
            <v>57901.862557054112</v>
          </cell>
          <cell r="BZ468">
            <v>0</v>
          </cell>
          <cell r="CA468">
            <v>0.18544782265406001</v>
          </cell>
          <cell r="CB468">
            <v>0</v>
          </cell>
          <cell r="CC468">
            <v>93764.684317230436</v>
          </cell>
          <cell r="CD468">
            <v>0</v>
          </cell>
          <cell r="CE468">
            <v>2.9078965598824141E-2</v>
          </cell>
          <cell r="CF468">
            <v>0</v>
          </cell>
          <cell r="CG468">
            <v>0.74919087036097554</v>
          </cell>
          <cell r="CH468">
            <v>0</v>
          </cell>
          <cell r="CI468">
            <v>7729.2028893401721</v>
          </cell>
          <cell r="CJ468">
            <v>0</v>
          </cell>
          <cell r="CK468">
            <v>0.48956281260200546</v>
          </cell>
          <cell r="CL468">
            <v>0</v>
          </cell>
          <cell r="CM468">
            <v>97489.23253342956</v>
          </cell>
          <cell r="CN468">
            <v>0</v>
          </cell>
          <cell r="CO468">
            <v>0.39384983978538413</v>
          </cell>
          <cell r="CP468">
            <v>0</v>
          </cell>
          <cell r="CQ468">
            <v>199135.28973999975</v>
          </cell>
          <cell r="CR468">
            <v>0</v>
          </cell>
          <cell r="CS468">
            <v>1.1452745942221586E-2</v>
          </cell>
          <cell r="CT468">
            <v>0</v>
          </cell>
          <cell r="CU468">
            <v>5790.6482398613307</v>
          </cell>
          <cell r="CV468">
            <v>0</v>
          </cell>
          <cell r="CW468">
            <v>4.1308306499483638E-2</v>
          </cell>
          <cell r="CX468">
            <v>0</v>
          </cell>
          <cell r="CY468">
            <v>20885.984333333367</v>
          </cell>
          <cell r="CZ468">
            <v>0</v>
          </cell>
          <cell r="DA468">
            <v>2.0280436878654492E-2</v>
          </cell>
          <cell r="DB468">
            <v>0</v>
          </cell>
          <cell r="DC468">
            <v>8.3775050252689104E-4</v>
          </cell>
          <cell r="DD468">
            <v>0</v>
          </cell>
          <cell r="DE468">
            <v>423.57688692073395</v>
          </cell>
          <cell r="DF468">
            <v>0</v>
          </cell>
          <cell r="DG468">
            <v>0.61116923293335301</v>
          </cell>
          <cell r="DH468">
            <v>0</v>
          </cell>
          <cell r="DI468">
            <v>12764.871024061382</v>
          </cell>
          <cell r="DJ468">
            <v>0</v>
          </cell>
          <cell r="DK468">
            <v>0.11748278466741467</v>
          </cell>
          <cell r="DL468">
            <v>0</v>
          </cell>
          <cell r="DM468">
            <v>2453.7436000000002</v>
          </cell>
          <cell r="DN468">
            <v>0</v>
          </cell>
          <cell r="DO468">
            <v>0.82644101776987478</v>
          </cell>
          <cell r="DP468">
            <v>0</v>
          </cell>
          <cell r="DQ468">
            <v>52111.214317192884</v>
          </cell>
          <cell r="DR468">
            <v>0</v>
          </cell>
          <cell r="DS468">
            <v>63054.970889287855</v>
          </cell>
          <cell r="DT468">
            <v>0</v>
          </cell>
          <cell r="DU468">
            <v>487081.45896666677</v>
          </cell>
          <cell r="DV468">
            <v>0</v>
          </cell>
          <cell r="DW468">
            <v>0.96334986544536672</v>
          </cell>
          <cell r="DX468">
            <v>0</v>
          </cell>
          <cell r="DY468">
            <v>0.48576975746189666</v>
          </cell>
          <cell r="DZ468">
            <v>0</v>
          </cell>
          <cell r="EA468">
            <v>0.98799858990053901</v>
          </cell>
          <cell r="EB468">
            <v>0</v>
          </cell>
          <cell r="EC468">
            <v>0.85225634302460607</v>
          </cell>
          <cell r="ED468">
            <v>0</v>
          </cell>
          <cell r="EE468">
            <v>0.87189436835815204</v>
          </cell>
          <cell r="EF468">
            <v>0</v>
          </cell>
          <cell r="EG468">
            <v>7.658571142068081E-2</v>
          </cell>
          <cell r="EH468">
            <v>0</v>
          </cell>
          <cell r="EI468">
            <v>38722.671163232619</v>
          </cell>
          <cell r="EK468">
            <v>39193.042944657238</v>
          </cell>
          <cell r="EL468">
            <v>0</v>
          </cell>
          <cell r="EM468">
            <v>7.7516012880535223E-2</v>
          </cell>
          <cell r="EN468">
            <v>0</v>
          </cell>
          <cell r="EO468">
            <v>4.635740963986045E-4</v>
          </cell>
          <cell r="EP468">
            <v>0</v>
          </cell>
          <cell r="EQ468">
            <v>18.168879468181181</v>
          </cell>
          <cell r="ER468">
            <v>0</v>
          </cell>
          <cell r="ES468">
            <v>0.98845681287439724</v>
          </cell>
          <cell r="ET468">
            <v>0</v>
          </cell>
          <cell r="EU468">
            <v>39174.874065189018</v>
          </cell>
          <cell r="EV468">
            <v>0</v>
          </cell>
          <cell r="EW468">
            <v>2.6479864935199007E-2</v>
          </cell>
          <cell r="EX468">
            <v>0.85</v>
          </cell>
          <cell r="EY468">
            <v>0.84735724581663707</v>
          </cell>
          <cell r="EZ468">
            <v>0</v>
          </cell>
          <cell r="FA468">
            <v>0.35995433531524246</v>
          </cell>
          <cell r="FB468">
            <v>0</v>
          </cell>
          <cell r="FC468">
            <v>0.42479643278241869</v>
          </cell>
          <cell r="FD468">
            <v>0</v>
          </cell>
          <cell r="FE468">
            <v>20194.816341686841</v>
          </cell>
          <cell r="FF468">
            <v>0</v>
          </cell>
          <cell r="FG468">
            <v>0.74307750588066745</v>
          </cell>
          <cell r="FH468">
            <v>0</v>
          </cell>
          <cell r="FI468">
            <v>0.78411936548595973</v>
          </cell>
          <cell r="FJ468">
            <v>0</v>
          </cell>
          <cell r="FK468">
            <v>0.89999202125570033</v>
          </cell>
          <cell r="FL468">
            <v>0</v>
          </cell>
          <cell r="FM468">
            <v>0.93724710296845914</v>
          </cell>
          <cell r="FN468">
            <v>0</v>
          </cell>
          <cell r="FO468">
            <v>0.66876382646718646</v>
          </cell>
          <cell r="FP468">
            <v>0</v>
          </cell>
          <cell r="FQ468">
            <v>0.73491360368318215</v>
          </cell>
          <cell r="FR468">
            <v>0</v>
          </cell>
          <cell r="FS468">
            <v>1.2574333162128637E-3</v>
          </cell>
          <cell r="FT468">
            <v>0</v>
          </cell>
          <cell r="FU468">
            <v>0.82769845108608764</v>
          </cell>
          <cell r="FV468">
            <v>0</v>
          </cell>
          <cell r="FW468">
            <v>0</v>
          </cell>
          <cell r="FX468">
            <v>0</v>
          </cell>
          <cell r="FY468">
            <v>46973.452854752577</v>
          </cell>
          <cell r="FZ468">
            <v>0</v>
          </cell>
          <cell r="GA468">
            <v>56751.891698136016</v>
          </cell>
          <cell r="GB468">
            <v>0</v>
          </cell>
          <cell r="GC468" t="e">
            <v>#DIV/0!</v>
          </cell>
          <cell r="GD468">
            <v>0</v>
          </cell>
          <cell r="GE468" t="e">
            <v>#DIV/0!</v>
          </cell>
          <cell r="GF468">
            <v>0</v>
          </cell>
          <cell r="GG468" t="e">
            <v>#DIV/0!</v>
          </cell>
          <cell r="GH468">
            <v>0</v>
          </cell>
          <cell r="GI468" t="e">
            <v>#DIV/0!</v>
          </cell>
          <cell r="GJ468">
            <v>0</v>
          </cell>
          <cell r="GK468" t="e">
            <v>#DIV/0!</v>
          </cell>
          <cell r="GL468">
            <v>0</v>
          </cell>
          <cell r="GM468" t="e">
            <v>#DIV/0!</v>
          </cell>
          <cell r="GN468">
            <v>0</v>
          </cell>
          <cell r="GO468" t="e">
            <v>#DIV/0!</v>
          </cell>
          <cell r="GP468">
            <v>0</v>
          </cell>
          <cell r="GQ468" t="e">
            <v>#DIV/0!</v>
          </cell>
          <cell r="GR468">
            <v>0</v>
          </cell>
          <cell r="GS468" t="e">
            <v>#DIV/0!</v>
          </cell>
          <cell r="GT468">
            <v>0</v>
          </cell>
          <cell r="GU468">
            <v>23832.706265731133</v>
          </cell>
          <cell r="GV468">
            <v>0</v>
          </cell>
          <cell r="GW468">
            <v>8578.6859426446645</v>
          </cell>
          <cell r="GX468">
            <v>0</v>
          </cell>
          <cell r="GY468">
            <v>1.6966927803159018E-2</v>
          </cell>
          <cell r="GZ468">
            <v>0</v>
          </cell>
          <cell r="HA468">
            <v>4.7136334080542859E-2</v>
          </cell>
          <cell r="HB468">
            <v>0</v>
          </cell>
          <cell r="HC468">
            <v>4386.2803243947128</v>
          </cell>
          <cell r="HD468">
            <v>0</v>
          </cell>
          <cell r="HE468">
            <v>8.6751866295129865E-3</v>
          </cell>
          <cell r="IV468">
            <v>464</v>
          </cell>
        </row>
        <row r="469">
          <cell r="B469" t="str">
            <v>from  2/7/2007  to  8/7/2007</v>
          </cell>
          <cell r="C469">
            <v>59</v>
          </cell>
          <cell r="F469">
            <v>7</v>
          </cell>
          <cell r="G469">
            <v>0</v>
          </cell>
          <cell r="H469">
            <v>0</v>
          </cell>
          <cell r="I469">
            <v>1</v>
          </cell>
          <cell r="J469">
            <v>7</v>
          </cell>
          <cell r="K469">
            <v>99.875</v>
          </cell>
          <cell r="L469">
            <v>0</v>
          </cell>
          <cell r="M469">
            <v>261.12500000000011</v>
          </cell>
          <cell r="N469">
            <v>0</v>
          </cell>
          <cell r="O469">
            <v>262</v>
          </cell>
          <cell r="P469">
            <v>0</v>
          </cell>
          <cell r="Q469">
            <v>19.5</v>
          </cell>
          <cell r="R469">
            <v>0</v>
          </cell>
          <cell r="S469">
            <v>0.73680555555555594</v>
          </cell>
          <cell r="T469">
            <v>0</v>
          </cell>
          <cell r="U469">
            <v>20.236805555555556</v>
          </cell>
          <cell r="V469">
            <v>0</v>
          </cell>
          <cell r="W469">
            <v>13.329861111111114</v>
          </cell>
          <cell r="X469">
            <v>0</v>
          </cell>
          <cell r="Y469">
            <v>3.4722222222222071E-2</v>
          </cell>
          <cell r="Z469">
            <v>0</v>
          </cell>
          <cell r="AA469">
            <v>20.215972222222224</v>
          </cell>
          <cell r="AB469">
            <v>0</v>
          </cell>
          <cell r="AC469">
            <v>20.250694444444445</v>
          </cell>
          <cell r="AD469">
            <v>0</v>
          </cell>
          <cell r="AE469">
            <v>4.4145833333333329</v>
          </cell>
          <cell r="AF469">
            <v>0</v>
          </cell>
          <cell r="AG469">
            <v>39.742361111111116</v>
          </cell>
          <cell r="AH469">
            <v>0</v>
          </cell>
          <cell r="AI469">
            <v>0.44097222222222232</v>
          </cell>
          <cell r="AJ469">
            <v>0</v>
          </cell>
          <cell r="AK469">
            <v>44.59791666666667</v>
          </cell>
          <cell r="AL469">
            <v>0</v>
          </cell>
          <cell r="AM469">
            <v>64.848611111111111</v>
          </cell>
          <cell r="AN469">
            <v>0</v>
          </cell>
          <cell r="AO469">
            <v>227.55833333333328</v>
          </cell>
          <cell r="AP469">
            <v>0</v>
          </cell>
          <cell r="AQ469">
            <v>153.22555555555527</v>
          </cell>
          <cell r="AR469">
            <v>0</v>
          </cell>
          <cell r="AS469">
            <v>0.97870515839650551</v>
          </cell>
          <cell r="AT469">
            <v>0</v>
          </cell>
          <cell r="AU469">
            <v>0.80829282835828398</v>
          </cell>
          <cell r="AV469">
            <v>0</v>
          </cell>
          <cell r="AW469">
            <v>0.99787286071759962</v>
          </cell>
          <cell r="AX469">
            <v>0</v>
          </cell>
          <cell r="AY469">
            <v>0.784870847472389</v>
          </cell>
          <cell r="AZ469">
            <v>0</v>
          </cell>
          <cell r="BA469">
            <v>0.71517681668924937</v>
          </cell>
          <cell r="BB469">
            <v>0</v>
          </cell>
          <cell r="BC469">
            <v>0.67334627262850688</v>
          </cell>
          <cell r="BD469">
            <v>0</v>
          </cell>
          <cell r="BE469">
            <v>0.63608578207386335</v>
          </cell>
          <cell r="BF469">
            <v>0</v>
          </cell>
          <cell r="BG469">
            <v>0.63414611714663349</v>
          </cell>
          <cell r="BH469">
            <v>0</v>
          </cell>
          <cell r="BI469">
            <v>0.58679006435827785</v>
          </cell>
          <cell r="BJ469">
            <v>0</v>
          </cell>
          <cell r="BK469">
            <v>137.49126596230698</v>
          </cell>
          <cell r="BL469">
            <v>0</v>
          </cell>
          <cell r="BM469">
            <v>505612.21466666623</v>
          </cell>
          <cell r="BN469">
            <v>0</v>
          </cell>
          <cell r="BO469">
            <v>1929.8176132315505</v>
          </cell>
          <cell r="BP469">
            <v>0</v>
          </cell>
          <cell r="BQ469">
            <v>180604.53404000026</v>
          </cell>
          <cell r="BR469">
            <v>0</v>
          </cell>
          <cell r="BS469">
            <v>0.35719970523075079</v>
          </cell>
          <cell r="BT469">
            <v>0</v>
          </cell>
          <cell r="BU469">
            <v>0.35719970523075079</v>
          </cell>
          <cell r="BV469">
            <v>0</v>
          </cell>
          <cell r="BW469">
            <v>0.1145183222981014</v>
          </cell>
          <cell r="BX469">
            <v>0</v>
          </cell>
          <cell r="BY469">
            <v>57901.862557054112</v>
          </cell>
          <cell r="BZ469">
            <v>0</v>
          </cell>
          <cell r="CA469">
            <v>0.18544782265406001</v>
          </cell>
          <cell r="CB469">
            <v>0</v>
          </cell>
          <cell r="CC469">
            <v>93764.684317230436</v>
          </cell>
          <cell r="CD469">
            <v>0</v>
          </cell>
          <cell r="CE469">
            <v>2.9078965598824141E-2</v>
          </cell>
          <cell r="CF469">
            <v>0</v>
          </cell>
          <cell r="CG469">
            <v>0.74919087036097554</v>
          </cell>
          <cell r="CH469">
            <v>0</v>
          </cell>
          <cell r="CI469">
            <v>7729.2028893401721</v>
          </cell>
          <cell r="CJ469">
            <v>0</v>
          </cell>
          <cell r="CK469">
            <v>0.48956281260200546</v>
          </cell>
          <cell r="CL469">
            <v>0</v>
          </cell>
          <cell r="CM469">
            <v>97489.23253342956</v>
          </cell>
          <cell r="CN469">
            <v>0</v>
          </cell>
          <cell r="CO469">
            <v>0.39384983978538413</v>
          </cell>
          <cell r="CP469">
            <v>0</v>
          </cell>
          <cell r="CQ469">
            <v>199135.28973999975</v>
          </cell>
          <cell r="CR469">
            <v>0</v>
          </cell>
          <cell r="CS469">
            <v>1.1452745942221586E-2</v>
          </cell>
          <cell r="CT469">
            <v>0</v>
          </cell>
          <cell r="CU469">
            <v>5790.6482398613307</v>
          </cell>
          <cell r="CV469">
            <v>0</v>
          </cell>
          <cell r="CW469">
            <v>4.1308306499483638E-2</v>
          </cell>
          <cell r="CX469">
            <v>0</v>
          </cell>
          <cell r="CY469">
            <v>20885.984333333367</v>
          </cell>
          <cell r="CZ469">
            <v>0</v>
          </cell>
          <cell r="DA469">
            <v>2.0280436878654492E-2</v>
          </cell>
          <cell r="DB469">
            <v>0</v>
          </cell>
          <cell r="DC469">
            <v>8.3775050252689104E-4</v>
          </cell>
          <cell r="DD469">
            <v>0</v>
          </cell>
          <cell r="DE469">
            <v>423.57688692073395</v>
          </cell>
          <cell r="DF469">
            <v>0</v>
          </cell>
          <cell r="DG469">
            <v>0.61116923293335301</v>
          </cell>
          <cell r="DH469">
            <v>0</v>
          </cell>
          <cell r="DI469">
            <v>12764.871024061382</v>
          </cell>
          <cell r="DJ469">
            <v>0</v>
          </cell>
          <cell r="DK469">
            <v>0.11748278466741467</v>
          </cell>
          <cell r="DL469">
            <v>0</v>
          </cell>
          <cell r="DM469">
            <v>2453.7436000000002</v>
          </cell>
          <cell r="DN469">
            <v>0</v>
          </cell>
          <cell r="DO469">
            <v>0.82644101776987478</v>
          </cell>
          <cell r="DP469">
            <v>0</v>
          </cell>
          <cell r="DQ469">
            <v>52111.214317192884</v>
          </cell>
          <cell r="DR469">
            <v>0</v>
          </cell>
          <cell r="DS469">
            <v>63054.970889287855</v>
          </cell>
          <cell r="DT469">
            <v>0</v>
          </cell>
          <cell r="DU469">
            <v>487081.45896666677</v>
          </cell>
          <cell r="DV469">
            <v>0</v>
          </cell>
          <cell r="DW469">
            <v>0.96334986544536672</v>
          </cell>
          <cell r="DX469">
            <v>0</v>
          </cell>
          <cell r="DY469">
            <v>0.48576975746189666</v>
          </cell>
          <cell r="DZ469">
            <v>0</v>
          </cell>
          <cell r="EA469">
            <v>0.98799858990053901</v>
          </cell>
          <cell r="EB469">
            <v>0</v>
          </cell>
          <cell r="EC469">
            <v>0.85225634302460607</v>
          </cell>
          <cell r="ED469">
            <v>0</v>
          </cell>
          <cell r="EE469">
            <v>0.87189436835815204</v>
          </cell>
          <cell r="EF469">
            <v>0</v>
          </cell>
          <cell r="EG469">
            <v>7.658571142068081E-2</v>
          </cell>
          <cell r="EH469">
            <v>0</v>
          </cell>
          <cell r="EI469">
            <v>38722.671163232619</v>
          </cell>
          <cell r="EJ469">
            <v>0</v>
          </cell>
          <cell r="EK469">
            <v>39193.042944657238</v>
          </cell>
          <cell r="EL469">
            <v>0</v>
          </cell>
          <cell r="EM469">
            <v>7.7516012880535223E-2</v>
          </cell>
          <cell r="EN469">
            <v>0</v>
          </cell>
          <cell r="EO469">
            <v>4.635740963986045E-4</v>
          </cell>
          <cell r="EP469">
            <v>0</v>
          </cell>
          <cell r="EQ469">
            <v>18.168879468181181</v>
          </cell>
          <cell r="ER469">
            <v>0</v>
          </cell>
          <cell r="ES469">
            <v>0.98845681287439724</v>
          </cell>
          <cell r="ET469">
            <v>0</v>
          </cell>
          <cell r="EU469">
            <v>39174.874065189018</v>
          </cell>
          <cell r="EV469">
            <v>0</v>
          </cell>
          <cell r="EW469">
            <v>2.6479864935199007E-2</v>
          </cell>
          <cell r="EX469">
            <v>0</v>
          </cell>
          <cell r="EY469">
            <v>0.84735724581663707</v>
          </cell>
          <cell r="EZ469">
            <v>0</v>
          </cell>
          <cell r="FA469">
            <v>0.35995433531524246</v>
          </cell>
          <cell r="FB469">
            <v>0</v>
          </cell>
          <cell r="FC469">
            <v>0.42479643278241869</v>
          </cell>
          <cell r="FD469">
            <v>0</v>
          </cell>
          <cell r="FE469">
            <v>20194.816341686841</v>
          </cell>
          <cell r="FF469">
            <v>0</v>
          </cell>
          <cell r="FG469">
            <v>0.74307750588066745</v>
          </cell>
          <cell r="FH469">
            <v>0</v>
          </cell>
          <cell r="FI469">
            <v>0.78411936548595973</v>
          </cell>
          <cell r="FJ469">
            <v>0</v>
          </cell>
          <cell r="FK469">
            <v>0.89999202125570033</v>
          </cell>
          <cell r="FL469">
            <v>0</v>
          </cell>
          <cell r="FM469">
            <v>0.93724710296845914</v>
          </cell>
          <cell r="FN469">
            <v>0</v>
          </cell>
          <cell r="FO469">
            <v>0.66876382646718646</v>
          </cell>
          <cell r="FP469">
            <v>0</v>
          </cell>
          <cell r="FQ469">
            <v>0.73491360368318215</v>
          </cell>
          <cell r="FR469">
            <v>0</v>
          </cell>
          <cell r="FS469">
            <v>1.2574333162128637E-3</v>
          </cell>
          <cell r="FT469">
            <v>0</v>
          </cell>
          <cell r="FU469">
            <v>0.82769845108608764</v>
          </cell>
          <cell r="FV469">
            <v>0</v>
          </cell>
          <cell r="FW469">
            <v>0</v>
          </cell>
          <cell r="FX469">
            <v>0</v>
          </cell>
          <cell r="FY469">
            <v>46973.452854752577</v>
          </cell>
          <cell r="FZ469">
            <v>0</v>
          </cell>
          <cell r="GA469">
            <v>56751.891698136016</v>
          </cell>
          <cell r="GB469">
            <v>0</v>
          </cell>
          <cell r="GC469" t="e">
            <v>#DIV/0!</v>
          </cell>
          <cell r="GD469">
            <v>0</v>
          </cell>
          <cell r="GE469" t="e">
            <v>#DIV/0!</v>
          </cell>
          <cell r="GF469">
            <v>0</v>
          </cell>
          <cell r="GG469" t="e">
            <v>#DIV/0!</v>
          </cell>
          <cell r="GH469">
            <v>0</v>
          </cell>
          <cell r="GI469" t="e">
            <v>#DIV/0!</v>
          </cell>
          <cell r="GJ469">
            <v>0</v>
          </cell>
          <cell r="GK469" t="e">
            <v>#DIV/0!</v>
          </cell>
          <cell r="GL469">
            <v>0</v>
          </cell>
          <cell r="GM469" t="e">
            <v>#DIV/0!</v>
          </cell>
          <cell r="GN469">
            <v>0</v>
          </cell>
          <cell r="GO469" t="e">
            <v>#DIV/0!</v>
          </cell>
          <cell r="GP469">
            <v>0</v>
          </cell>
          <cell r="GQ469" t="e">
            <v>#DIV/0!</v>
          </cell>
          <cell r="GR469">
            <v>0</v>
          </cell>
          <cell r="GS469" t="e">
            <v>#DIV/0!</v>
          </cell>
          <cell r="GT469">
            <v>0</v>
          </cell>
          <cell r="GU469">
            <v>23832.706265731133</v>
          </cell>
          <cell r="GV469">
            <v>0</v>
          </cell>
          <cell r="GW469">
            <v>8578.6859426446645</v>
          </cell>
          <cell r="GX469">
            <v>0</v>
          </cell>
          <cell r="GY469">
            <v>1.6966927803159018E-2</v>
          </cell>
          <cell r="GZ469">
            <v>0</v>
          </cell>
          <cell r="HA469">
            <v>4.7136334080542859E-2</v>
          </cell>
          <cell r="HB469">
            <v>0</v>
          </cell>
          <cell r="HC469">
            <v>4386.2803243947128</v>
          </cell>
          <cell r="HD469">
            <v>0</v>
          </cell>
          <cell r="HE469">
            <v>8.6751866295129865E-3</v>
          </cell>
          <cell r="IV469">
            <v>465</v>
          </cell>
        </row>
        <row r="470">
          <cell r="B470">
            <v>1</v>
          </cell>
          <cell r="C470">
            <v>2</v>
          </cell>
          <cell r="D470">
            <v>3</v>
          </cell>
          <cell r="E470">
            <v>4</v>
          </cell>
          <cell r="F470">
            <v>5</v>
          </cell>
          <cell r="G470">
            <v>6</v>
          </cell>
          <cell r="H470">
            <v>7</v>
          </cell>
          <cell r="I470">
            <v>8</v>
          </cell>
          <cell r="J470">
            <v>9</v>
          </cell>
          <cell r="K470">
            <v>10</v>
          </cell>
          <cell r="L470">
            <v>11</v>
          </cell>
          <cell r="M470">
            <v>12</v>
          </cell>
          <cell r="N470">
            <v>13</v>
          </cell>
          <cell r="O470">
            <v>14</v>
          </cell>
          <cell r="P470">
            <v>15</v>
          </cell>
          <cell r="Q470">
            <v>16</v>
          </cell>
          <cell r="R470">
            <v>17</v>
          </cell>
          <cell r="S470">
            <v>18</v>
          </cell>
          <cell r="T470">
            <v>19</v>
          </cell>
          <cell r="U470">
            <v>20</v>
          </cell>
          <cell r="V470">
            <v>21</v>
          </cell>
          <cell r="W470">
            <v>22</v>
          </cell>
          <cell r="X470">
            <v>23</v>
          </cell>
          <cell r="Y470">
            <v>24</v>
          </cell>
          <cell r="Z470">
            <v>25</v>
          </cell>
          <cell r="AA470">
            <v>26</v>
          </cell>
          <cell r="AB470">
            <v>27</v>
          </cell>
          <cell r="AC470">
            <v>28</v>
          </cell>
          <cell r="AD470">
            <v>29</v>
          </cell>
          <cell r="AE470">
            <v>30</v>
          </cell>
          <cell r="AF470">
            <v>31</v>
          </cell>
          <cell r="AG470">
            <v>32</v>
          </cell>
          <cell r="AH470">
            <v>33</v>
          </cell>
          <cell r="AI470">
            <v>34</v>
          </cell>
          <cell r="AJ470">
            <v>35</v>
          </cell>
          <cell r="AK470">
            <v>36</v>
          </cell>
          <cell r="AL470">
            <v>37</v>
          </cell>
          <cell r="AM470">
            <v>38</v>
          </cell>
          <cell r="AN470">
            <v>39</v>
          </cell>
          <cell r="AO470">
            <v>40</v>
          </cell>
          <cell r="AP470">
            <v>41</v>
          </cell>
          <cell r="AQ470">
            <v>42</v>
          </cell>
          <cell r="AR470">
            <v>43</v>
          </cell>
          <cell r="AS470">
            <v>44</v>
          </cell>
          <cell r="AT470">
            <v>45</v>
          </cell>
          <cell r="AU470">
            <v>46</v>
          </cell>
          <cell r="AV470">
            <v>47</v>
          </cell>
          <cell r="AW470">
            <v>48</v>
          </cell>
          <cell r="AX470">
            <v>49</v>
          </cell>
          <cell r="AY470">
            <v>50</v>
          </cell>
          <cell r="AZ470">
            <v>51</v>
          </cell>
          <cell r="BA470">
            <v>52</v>
          </cell>
          <cell r="BB470">
            <v>53</v>
          </cell>
          <cell r="BC470">
            <v>54</v>
          </cell>
          <cell r="BD470">
            <v>55</v>
          </cell>
          <cell r="BE470">
            <v>56</v>
          </cell>
          <cell r="BF470">
            <v>57</v>
          </cell>
          <cell r="BG470">
            <v>58</v>
          </cell>
          <cell r="BH470">
            <v>59</v>
          </cell>
          <cell r="BI470">
            <v>60</v>
          </cell>
          <cell r="BJ470">
            <v>61</v>
          </cell>
          <cell r="BK470">
            <v>62</v>
          </cell>
          <cell r="BL470">
            <v>63</v>
          </cell>
          <cell r="BM470">
            <v>64</v>
          </cell>
          <cell r="BN470">
            <v>65</v>
          </cell>
          <cell r="BO470">
            <v>66</v>
          </cell>
          <cell r="BP470">
            <v>67</v>
          </cell>
          <cell r="BQ470">
            <v>68</v>
          </cell>
          <cell r="BR470">
            <v>69</v>
          </cell>
          <cell r="BS470">
            <v>70</v>
          </cell>
          <cell r="BT470">
            <v>71</v>
          </cell>
          <cell r="BU470">
            <v>72</v>
          </cell>
          <cell r="BV470">
            <v>73</v>
          </cell>
          <cell r="BW470">
            <v>74</v>
          </cell>
          <cell r="BX470">
            <v>75</v>
          </cell>
          <cell r="BY470">
            <v>76</v>
          </cell>
          <cell r="BZ470">
            <v>77</v>
          </cell>
          <cell r="CA470">
            <v>78</v>
          </cell>
          <cell r="CB470">
            <v>79</v>
          </cell>
          <cell r="CC470">
            <v>80</v>
          </cell>
          <cell r="CD470">
            <v>81</v>
          </cell>
          <cell r="CE470">
            <v>82</v>
          </cell>
          <cell r="CF470">
            <v>83</v>
          </cell>
          <cell r="CG470">
            <v>84</v>
          </cell>
          <cell r="CH470">
            <v>85</v>
          </cell>
          <cell r="CI470">
            <v>86</v>
          </cell>
          <cell r="CJ470">
            <v>87</v>
          </cell>
          <cell r="CK470">
            <v>88</v>
          </cell>
          <cell r="CL470">
            <v>89</v>
          </cell>
          <cell r="CM470">
            <v>90</v>
          </cell>
          <cell r="CN470">
            <v>91</v>
          </cell>
          <cell r="CO470">
            <v>92</v>
          </cell>
          <cell r="CP470">
            <v>93</v>
          </cell>
          <cell r="CQ470">
            <v>94</v>
          </cell>
          <cell r="CR470">
            <v>95</v>
          </cell>
          <cell r="CS470">
            <v>96</v>
          </cell>
          <cell r="CT470">
            <v>97</v>
          </cell>
          <cell r="CU470">
            <v>98</v>
          </cell>
          <cell r="CV470">
            <v>99</v>
          </cell>
          <cell r="CW470">
            <v>100</v>
          </cell>
          <cell r="CX470">
            <v>101</v>
          </cell>
          <cell r="CY470">
            <v>102</v>
          </cell>
          <cell r="CZ470">
            <v>103</v>
          </cell>
          <cell r="DA470">
            <v>104</v>
          </cell>
          <cell r="DB470">
            <v>105</v>
          </cell>
          <cell r="DC470">
            <v>106</v>
          </cell>
          <cell r="DD470">
            <v>107</v>
          </cell>
          <cell r="DE470">
            <v>108</v>
          </cell>
          <cell r="DF470">
            <v>109</v>
          </cell>
          <cell r="DG470">
            <v>110</v>
          </cell>
          <cell r="DH470">
            <v>111</v>
          </cell>
          <cell r="DI470">
            <v>112</v>
          </cell>
          <cell r="DJ470">
            <v>113</v>
          </cell>
          <cell r="DK470">
            <v>114</v>
          </cell>
          <cell r="DL470">
            <v>115</v>
          </cell>
          <cell r="DM470">
            <v>116</v>
          </cell>
          <cell r="DN470">
            <v>117</v>
          </cell>
          <cell r="DO470">
            <v>118</v>
          </cell>
          <cell r="DP470">
            <v>119</v>
          </cell>
          <cell r="DQ470">
            <v>120</v>
          </cell>
          <cell r="DR470">
            <v>121</v>
          </cell>
          <cell r="DS470">
            <v>122</v>
          </cell>
          <cell r="DT470">
            <v>123</v>
          </cell>
          <cell r="DU470">
            <v>124</v>
          </cell>
          <cell r="DV470">
            <v>125</v>
          </cell>
          <cell r="DW470">
            <v>126</v>
          </cell>
          <cell r="DX470">
            <v>127</v>
          </cell>
          <cell r="DY470">
            <v>128</v>
          </cell>
          <cell r="DZ470">
            <v>129</v>
          </cell>
          <cell r="EA470">
            <v>130</v>
          </cell>
          <cell r="EB470">
            <v>131</v>
          </cell>
          <cell r="EC470">
            <v>132</v>
          </cell>
          <cell r="ED470">
            <v>133</v>
          </cell>
          <cell r="EE470">
            <v>134</v>
          </cell>
          <cell r="EF470">
            <v>135</v>
          </cell>
          <cell r="EG470">
            <v>136</v>
          </cell>
          <cell r="EH470">
            <v>137</v>
          </cell>
          <cell r="EI470">
            <v>138</v>
          </cell>
          <cell r="EJ470">
            <v>139</v>
          </cell>
          <cell r="EK470">
            <v>140</v>
          </cell>
          <cell r="EL470">
            <v>141</v>
          </cell>
          <cell r="EM470">
            <v>142</v>
          </cell>
          <cell r="EN470">
            <v>143</v>
          </cell>
          <cell r="EO470">
            <v>144</v>
          </cell>
          <cell r="EP470">
            <v>145</v>
          </cell>
          <cell r="EQ470">
            <v>146</v>
          </cell>
          <cell r="ER470">
            <v>147</v>
          </cell>
          <cell r="ES470">
            <v>148</v>
          </cell>
          <cell r="ET470">
            <v>149</v>
          </cell>
          <cell r="EU470">
            <v>150</v>
          </cell>
          <cell r="EV470">
            <v>151</v>
          </cell>
          <cell r="EW470">
            <v>152</v>
          </cell>
          <cell r="EX470">
            <v>153</v>
          </cell>
          <cell r="EY470">
            <v>154</v>
          </cell>
          <cell r="EZ470">
            <v>155</v>
          </cell>
          <cell r="FA470">
            <v>156</v>
          </cell>
          <cell r="FB470">
            <v>157</v>
          </cell>
          <cell r="FC470">
            <v>158</v>
          </cell>
          <cell r="FD470">
            <v>159</v>
          </cell>
          <cell r="FE470">
            <v>160</v>
          </cell>
          <cell r="FF470">
            <v>161</v>
          </cell>
          <cell r="FG470">
            <v>162</v>
          </cell>
          <cell r="FH470">
            <v>163</v>
          </cell>
          <cell r="FI470">
            <v>164</v>
          </cell>
          <cell r="FJ470">
            <v>165</v>
          </cell>
          <cell r="FK470">
            <v>166</v>
          </cell>
          <cell r="FL470">
            <v>167</v>
          </cell>
          <cell r="FM470">
            <v>168</v>
          </cell>
          <cell r="FN470">
            <v>169</v>
          </cell>
          <cell r="FO470">
            <v>170</v>
          </cell>
          <cell r="FP470">
            <v>171</v>
          </cell>
          <cell r="FQ470">
            <v>172</v>
          </cell>
          <cell r="FR470">
            <v>173</v>
          </cell>
          <cell r="FS470">
            <v>174</v>
          </cell>
          <cell r="FT470">
            <v>175</v>
          </cell>
          <cell r="FU470">
            <v>176</v>
          </cell>
          <cell r="FV470">
            <v>177</v>
          </cell>
          <cell r="FW470">
            <v>178</v>
          </cell>
          <cell r="FX470">
            <v>179</v>
          </cell>
          <cell r="FY470">
            <v>180</v>
          </cell>
          <cell r="FZ470">
            <v>181</v>
          </cell>
          <cell r="GA470">
            <v>182</v>
          </cell>
          <cell r="GB470">
            <v>183</v>
          </cell>
          <cell r="GC470">
            <v>184</v>
          </cell>
          <cell r="GD470">
            <v>185</v>
          </cell>
          <cell r="GE470">
            <v>186</v>
          </cell>
          <cell r="GF470">
            <v>187</v>
          </cell>
          <cell r="GG470">
            <v>188</v>
          </cell>
          <cell r="GH470">
            <v>189</v>
          </cell>
          <cell r="GI470">
            <v>190</v>
          </cell>
          <cell r="GJ470">
            <v>191</v>
          </cell>
          <cell r="GK470">
            <v>192</v>
          </cell>
          <cell r="GL470">
            <v>193</v>
          </cell>
          <cell r="GM470">
            <v>194</v>
          </cell>
          <cell r="GN470">
            <v>195</v>
          </cell>
          <cell r="GO470">
            <v>196</v>
          </cell>
          <cell r="GP470">
            <v>197</v>
          </cell>
          <cell r="GQ470">
            <v>198</v>
          </cell>
          <cell r="GR470">
            <v>199</v>
          </cell>
          <cell r="GS470">
            <v>200</v>
          </cell>
          <cell r="GT470">
            <v>201</v>
          </cell>
          <cell r="GU470">
            <v>202</v>
          </cell>
          <cell r="GV470">
            <v>203</v>
          </cell>
          <cell r="GW470">
            <v>204</v>
          </cell>
          <cell r="GX470">
            <v>205</v>
          </cell>
          <cell r="GY470">
            <v>206</v>
          </cell>
          <cell r="GZ470">
            <v>207</v>
          </cell>
          <cell r="HA470">
            <v>208</v>
          </cell>
          <cell r="HB470">
            <v>209</v>
          </cell>
          <cell r="HC470">
            <v>210</v>
          </cell>
          <cell r="HD470">
            <v>211</v>
          </cell>
          <cell r="HE470">
            <v>212</v>
          </cell>
          <cell r="HF470">
            <v>213</v>
          </cell>
          <cell r="HG470">
            <v>214</v>
          </cell>
          <cell r="HH470">
            <v>215</v>
          </cell>
          <cell r="HI470">
            <v>216</v>
          </cell>
          <cell r="HJ470">
            <v>217</v>
          </cell>
          <cell r="HK470">
            <v>218</v>
          </cell>
          <cell r="HL470">
            <v>219</v>
          </cell>
          <cell r="HM470">
            <v>220</v>
          </cell>
          <cell r="HN470">
            <v>221</v>
          </cell>
          <cell r="HO470">
            <v>222</v>
          </cell>
          <cell r="HP470">
            <v>223</v>
          </cell>
          <cell r="HQ470">
            <v>224</v>
          </cell>
          <cell r="HR470">
            <v>225</v>
          </cell>
          <cell r="HS470">
            <v>226</v>
          </cell>
          <cell r="HT470">
            <v>227</v>
          </cell>
          <cell r="HU470">
            <v>228</v>
          </cell>
          <cell r="HV470">
            <v>229</v>
          </cell>
          <cell r="HW470">
            <v>230</v>
          </cell>
          <cell r="HX470">
            <v>231</v>
          </cell>
          <cell r="HY470">
            <v>232</v>
          </cell>
          <cell r="HZ470">
            <v>233</v>
          </cell>
          <cell r="IA470">
            <v>234</v>
          </cell>
          <cell r="IB470">
            <v>235</v>
          </cell>
          <cell r="IC470">
            <v>236</v>
          </cell>
          <cell r="ID470">
            <v>237</v>
          </cell>
          <cell r="IE470">
            <v>238</v>
          </cell>
          <cell r="IF470">
            <v>239</v>
          </cell>
          <cell r="IG470">
            <v>240</v>
          </cell>
          <cell r="IH470">
            <v>241</v>
          </cell>
          <cell r="II470">
            <v>242</v>
          </cell>
          <cell r="IJ470">
            <v>243</v>
          </cell>
          <cell r="IK470">
            <v>244</v>
          </cell>
          <cell r="IL470">
            <v>245</v>
          </cell>
          <cell r="IM470">
            <v>246</v>
          </cell>
          <cell r="IN470">
            <v>247</v>
          </cell>
          <cell r="IO470">
            <v>248</v>
          </cell>
          <cell r="IP470">
            <v>249</v>
          </cell>
          <cell r="IQ470">
            <v>250</v>
          </cell>
          <cell r="IR470">
            <v>251</v>
          </cell>
          <cell r="IS470">
            <v>252</v>
          </cell>
          <cell r="IT470">
            <v>253</v>
          </cell>
          <cell r="IU470">
            <v>254</v>
          </cell>
          <cell r="IV470">
            <v>466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F 2001 08-07-2002"/>
      <sheetName val="TAF 2001 "/>
      <sheetName val="Feuil1"/>
      <sheetName val="TAF 01"/>
      <sheetName val="TAF 00"/>
      <sheetName val="redev credit bail"/>
      <sheetName val="details"/>
      <sheetName val="détail budget taf 2002"/>
      <sheetName val="TAF 02"/>
      <sheetName val="TAF budget2003"/>
      <sheetName val="TAF 02 du 05-08-02"/>
      <sheetName val="TAF 02 prés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relatório"/>
      <sheetName val="Variaç. Out x Dez"/>
      <sheetName val="mapa movimentação"/>
      <sheetName val="adições"/>
      <sheetName val="PAS Depreciação"/>
      <sheetName val="referencias"/>
      <sheetName val="saldo inicial"/>
      <sheetName val="Conferência Saldo inicial"/>
      <sheetName val="XREF"/>
      <sheetName val="Tickmarks"/>
      <sheetName val="Calculo global Depr."/>
      <sheetName val="Teste FOPAG"/>
      <sheetName val="Custo Inicial"/>
      <sheetName val="Mapa de Mov. Imob {ppc}"/>
      <sheetName val="Cálc. Global de Deprec."/>
      <sheetName val="Teste de Depreciação"/>
      <sheetName val="Parametro-Depreciação"/>
      <sheetName val="Seleção 1"/>
      <sheetName val="Seleção 2"/>
      <sheetName val="Log"/>
      <sheetName val="Mapa de Imobilizado"/>
      <sheetName val="Abertura Relat."/>
      <sheetName val="Imobilizado em andamento"/>
      <sheetName val="Teste SD.In. e Baixas"/>
      <sheetName val="Teste Adições"/>
      <sheetName val="Teste O.Andamentos"/>
      <sheetName val="Ajuste dep. imob. andam."/>
      <sheetName val="Teste Depr."/>
      <sheetName val="Telefone"/>
      <sheetName val="Logcinicial"/>
      <sheetName val="Logadições"/>
      <sheetName val="LogAndamento"/>
      <sheetName val="Relatório"/>
      <sheetName val="Adição"/>
      <sheetName val="Saldo Inicial- Baixas"/>
      <sheetName val="Custo 31-12-01"/>
      <sheetName val="Reavaliação 31-12-01"/>
      <sheetName val="Análise Imob.SC"/>
      <sheetName val="PAS Deprec.Jan. a Nov.01"/>
      <sheetName val="Expect. Deprec."/>
      <sheetName val="Mapa Mov.Imob.Nov.01{PPC}"/>
      <sheetName val="Expect. Ad.Custo"/>
      <sheetName val="Expect. Baixas Custo"/>
      <sheetName val="Expect. Baixas Reaval."/>
      <sheetName val="Reavaliação Nov.01{PPC}"/>
      <sheetName val="Log das Seleções"/>
      <sheetName val="Threshold Calc"/>
      <sheetName val=" Global fopag"/>
      <sheetName val="NE 31-12-2009"/>
      <sheetName val="Conciliação USGAAP"/>
      <sheetName val="Mapa Imobilizado"/>
      <sheetName val="Parâmetro"/>
      <sheetName val="NE"/>
      <sheetName val="Teste Saldo Inicial"/>
      <sheetName val="Teste Adição"/>
      <sheetName val="Cálculo Parâmetro"/>
      <sheetName val="Níveis Parâmetro"/>
      <sheetName val="Mapa Movimentação R$"/>
      <sheetName val="Mapa Movimentação US$"/>
      <sheetName val="Teste de adição"/>
      <sheetName val="Teste de SD Inicial"/>
      <sheetName val="Log ADICOES E SD INICIAL"/>
      <sheetName val="Mapa Imobilizado R$"/>
      <sheetName val="Mapa ImobilizadoUS$"/>
      <sheetName val="Mapa Argentina US$ {ppc}"/>
      <sheetName val="Ativo Fixo {PPC}"/>
      <sheetName val="Teste Saldo In."/>
      <sheetName val="Depreciaç. Dez"/>
      <sheetName val="Depreciaç."/>
      <sheetName val="Nota Explicativa"/>
      <sheetName val="Argentina"/>
      <sheetName val="Imob. Andamento {PPCD}"/>
      <sheetName val="Log Saldo Inicial"/>
      <sheetName val="Log Adição"/>
      <sheetName val="Mov. Imobilizado{PPC}"/>
      <sheetName val="Teste de Adições"/>
      <sheetName val="Teste Imob SD Inicial"/>
      <sheetName val="Teste de Baixa"/>
      <sheetName val="Deprec.Jan.a Dez."/>
      <sheetName val="Log Sel SI"/>
      <sheetName val="Log Sel.Adições"/>
      <sheetName val="Log Adicoes"/>
      <sheetName val="Mapa"/>
      <sheetName val="Depreciação"/>
      <sheetName val="Teste Adição e SI"/>
      <sheetName val="Log'S"/>
      <sheetName val="Log Adições"/>
      <sheetName val="Mapa {ppc}"/>
      <sheetName val="Seleção Saldo Inicial"/>
      <sheetName val="Leasing"/>
      <sheetName val="Conciliação Cont. X Aux."/>
      <sheetName val="Mapa Mov. R${ppc}"/>
      <sheetName val="Mapa Mov. US${ppc}"/>
      <sheetName val="Direitos de Concessão"/>
      <sheetName val="Teste S. Inicial-3"/>
      <sheetName val="Teste S. Inicial-4"/>
      <sheetName val="Teste Giro"/>
      <sheetName val="Mapa Mov. Imobilizado"/>
      <sheetName val="Seleção SI Imobilizado"/>
      <sheetName val="Ref. Teste Adição"/>
      <sheetName val="SI 2005"/>
      <sheetName val="{PPC} Mapa Imob"/>
      <sheetName val="BR GAAP vs US GAAP"/>
      <sheetName val="Teste SI"/>
      <sheetName val="NEs"/>
      <sheetName val="Software 2008"/>
      <sheetName val="Software 2007"/>
      <sheetName val="Mapa de Imobilizado-dez08"/>
      <sheetName val="Mapa geral em R$ USGAAP"/>
      <sheetName val="Ajustes_GAAP's"/>
      <sheetName val="Balancete"/>
      <sheetName val="#REF"/>
      <sheetName val="Sheet1"/>
      <sheetName val="Sumário"/>
      <sheetName val="Imob_Andamento"/>
      <sheetName val="Adicoes"/>
      <sheetName val="Sd_inicial"/>
      <sheetName val="Bens em Garantia"/>
      <sheetName val="TAF 00"/>
      <sheetName val="Comparativo (UIR)"/>
      <sheetName val="Comparativo (UBV)"/>
      <sheetName val="Comparativo-GSM"/>
      <sheetName val="Tab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loitation ind 600000 tc"/>
      <sheetName val="investissements agricoles"/>
      <sheetName val="Investissements industriels"/>
      <sheetName val="synthese exploitation"/>
      <sheetName val="exploit ind selon CSOG 2003"/>
      <sheetName val="exploitation agricole"/>
      <sheetName val="Ecart technique"/>
      <sheetName val="Effectifs"/>
      <sheetName val="exploit ind 1000000tc"/>
      <sheetName val="eloignement"/>
      <sheetName val="transp sucre"/>
      <sheetName val="Feuil10"/>
      <sheetName val="Feuil11"/>
      <sheetName val="Feuil12"/>
      <sheetName val="Feuil13"/>
      <sheetName val="Feuil14"/>
      <sheetName val="Feuil15"/>
      <sheetName val="Feuil16"/>
    </sheetNames>
    <sheetDataSet>
      <sheetData sheetId="0" refreshError="1">
        <row r="25">
          <cell r="D25">
            <v>616000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TES "/>
      <sheetName val="COMPTE.RESULTATS"/>
      <sheetName val="2000"/>
      <sheetName val="1999"/>
      <sheetName val="Feuil1"/>
      <sheetName val="exploitation ind 600000 tc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"/>
      <sheetName val="DISPONIBILITES "/>
    </sheetNames>
    <sheetDataSet>
      <sheetData sheetId="0" refreshError="1"/>
      <sheetData sheetId="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Combinado AA"/>
      <sheetName val="DRE Combinado AA"/>
      <sheetName val="BP Formato Final"/>
      <sheetName val="DRE Formato Final"/>
      <sheetName val="DMPL Formato Final"/>
      <sheetName val="Links"/>
      <sheetName val="DOAR Formato Final"/>
      <sheetName val="BP"/>
      <sheetName val="DRE"/>
      <sheetName val="DOAR"/>
      <sheetName val="Suporte DOAR"/>
      <sheetName val="Eliminações"/>
      <sheetName val="DMPL Ciao"/>
      <sheetName val="Lead CIAO"/>
      <sheetName val="BC USM"/>
      <sheetName val="BC Boa Vista"/>
      <sheetName val="BC Mogi"/>
      <sheetName val="BC Omtek"/>
      <sheetName val="XREF"/>
      <sheetName val="Tickmarks"/>
      <sheetName val="DMPL"/>
      <sheetName val="Intercompany BP"/>
      <sheetName val="#REF"/>
      <sheetName val="Juros sobre Capital"/>
      <sheetName val="Lead"/>
      <sheetName val="S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 de depreciação"/>
      <sheetName val="#REF"/>
      <sheetName val="Suporte DOAR"/>
      <sheetName val="Intercompany BP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ckmarks "/>
      <sheetName val="security (2)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General"/>
      <sheetName val="Kennzahlen"/>
      <sheetName val="Ratios"/>
      <sheetName val="PLAN_Vergleich"/>
      <sheetName val="Bid_Vergl_2"/>
      <sheetName val="Eckdaten"/>
      <sheetName val="Bal Sheet"/>
      <sheetName val="P&amp;L"/>
      <sheetName val="Graphik"/>
      <sheetName val="Fincalc"/>
      <sheetName val="Financing"/>
      <sheetName val="CFStat"/>
      <sheetName val="Valuation "/>
      <sheetName val="Valuation  2000"/>
      <sheetName val="Sensitivity"/>
      <sheetName val="Infoblatt"/>
      <sheetName val="Revenues"/>
      <sheetName val="MobMarket"/>
      <sheetName val="Freiheit"/>
      <sheetName val="Privat"/>
      <sheetName val="Profi"/>
      <sheetName val="Prod 5-C"/>
      <sheetName val="Service"/>
      <sheetName val="Usergroups"/>
      <sheetName val="Interc. Mobile"/>
      <sheetName val="Handsets+Prov"/>
      <sheetName val="Roaming"/>
      <sheetName val="PABX - VPN"/>
      <sheetName val="Fixed Line Business"/>
      <sheetName val="Voice Fixed I"/>
      <sheetName val="Voice Fixed"/>
      <sheetName val="VAS I"/>
      <sheetName val="VAS"/>
      <sheetName val="Fixed Data"/>
      <sheetName val="Handsets"/>
      <sheetName val="OPEX"/>
      <sheetName val="KST_Überg"/>
      <sheetName val="Personnel I"/>
      <sheetName val="Personnel"/>
      <sheetName val="Other G&amp;A"/>
      <sheetName val="O&amp;M"/>
      <sheetName val="Frequency &amp; Licence"/>
      <sheetName val="Interc. Fixed"/>
      <sheetName val="Transmission "/>
      <sheetName val="Marketing"/>
      <sheetName val="Shops"/>
      <sheetName val="Regiotels"/>
      <sheetName val="T-IF"/>
      <sheetName val="Depreciation"/>
      <sheetName val="CAPEX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Lead"/>
      <sheetName val="Abertura por Unidade"/>
      <sheetName val="Imobilizado em Andto."/>
      <sheetName val="Pendencias (controle Karen)"/>
      <sheetName val="Teste Documental Imob. em And."/>
      <sheetName val="Mapa mov e PAS Depreciação"/>
      <sheetName val="Resultado exercício"/>
      <sheetName val="Evolução Custo e Depreciação"/>
      <sheetName val="Movimentação CBB"/>
      <sheetName val="saldo inicial"/>
      <sheetName val="Teste adicoes-baixas-transf"/>
      <sheetName val="NF's Teste adiçoes-baixas-trans"/>
      <sheetName val="Teste outras Transações"/>
      <sheetName val="Prov. Perd {PPC}"/>
      <sheetName val="Cálculo Parâmetro R 0,7"/>
      <sheetName val="XREF"/>
      <sheetName val="Tickmarks"/>
      <sheetName val="níveis parâmetro"/>
      <sheetName val="Mapa de Resultado"/>
      <sheetName val="Deposito Judicial"/>
      <sheetName val="Receitas Vendas Inpacel"/>
      <sheetName val="Deducoes venda IP"/>
      <sheetName val="PAS Deduções venda Inpacel"/>
      <sheetName val="Tickmark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"/>
      <sheetName val="Resumo"/>
      <sheetName val="MUT"/>
      <sheetName val="DOAR"/>
      <sheetName val="Mapa Imobilizado"/>
      <sheetName val="Lead"/>
      <sheetName val="PAS Vendas"/>
      <sheetName val="Mapa de Resultado"/>
      <sheetName val="XREF"/>
      <sheetName val="Deposito Judicia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4)"/>
      <sheetName val="Plan2 (3)"/>
      <sheetName val="Plan2 (2)"/>
      <sheetName val="Plan2"/>
      <sheetName val="221186"/>
      <sheetName val="221185"/>
      <sheetName val="221184"/>
      <sheetName val="221182"/>
      <sheetName val="221175"/>
      <sheetName val="221168"/>
      <sheetName val="221151"/>
      <sheetName val="ELP_Julho2005"/>
      <sheetName val="#REF"/>
      <sheetName val="Resumo"/>
      <sheetName val="Mapa Imobilizado"/>
      <sheetName val="suporte"/>
      <sheetName val="1)gerenciador"/>
      <sheetName val="2)mapa vendas"/>
      <sheetName val="RATEIO RECEITA BRUTA"/>
      <sheetName val="9)usina mi sem zl"/>
      <sheetName val="11)usina me"/>
      <sheetName val="12)qtde usinas"/>
      <sheetName val="incentivo acucar.me"/>
      <sheetName val="5a)incentivo alcool"/>
      <sheetName val="13)incentivo.mi"/>
      <sheetName val="comercialização"/>
      <sheetName val="inc.anidro unif.alcool"/>
      <sheetName val="INC-HIDRATADO"/>
      <sheetName val="INC-ANID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Nota do Relatório"/>
      <sheetName val="Vendas entre PR {PPC}"/>
      <sheetName val="Fornecedores Acionistas {PPC}"/>
      <sheetName val="Saldo Controladora {PPC}"/>
      <sheetName val="Partes Relacionadas"/>
      <sheetName val="Riscos Fiscais"/>
      <sheetName val="XREF"/>
      <sheetName val="Tickmarks"/>
      <sheetName val="Nota Explicativa"/>
      <sheetName val="CDI Acum"/>
      <sheetName val="Movimentação Mútuos"/>
      <sheetName val="PAS Juros"/>
      <sheetName val="Saldo 31.03.07"/>
      <sheetName val="#REF"/>
      <sheetName val="Abertura N.E."/>
      <sheetName val="Parâmetro"/>
      <sheetName val="Eliminações"/>
      <sheetName val="Resumo"/>
      <sheetName val="Mapa Imobilizad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Anexo 6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Eliminações"/>
    </sheetNames>
    <sheetDataSet>
      <sheetData sheetId="0" refreshError="1">
        <row r="15">
          <cell r="M15">
            <v>100154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uias INSS e FGTS"/>
      <sheetName val="Fopag"/>
      <sheetName val=" Global fopag"/>
      <sheetName val="Cálculo Global Provisão 13"/>
      <sheetName val="Teste fopag Ural."/>
      <sheetName val="Férias acum. Ural."/>
      <sheetName val="13. salário Ural."/>
      <sheetName val="XREF"/>
      <sheetName val="Tickmarks"/>
      <sheetName val="Mapa Mov. 429"/>
      <sheetName val="Comparativo(UBV)"/>
      <sheetName val="Comparativo (UIR)"/>
      <sheetName val="Report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Para referencia"/>
      <sheetName val="Resumo de aplicações"/>
      <sheetName val="Circularização"/>
      <sheetName val="PAS de juros"/>
      <sheetName val="Composição Aplicação"/>
      <sheetName val="Parâmetro"/>
      <sheetName val="XREF"/>
      <sheetName val="Tickmarks"/>
      <sheetName val=" Global fopag"/>
      <sheetName val="Anexo 6"/>
      <sheetName val="Impostos"/>
      <sheetName val="Referência-Relatório-Resultado"/>
      <sheetName val="Mapa Mov. 4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estes"/>
      <sheetName val="PIS-COFINS"/>
      <sheetName val="Fopag"/>
      <sheetName val="Férias acum."/>
      <sheetName val="Compl. Prov. Férias"/>
      <sheetName val="13. salário"/>
      <sheetName val="BH"/>
      <sheetName val="Tick"/>
      <sheetName val="13_ salário"/>
      <sheetName val="PAS Custo-despesa e Provisão"/>
      <sheetName val="adições"/>
      <sheetName val="mapa movimentação"/>
      <sheetName val="Income Statement"/>
      <sheetName val="Balance Sheet"/>
      <sheetName val="Composição Aplicação"/>
      <sheetName val="XREF"/>
      <sheetName val="ENTRADA"/>
      <sheetName val="Cálculo Global - Salários 31.12"/>
      <sheetName val="Mapa Empréstimos {ppc}"/>
      <sheetName val="Circularização 30.09.04"/>
      <sheetName val="Cartas de Fiança"/>
      <sheetName val="Report 31.12.04"/>
      <sheetName val="Abertura de Contas"/>
      <sheetName val="Apl.Financ."/>
      <sheetName val="Circulariz. 30.09.02 "/>
      <sheetName val="Conciliação Bancária 30.09"/>
      <sheetName val="Movimentação {ppc}"/>
      <sheetName val="Reconciliação Bancária"/>
      <sheetName val="Detalhe Férias 30.06"/>
      <sheetName val="CPMF a Rec"/>
      <sheetName val="PAS de juros"/>
      <sheetName val="Apl_Financ_"/>
      <sheetName val="Cap.de juros"/>
      <sheetName val="Fixed Assets"/>
      <sheetName val="Plan1"/>
      <sheetName val="Teste Alternativo  31.12.03"/>
      <sheetName val="Seguros 2001-2002 {ppc}"/>
      <sheetName val="Reconciliações 30.09 "/>
      <sheetName val="Teste FOPAG"/>
      <sheetName val=" Global fop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Outorga 2005"/>
      <sheetName val="Outorga Fixa e Variável"/>
      <sheetName val="VP - HP 12C"/>
      <sheetName val="VP - 31.12.2004"/>
      <sheetName val="XREF"/>
      <sheetName val="Tickmarks"/>
      <sheetName val="Nota Explicativa"/>
      <sheetName val="Outorga Fixa"/>
      <sheetName val="Vr. Presente Outorga"/>
      <sheetName val="Mov. LP"/>
      <sheetName val="Report"/>
      <sheetName val="DRE"/>
      <sheetName val="mapa moviment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E"/>
      <sheetName val="DMPL"/>
      <sheetName val="DVA "/>
      <sheetName val="Fluxo de Caixa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F549AD9-3824-4E64-B751-05618F1DD18D}" name="Tableau5" displayName="Tableau5" ref="D2:D27" totalsRowShown="0" headerRowDxfId="330" dataDxfId="329">
  <sortState xmlns:xlrd2="http://schemas.microsoft.com/office/spreadsheetml/2017/richdata2" ref="D3:D18">
    <sortCondition ref="D3"/>
  </sortState>
  <tableColumns count="1">
    <tableColumn id="1" xr3:uid="{27DC2C6A-2256-4359-8343-FF5AAAB414AA}" name="Désherbage Mécanique" dataDxfId="328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90EA7A9-9624-499B-804D-18A970784653}" name="Tableau18" displayName="Tableau18" ref="K2:K5" totalsRowShown="0" dataDxfId="304">
  <tableColumns count="1">
    <tableColumn id="1" xr3:uid="{53EF45A2-1AE0-4C4B-A653-5E277C8452A7}" name="Gestion Paille Manuel" dataDxfId="303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71760E47-1D40-4FAC-9F1F-2C2DBCF8578C}" name="Tableau24" displayName="Tableau24" ref="L2:L7" totalsRowShown="0" dataDxfId="302">
  <tableColumns count="1">
    <tableColumn id="1" xr3:uid="{E21BCFB4-0902-4174-8916-E6256137D9F9}" name="Semis Mécanique" dataDxfId="301"/>
  </tableColumns>
  <tableStyleInfo name="TableStyleLight14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C9F5E41-E33A-4F21-A7B2-AB62B4676453}" name="Tableau25" displayName="Tableau25" ref="M2:M3" totalsRowShown="0" dataDxfId="300">
  <tableColumns count="1">
    <tableColumn id="1" xr3:uid="{B52E30C5-B817-4CAB-9DD1-ECEBFF1F1E40}" name="Semis Manuel" dataDxfId="299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B36A3FA5-5D8A-414F-A42A-D6EC0A174C26}" name="Tableau19" displayName="Tableau19" ref="N2:N13" totalsRowShown="0" dataDxfId="298">
  <tableColumns count="1">
    <tableColumn id="1" xr3:uid="{842E2CC6-65EE-4AF0-8B72-3FBB3EC1E765}" name="Travail du sol Mécanique" dataDxfId="297"/>
  </tableColumns>
  <tableStyleInfo name="TableStyleLight14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C5E20C6E-74EC-4B1F-B963-D83B8C8E0156}" name="Tableau20" displayName="Tableau20" ref="O2:O3" totalsRowShown="0" dataDxfId="296">
  <tableColumns count="1">
    <tableColumn id="1" xr3:uid="{BEA101BF-7533-456F-9A46-86A88ACA3577}" name="Travail du sol Manuel" dataDxfId="295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2B6A2AD-D4DE-40C2-948B-0D6ABAFE78A0}" name="Tableau23" displayName="Tableau23" ref="R2:R3" totalsRowShown="0" dataDxfId="294">
  <tableColumns count="1">
    <tableColumn id="1" xr3:uid="{EB174BFE-57CD-481C-A213-D9EE2E8A957F}" name="Irrigation Mécanique" dataDxfId="293"/>
  </tableColumns>
  <tableStyleInfo name="TableStyleLight14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4EBEF1D9-5715-44E0-9AF6-ACDAE5E47079}" name="Tableau26" displayName="Tableau26" ref="S2:S4" totalsRowShown="0" dataDxfId="292">
  <tableColumns count="1">
    <tableColumn id="1" xr3:uid="{52FE3547-7D5B-4BE8-8DF4-7639D40A847C}" name="Irrigation Manuel" dataDxfId="291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B2E72E77-1BD7-4164-A4A0-323DCAB65096}" name="Tableau27" displayName="Tableau27" ref="T2:T4" totalsRowShown="0" dataDxfId="290">
  <tableColumns count="1">
    <tableColumn id="1" xr3:uid="{59405016-12CC-4D98-9509-903BD1E97F67}" name="Transport Mécanique" dataDxfId="289"/>
  </tableColumns>
  <tableStyleInfo name="TableStyleLight14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F521326-1350-4B62-91B3-0A474EE320C3}" name="Tableau28" displayName="Tableau28" ref="U2:U6" totalsRowShown="0" dataDxfId="288">
  <tableColumns count="1">
    <tableColumn id="1" xr3:uid="{72370B71-1C84-4E80-9CF6-0E80CF17D23E}" name="Chargement Mécanique" dataDxfId="287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D21E737-CBD4-4404-94EA-21EA7890063F}" name="Tableau30" displayName="Tableau30" ref="X2:X10" totalsRowShown="0" dataDxfId="286">
  <tableColumns count="1">
    <tableColumn id="1" xr3:uid="{31F08F76-9BF1-4B05-B864-F498FE64A1CD}" name="Numéro Intervention" dataDxfId="285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E81130-AFDE-49C9-AF77-D2564B7D61E2}" name="Tableau6" displayName="Tableau6" ref="B2:B13" totalsRowShown="0" headerRowDxfId="327" dataDxfId="326">
  <sortState xmlns:xlrd2="http://schemas.microsoft.com/office/spreadsheetml/2017/richdata2" ref="B3:B13">
    <sortCondition ref="B2"/>
  </sortState>
  <tableColumns count="1">
    <tableColumn id="1" xr3:uid="{C8A113C5-5B3B-4306-8E82-6CE32C2AE760}" name="Opération" dataDxfId="325"/>
  </tableColumns>
  <tableStyleInfo name="TableStyleLight14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6487D5C0-BDA3-4715-A472-63529B86BC83}" name="Tableau22" displayName="Tableau22" ref="Q2:Q5" totalsRowShown="0" dataDxfId="284">
  <tableColumns count="1">
    <tableColumn id="1" xr3:uid="{E77F2DB9-45FD-4625-986F-CBA65F291582}" name="Plantation Manuel" dataDxfId="283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4F7F4DE-D001-453F-B923-F067F5FC2228}" name="Tableau21" displayName="Tableau21" ref="P2:P4" totalsRowShown="0" dataDxfId="282">
  <tableColumns count="1">
    <tableColumn id="1" xr3:uid="{DF5116F6-DDDB-4B5B-B2B3-C386D33ED2EF}" name="Plantation Mécanique" dataDxfId="281"/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5F0E18C8-6398-44A9-A1C2-41C11A5ED459}" name="Tableau32" displayName="Tableau32" ref="Y2:Y5" totalsRowShown="0" dataDxfId="280">
  <tableColumns count="1">
    <tableColumn id="1" xr3:uid="{0B4C6DFB-9B08-496F-A52B-CB3B8C509CAC}" name="Type d'opération" dataDxfId="279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85AAC719-A66D-4FCE-9DE3-7B8B67D997C3}" name="Tableau41" displayName="Tableau41" ref="V2:V3" totalsRowShown="0">
  <autoFilter ref="V2:V3" xr:uid="{EDA0A07D-7C57-49F9-8FF0-6F602C9E8DE2}"/>
  <tableColumns count="1">
    <tableColumn id="1" xr3:uid="{115A0CB2-90EA-421C-B778-9CDDF0A7E330}" name="Lutte Ravageur Manuel"/>
  </tableColumns>
  <tableStyleInfo name="TableStyleLight14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C5587D7C-1D3D-4341-B7AD-B3C217FB5E4A}" name="Tableau46" displayName="Tableau46" ref="W2:W3" totalsRowShown="0">
  <autoFilter ref="W2:W3" xr:uid="{E437EBE2-CCE2-4DCF-B389-E70D44CBC490}"/>
  <tableColumns count="1">
    <tableColumn id="1" xr3:uid="{6D0A7725-5979-4558-BD42-30326968B1CE}" name="Lutte Ravageur Mécanique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CE24D3-1878-4FAC-B521-037BDB1A867E}" name="Tableau1" displayName="Tableau1" ref="B3:L75" headerRowDxfId="278" dataDxfId="276" totalsRowDxfId="274" headerRowBorderDxfId="277" tableBorderDxfId="275">
  <sortState xmlns:xlrd2="http://schemas.microsoft.com/office/spreadsheetml/2017/richdata2" ref="B4:L74">
    <sortCondition ref="B4:B74"/>
    <sortCondition ref="C4:C74"/>
    <sortCondition ref="D4:D74"/>
  </sortState>
  <tableColumns count="11">
    <tableColumn id="1" xr3:uid="{1967FA27-234C-4FF6-9A00-39E8E08A0938}" name="Opération" totalsRowLabel="Total" dataDxfId="273"/>
    <tableColumn id="2" xr3:uid="{450F4ACD-AB14-4FC1-B218-2500510B2D75}" name="Modalité" dataDxfId="272"/>
    <tableColumn id="3" xr3:uid="{FDA9E3E3-D985-460A-B5F9-9A8A90E4B007}" name="Intervention" dataDxfId="271"/>
    <tableColumn id="11" xr3:uid="{A4152FFE-CF9D-4F7F-90CA-CEE376D0C5D5}" name="Traction" dataDxfId="270"/>
    <tableColumn id="10" xr3:uid="{41442086-BE94-4CDB-851B-786DA742B8EC}" name="Outil" dataDxfId="269"/>
    <tableColumn id="4" xr3:uid="{8015BE0A-94CC-4EBD-8B37-0F89942DC58E}" name="Débit de chantier heures/ha" dataDxfId="268" totalsRowDxfId="267"/>
    <tableColumn id="5" xr3:uid="{B24BD5DB-91A9-4C30-B3DB-6FFDF47F544C}" name="Charges de Mécanisation €/heure " dataDxfId="266">
      <calculatedColumnFormula>VLOOKUP(Tableau1[[#This Row],[Traction]],Tableau11[],21,FALSE)+VLOOKUP(Tableau1[[#This Row],[Outil]],Tableau40[],21,FALSE)</calculatedColumnFormula>
    </tableColumn>
    <tableColumn id="7" xr3:uid="{DE097C0A-C2A7-4291-B7DB-E2CA98597BAB}" name="Charges de Mécanisation  €/ha" dataDxfId="265" totalsRowDxfId="264">
      <calculatedColumnFormula>Tableau1[[#This Row],[Débit de chantier heures/ha]]*Tableau1[[#This Row],[Charges de Mécanisation €/heure ]]</calculatedColumnFormula>
    </tableColumn>
    <tableColumn id="8" xr3:uid="{08B213C1-0977-4314-B138-12736C7C7DBB}" name="Charges de Main d'oeuvre  €/ha" dataDxfId="263" totalsRowDxfId="262">
      <calculatedColumnFormula>Tableau1[[#This Row],[Débit de chantier heures/ha]]*'Paramétrage Transversal'!$D$14</calculatedColumnFormula>
    </tableColumn>
    <tableColumn id="9" xr3:uid="{B58B1886-4B11-42B3-9C6C-39C475532626}" name="Consommation Gasoil l/h" dataDxfId="261">
      <calculatedColumnFormula>VLOOKUP(Tableau1[[#This Row],[Traction]],Tableau11[],8,FALSE)+VLOOKUP(Tableau1[[#This Row],[Outil]],Tableau40[],8,FALSE)</calculatedColumnFormula>
    </tableColumn>
    <tableColumn id="12" xr3:uid="{A984919E-F023-4E05-9C84-AF809381A763}" name="Coût de l'opération €/ha" dataDxfId="260" totalsRowDxfId="259">
      <calculatedColumnFormula>Tableau1[[#This Row],[Charges de Mécanisation  €/ha]]+Tableau1[[#This Row],[Charges de Main d''oeuvre  €/ha]]</calculatedColumnFormula>
    </tableColumn>
  </tableColumns>
  <tableStyleInfo showFirstColumn="0" showLastColumn="0" showRowStripes="0" showColumnStripes="1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7663FB7A-5C7A-4838-8B86-7447E3C3E779}" name="Tableau39" displayName="Tableau39" ref="B79:L88" totalsRowShown="0" headerRowDxfId="258" tableBorderDxfId="257">
  <autoFilter ref="B79:L88" xr:uid="{C06ED666-D3E5-46ED-9429-8A04639699C1}"/>
  <sortState xmlns:xlrd2="http://schemas.microsoft.com/office/spreadsheetml/2017/richdata2" ref="B80:L88">
    <sortCondition ref="B80:B88"/>
  </sortState>
  <tableColumns count="11">
    <tableColumn id="1" xr3:uid="{1BA83E50-3E6E-4069-917F-E6ED5727E160}" name="Opération" dataDxfId="256"/>
    <tableColumn id="2" xr3:uid="{D337DEBC-1EDD-4FC0-AEBC-0866469BB262}" name="Modalité" dataDxfId="255"/>
    <tableColumn id="3" xr3:uid="{0FA6A010-C173-4370-9CF1-E99AE0C53470}" name="Intervention" dataDxfId="254"/>
    <tableColumn id="12" xr3:uid="{A09F56A3-1814-42EA-91A5-C207601254BD}" name="Engin" dataDxfId="253"/>
    <tableColumn id="11" xr3:uid="{B47F99B0-2D9C-40A6-88F0-9A67271DEC26}" name="Outil" dataDxfId="252"/>
    <tableColumn id="5" xr3:uid="{1BCA2046-BF94-4F24-BA7A-4C52073594CA}" name="Débit de chantier heures/ha" dataDxfId="251">
      <calculatedColumnFormula>'Paramétrage Transversal'!C3/'Paramétrage Transversal'!D18</calculatedColumnFormula>
    </tableColumn>
    <tableColumn id="6" xr3:uid="{2D11ADF1-EC1B-4350-A1C6-40D6C3BEA13E}" name="Charges de Mécanisation €/heure " dataDxfId="250">
      <calculatedColumnFormula>VLOOKUP(Tableau39[[#This Row],[Engin]],Tableau11[],21,FALSE)+VLOOKUP(Tableau39[[#This Row],[Outil]],Tableau40[],21,FALSE)</calculatedColumnFormula>
    </tableColumn>
    <tableColumn id="7" xr3:uid="{55FAF4E2-C579-4294-AF76-FFF58633DDBB}" name="Charges de Mécanisation  €/ha" dataDxfId="249">
      <calculatedColumnFormula>Tableau39[[#This Row],[Débit de chantier heures/ha]]*H80</calculatedColumnFormula>
    </tableColumn>
    <tableColumn id="8" xr3:uid="{3F50AE5A-040A-4D6D-AFDD-ADEFBAD03519}" name="Charges de Main d'oeuvre  €/ha" dataDxfId="248">
      <calculatedColumnFormula>Tableau39[[#This Row],[Débit de chantier heures/ha]]*'Paramétrage Transversal'!$D$14</calculatedColumnFormula>
    </tableColumn>
    <tableColumn id="9" xr3:uid="{38081B43-B02A-4D97-BEDE-2FB625108E7B}" name="Consommation Gasoil l/h" dataDxfId="247">
      <calculatedColumnFormula>VLOOKUP(Tableau39[[#This Row],[Engin]],Tableau11[],8,FALSE)+VLOOKUP(Tableau39[[#This Row],[Outil]],Tableau40[],8,FALSE)</calculatedColumnFormula>
    </tableColumn>
    <tableColumn id="13" xr3:uid="{BA05F98A-A22F-48CE-9A08-E07158DE5F87}" name="Coût de l'opération €/ha" dataDxfId="246">
      <calculatedColumnFormula>Tableau39[[#This Row],[Charges de Mécanisation  €/ha]]+Tableau39[[#This Row],[Charges de Main d''oeuvre  €/ha]]</calculatedColumnFormula>
    </tableColumn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7252B3AA-B658-4136-8875-F1304C68E6BF}" name="Tableau3943" displayName="Tableau3943" ref="B93:L102" totalsRowShown="0" headerRowDxfId="245" tableBorderDxfId="244">
  <autoFilter ref="B93:L102" xr:uid="{44622779-28C0-4F28-A319-8B0EED141AFC}"/>
  <sortState xmlns:xlrd2="http://schemas.microsoft.com/office/spreadsheetml/2017/richdata2" ref="B94:L102">
    <sortCondition ref="B94:B102"/>
  </sortState>
  <tableColumns count="11">
    <tableColumn id="1" xr3:uid="{CF6E2333-6E23-4996-9A1E-002B641277F4}" name="Opération" dataDxfId="243"/>
    <tableColumn id="2" xr3:uid="{C36337F2-B888-42A0-B0E2-CEF6F9E61CEC}" name="Modalité" dataDxfId="242"/>
    <tableColumn id="3" xr3:uid="{189B06CD-2740-4483-8506-F5FC3D2A26A8}" name="Intervention" dataDxfId="241"/>
    <tableColumn id="12" xr3:uid="{D5DB1831-4D82-47D8-BA44-64BC027798E3}" name="Engin" dataDxfId="240"/>
    <tableColumn id="11" xr3:uid="{817BE16B-22F6-4403-A4FC-526FC739D904}" name="Outil" dataDxfId="239"/>
    <tableColumn id="5" xr3:uid="{2BFC951D-D704-442D-83F5-8C8DF79E3A56}" name="Débit de chantier heures/ha" dataDxfId="238">
      <calculatedColumnFormula>'Paramétrage Transversal'!C24/'Paramétrage Transversal'!D13</calculatedColumnFormula>
    </tableColumn>
    <tableColumn id="6" xr3:uid="{59A12330-E45F-46A8-B7ED-57CE2C63C66B}" name="Charges de Mécanisation €/heure " dataDxfId="237">
      <calculatedColumnFormula>VLOOKUP(Tableau3943[[#This Row],[Engin]],Tableau11[],21,FALSE)+VLOOKUP(Tableau3943[[#This Row],[Outil]],Tableau40[],21,FALSE)</calculatedColumnFormula>
    </tableColumn>
    <tableColumn id="7" xr3:uid="{13734264-DAB5-48D3-97F0-31F098AD4848}" name="Charges de Mécanisation  €/ha" dataDxfId="236">
      <calculatedColumnFormula>Tableau3943[[#This Row],[Débit de chantier heures/ha]]*H94</calculatedColumnFormula>
    </tableColumn>
    <tableColumn id="8" xr3:uid="{2535B398-7104-4266-AA63-DF52AB92EBEE}" name="Charges de Main d'oeuvre  €/ha" dataDxfId="235">
      <calculatedColumnFormula>Tableau3943[[#This Row],[Débit de chantier heures/ha]]*'Paramétrage Transversal'!$D$14</calculatedColumnFormula>
    </tableColumn>
    <tableColumn id="9" xr3:uid="{B827E907-3659-4A3E-90E8-10CFF063F6A3}" name="Consommation Gasoil l/h" dataDxfId="234">
      <calculatedColumnFormula>VLOOKUP(Tableau3943[[#This Row],[Engin]],Tableau11[],8,FALSE)+VLOOKUP(Tableau3943[[#This Row],[Outil]],Tableau40[],8,FALSE)</calculatedColumnFormula>
    </tableColumn>
    <tableColumn id="13" xr3:uid="{7D6742B5-9CB5-4B0A-A892-B953766993EE}" name="Coût de l'opération €/ha" dataDxfId="233">
      <calculatedColumnFormula>Tableau3943[[#This Row],[Charges de Mécanisation  €/ha]]+Tableau3943[[#This Row],[Charges de Main d''oeuvre  €/ha]]</calculatedColumnFormula>
    </tableColumn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6A59886-406C-4305-82DC-F03AF2B52A7C}" name="Tableau11" displayName="Tableau11" ref="B2:V12" totalsRowShown="0" headerRowDxfId="232" dataDxfId="230" headerRowBorderDxfId="231" tableBorderDxfId="229" totalsRowBorderDxfId="228">
  <autoFilter ref="B2:V12" xr:uid="{BD272AF9-22B8-4AE9-B021-CAC5147B9FF7}"/>
  <tableColumns count="21">
    <tableColumn id="1" xr3:uid="{3FB47B79-F615-4579-9579-C0165531FF8A}" name="Traction" dataDxfId="227"/>
    <tableColumn id="2" xr3:uid="{087C24DC-B357-4597-AAF5-32EDD39CD54F}" name="Puissance en chevaux" dataDxfId="226"/>
    <tableColumn id="3" xr3:uid="{694CFF51-EEBF-4207-810C-E7A1A3082646}" name="Prix neuf €" dataDxfId="225"/>
    <tableColumn id="4" xr3:uid="{A28C7D4F-3C7E-419F-BEB4-E1EE45A7BAD9}" name="Durée de vie h" dataDxfId="224"/>
    <tableColumn id="6" xr3:uid="{5F56FC42-21F2-457F-9056-0562F9BFCA72}" name="Taux de subvention investissement %" dataDxfId="223" dataCellStyle="Pourcentage"/>
    <tableColumn id="8" xr3:uid="{820A411F-A836-4DAA-8844-A8873424208F}" name="Consommation spécifique moteur g/ch/h" dataDxfId="222"/>
    <tableColumn id="9" xr3:uid="{E317BDB0-3610-463A-8B96-DAA2953743B8}" name="Taux de charge moteur moyen %" dataDxfId="221" dataCellStyle="Pourcentage"/>
    <tableColumn id="10" xr3:uid="{EB317D50-C3FF-478A-9A2D-EB4C19B6BE0E}" name="Consommation gasoil l/h" dataDxfId="220">
      <calculatedColumnFormula>(G3/1000/0.85)*C3*H3</calculatedColumnFormula>
    </tableColumn>
    <tableColumn id="12" xr3:uid="{7AC6CF47-C736-430E-9860-ACE9FA5FAB68}" name="Coût train de chenilles/pneus € (1)" dataDxfId="219"/>
    <tableColumn id="13" xr3:uid="{A972B48A-F0F3-4C68-9BA0-FBFAD5B01774}" name="Durée de vie train de chenilles/pneus h (1)" dataDxfId="218"/>
    <tableColumn id="14" xr3:uid="{7F5FFCA2-84BE-4093-A1B5-4C94B2E4DBC5}" name="Coût train de chenilles/pneus € (2)" dataDxfId="217"/>
    <tableColumn id="15" xr3:uid="{04CFB1F6-1D34-4F31-93D7-D58B503864D1}" name="Durée de vie train de chenilles/pneus h (2)" dataDxfId="216"/>
    <tableColumn id="21" xr3:uid="{02931B17-DA61-45BC-8547-60820065E5A1}" name="Coefficient cumulatif Entretien et Réparation" dataDxfId="215" dataCellStyle="Pourcentage"/>
    <tableColumn id="22" xr3:uid="{51830A7B-2A19-42AE-915D-778C57DB9986}" name="Pourcentage Assurance + Frais d'intérêts" dataDxfId="214" dataCellStyle="Pourcentage"/>
    <tableColumn id="24" xr3:uid="{5FBF8581-73AF-4577-878E-655E855DB98D}" name="Gasoil €/h" dataDxfId="213">
      <calculatedColumnFormula>I3*'Paramétrage Transversal'!$D$29</calculatedColumnFormula>
    </tableColumn>
    <tableColumn id="25" xr3:uid="{EE616342-080D-4E13-A4FA-DF1985E71212}" name="Chenilles/pneus €/h" dataDxfId="212">
      <calculatedColumnFormula>IF(J3&lt;&gt;"",J3/K3,0)+IF(L3&lt;&gt;"",L3/M3,0)</calculatedColumnFormula>
    </tableColumn>
    <tableColumn id="26" xr3:uid="{701FA089-1624-467C-8423-E9C095CB4D4A}" name="Entretien et Réparation €/h" dataDxfId="211">
      <calculatedColumnFormula>Tableau11[[#This Row],[Prix neuf €]]*Tableau11[[#This Row],[Coefficient cumulatif Entretien et Réparation]]/Tableau11[[#This Row],[Durée de vie h]]</calculatedColumnFormula>
    </tableColumn>
    <tableColumn id="27" xr3:uid="{36D4964D-E251-4A50-A625-767477CCE626}" name="Amortissement technique brut €/h" dataDxfId="210">
      <calculatedColumnFormula>D3/E3</calculatedColumnFormula>
    </tableColumn>
    <tableColumn id="28" xr3:uid="{6A9EB9E0-5A5F-41DC-9F27-733F3DDCB200}" name="Amort. Subvention investissement €/h" dataDxfId="209">
      <calculatedColumnFormula>-S3*F3</calculatedColumnFormula>
    </tableColumn>
    <tableColumn id="29" xr3:uid="{D757025E-5E11-42AE-AACD-277F3792313E}" name="Assurance + coût capital €/h" dataDxfId="208">
      <calculatedColumnFormula>Tableau11[[#This Row],[Prix neuf €]]/2*Tableau11[[#This Row],[Pourcentage Assurance + Frais d''intérêts]]*10/Tableau11[[#This Row],[Durée de vie h]]</calculatedColumnFormula>
    </tableColumn>
    <tableColumn id="30" xr3:uid="{5D4A5733-41BB-4AEB-9C7B-8C42AF038747}" name="Total €/h" dataDxfId="207">
      <calculatedColumnFormula>SUM(P3:U3)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E786E8B8-361E-4936-A128-D04C0026B678}" name="Tableau40" displayName="Tableau40" ref="B15:V65" totalsRowShown="0" headerRowDxfId="206" dataDxfId="205" tableBorderDxfId="204">
  <autoFilter ref="B15:V65" xr:uid="{4B378127-B2C9-407C-B554-A4E49E7B6576}"/>
  <tableColumns count="21">
    <tableColumn id="1" xr3:uid="{50D7C40A-2EB3-49D0-9085-28CFB9106048}" name="Outil " dataDxfId="203"/>
    <tableColumn id="2" xr3:uid="{687A39DE-4929-4314-98F1-EAF3DC2B6CB0}" name="Puissance en chevaux" dataDxfId="202"/>
    <tableColumn id="3" xr3:uid="{C7BC551D-2F80-44BC-B84B-87CE9E65E5A0}" name="Prix neuf €" dataDxfId="201"/>
    <tableColumn id="4" xr3:uid="{4424D715-FDEB-47B2-AC49-E2CEC4B68FCF}" name="Durée de vie h" dataDxfId="200"/>
    <tableColumn id="5" xr3:uid="{19B2AC26-FC12-472D-A026-905DC55F5617}" name="Taux de subvention investissement %" dataDxfId="199" dataCellStyle="Pourcentage"/>
    <tableColumn id="6" xr3:uid="{627F7390-0936-4B9F-8EDB-5C1738A70D4C}" name="Consommation spécifique moteur g/ch/h" dataDxfId="198"/>
    <tableColumn id="7" xr3:uid="{FF268301-D91E-4A2B-904B-7D3F03FDC647}" name="Taux de charge moteur moyen %" dataDxfId="197" dataCellStyle="Pourcentage"/>
    <tableColumn id="8" xr3:uid="{E836C345-5DB3-4398-B5D8-8BD420B8FA3C}" name="Consommation gasoil l/h" dataDxfId="196">
      <calculatedColumnFormula>(G16/1000/0.85)*C16*H16</calculatedColumnFormula>
    </tableColumn>
    <tableColumn id="9" xr3:uid="{0E2869B4-B7C2-4A46-9C03-892265B2F739}" name="Coût train de chenilles/pneus € (1)" dataDxfId="195"/>
    <tableColumn id="10" xr3:uid="{2BF62042-6698-42D7-B8C0-C718F4E5499E}" name="Durée de vie train de chenilles/pneus h (1)" dataDxfId="194"/>
    <tableColumn id="11" xr3:uid="{E8EC8A6F-365A-42C0-B215-5B897F5FBCCE}" name="Coût train de chenilles/pneus € (2)" dataDxfId="193"/>
    <tableColumn id="12" xr3:uid="{8A55394D-B8E3-4C17-9A8C-1AB60BBED366}" name="Durée de vie train de chenilles/pneus h (2)" dataDxfId="192"/>
    <tableColumn id="17" xr3:uid="{994DABE5-0FC3-41CC-9168-EC702253419D}" name="Coefficient cumulatif Entretien et Réparation" dataDxfId="191" dataCellStyle="Pourcentage"/>
    <tableColumn id="18" xr3:uid="{A59B53DA-3699-4E92-94BE-B9CD99F9C3B8}" name="Pourcentage Assurance + Frais d'intérêts" dataDxfId="190" dataCellStyle="Pourcentage"/>
    <tableColumn id="19" xr3:uid="{3EFDB939-AF86-4B8C-BCC2-53DFCAC5F724}" name="Gasoil €/h" dataDxfId="189">
      <calculatedColumnFormula>I16*'Paramétrage Transversal'!$D$29</calculatedColumnFormula>
    </tableColumn>
    <tableColumn id="20" xr3:uid="{CA967FB1-F5F1-4988-B84A-9C7DCC119737}" name="Chenilles/pneus €/h" dataDxfId="188">
      <calculatedColumnFormula>IF(J16&lt;&gt;"",J16/K16,0)+IF(L16&lt;&gt;"",L16/M16,0)</calculatedColumnFormula>
    </tableColumn>
    <tableColumn id="21" xr3:uid="{0EE1C4BF-2567-4607-8765-9E22C9A9DC2E}" name="Entretien et Réparation €/h" dataDxfId="187">
      <calculatedColumnFormula>Tableau40[[#This Row],[Prix neuf €]]*Tableau40[[#This Row],[Coefficient cumulatif Entretien et Réparation]]/Tableau40[[#This Row],[Durée de vie h]]</calculatedColumnFormula>
    </tableColumn>
    <tableColumn id="22" xr3:uid="{BB99D342-CA87-4D07-AB5A-F723BF59DCE5}" name="Amortissement technique brut €/h" dataDxfId="186">
      <calculatedColumnFormula>D16/E16</calculatedColumnFormula>
    </tableColumn>
    <tableColumn id="23" xr3:uid="{6653B274-20F4-4497-B80F-DF4C2C4943F1}" name="Amort. Subvention investissement €/h" dataDxfId="185">
      <calculatedColumnFormula>-S16*F16</calculatedColumnFormula>
    </tableColumn>
    <tableColumn id="24" xr3:uid="{F635B6C2-F80C-49C3-98EC-1A3546A8185F}" name="Assurance €/h" dataDxfId="184">
      <calculatedColumnFormula>Tableau40[[#This Row],[Prix neuf €]]/2*Tableau40[[#This Row],[Pourcentage Assurance + Frais d''intérêts]]*10/Tableau40[[#This Row],[Durée de vie h]]</calculatedColumnFormula>
    </tableColumn>
    <tableColumn id="25" xr3:uid="{12F23264-D2D3-4CC8-BDCB-49C2A2149B37}" name="Total €/h" dataDxfId="183">
      <calculatedColumnFormula>SUM(P16:U16)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4E723AD-C981-47DC-AA4E-DD513F162C7C}" name="Tableau7" displayName="Tableau7" ref="C2:C4" totalsRowShown="0" headerRowDxfId="324" dataDxfId="323">
  <tableColumns count="1">
    <tableColumn id="1" xr3:uid="{6484CDE4-74B3-4904-9726-939331AAF7FD}" name="Modalité" dataDxfId="322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9DD972-2B70-4934-9076-6321A8D2D4AD}" name="Tableau3" displayName="Tableau3" ref="F3:J53" totalsRowShown="0" headerRowDxfId="182" dataDxfId="180" headerRowBorderDxfId="181" tableBorderDxfId="179" totalsRowBorderDxfId="178">
  <autoFilter ref="F3:J53" xr:uid="{4D887BFB-9746-4578-A21E-58AEDCE4FD61}"/>
  <sortState xmlns:xlrd2="http://schemas.microsoft.com/office/spreadsheetml/2017/richdata2" ref="F4:J50">
    <sortCondition descending="1" ref="F3:F50"/>
  </sortState>
  <tableColumns count="5">
    <tableColumn id="1" xr3:uid="{4FEDE7AE-B125-4B8D-867F-0A24E5BCD236}" name="Nom" dataDxfId="177"/>
    <tableColumn id="2" xr3:uid="{92A960C7-0EA4-4128-9E97-317449A9B141}" name="Prix par t" dataDxfId="176"/>
    <tableColumn id="3" xr3:uid="{3A66786C-F0A8-4D92-9FB6-EEFEF2731D79}" name="N" dataDxfId="175" dataCellStyle="Pourcentage"/>
    <tableColumn id="4" xr3:uid="{D7B18A23-7975-4BDF-A6F2-8C1F4E0D54EC}" name="P" dataDxfId="174" dataCellStyle="Pourcentage"/>
    <tableColumn id="5" xr3:uid="{639CA9FE-A36E-4854-BA10-56772B76FAC8}" name="K" dataDxfId="173" dataCellStyle="Pourcentage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FD58143-52DF-4B68-9C78-C5636CA64F00}" name="Tableau2" displayName="Tableau2" ref="B3:D20" totalsRowShown="0" headerRowDxfId="172" dataDxfId="170" headerRowBorderDxfId="171" tableBorderDxfId="169" totalsRowBorderDxfId="168">
  <autoFilter ref="B3:D20" xr:uid="{F75B0996-9C68-4950-BF78-83C2ED3AAA42}"/>
  <sortState xmlns:xlrd2="http://schemas.microsoft.com/office/spreadsheetml/2017/richdata2" ref="B4:D16">
    <sortCondition ref="B3:B16"/>
  </sortState>
  <tableColumns count="3">
    <tableColumn id="1" xr3:uid="{35D6C5D9-672C-4063-A448-4092550637F3}" name="Nom" dataDxfId="167"/>
    <tableColumn id="2" xr3:uid="{081B827F-C985-4452-9A43-6D2CB794A652}" name="Prix € par litre ou kg" dataDxfId="166"/>
    <tableColumn id="3" xr3:uid="{02BE842D-B94F-42A6-9091-03C55BB7E83B}" name="Dose homologuée" dataDxfId="165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AAAA58CF-7A38-4E1F-AFF3-825A30007FE6}" name="Tableau346" displayName="Tableau346" ref="L3:U37" totalsRowShown="0" headerRowDxfId="164" dataDxfId="162" headerRowBorderDxfId="163" tableBorderDxfId="161" totalsRowBorderDxfId="160">
  <autoFilter ref="L3:U37" xr:uid="{BEF446C1-F8B9-4F5C-BA79-7155DDDC5C98}"/>
  <sortState xmlns:xlrd2="http://schemas.microsoft.com/office/spreadsheetml/2017/richdata2" ref="L4:U31">
    <sortCondition ref="L3:L31"/>
  </sortState>
  <tableColumns count="10">
    <tableColumn id="1" xr3:uid="{14BE18B2-2A3C-4CB3-AAD8-8B7C043F0E64}" name="Nom" dataDxfId="159"/>
    <tableColumn id="3" xr3:uid="{E742DE9E-358E-40FF-99DF-C737C0BFAC30}" name="N" dataDxfId="158" dataCellStyle="Pourcentage"/>
    <tableColumn id="6" xr3:uid="{3C93205C-69C8-43E2-914D-56580FE7420A}" name="CEE N" dataDxfId="157" dataCellStyle="Pourcentage"/>
    <tableColumn id="2" xr3:uid="{D84FFC70-CEEA-4396-90BB-869348D85DA8}" name="N net" dataDxfId="156" dataCellStyle="Pourcentage">
      <calculatedColumnFormula>Tableau346[[#This Row],[N]]*Tableau346[[#This Row],[CEE N]]</calculatedColumnFormula>
    </tableColumn>
    <tableColumn id="4" xr3:uid="{BD935DE0-0F35-4D81-83B2-BDB66361621F}" name="P" dataDxfId="155" dataCellStyle="Pourcentage"/>
    <tableColumn id="9" xr3:uid="{163A8CFE-20D8-4BBC-A2CD-2FF2947805FD}" name="CEE P" dataDxfId="154" dataCellStyle="Pourcentage"/>
    <tableColumn id="8" xr3:uid="{5A3FEF99-1A94-49C3-A5EA-AA71002EB252}" name="P net" dataDxfId="153" dataCellStyle="Pourcentage">
      <calculatedColumnFormula>Tableau346[[#This Row],[P]]*Tableau346[[#This Row],[CEE P]]</calculatedColumnFormula>
    </tableColumn>
    <tableColumn id="5" xr3:uid="{5394D404-74B1-487A-B448-BD58D2F823F9}" name="K" dataDxfId="152" dataCellStyle="Pourcentage"/>
    <tableColumn id="7" xr3:uid="{48C8D3E9-7E6E-4E19-9DD2-D602E7802639}" name="CEE K" dataDxfId="151" dataCellStyle="Pourcentage"/>
    <tableColumn id="10" xr3:uid="{5CF98ED5-AF0C-4628-BA35-4B396EC1C113}" name="K net" dataDxfId="150" dataCellStyle="Pourcentage">
      <calculatedColumnFormula>Tableau346[[#This Row],[K]]*Tableau346[[#This Row],[CEE K]]</calculatedColumnFormula>
    </tableColumn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348A16D-F9AB-4FFF-A94E-821926242068}" name="Tableau4" displayName="Tableau4" ref="B2:L27" totalsRowShown="0" headerRowDxfId="149" dataDxfId="147" headerRowBorderDxfId="148" tableBorderDxfId="146" totalsRowBorderDxfId="145">
  <autoFilter ref="B2:L27" xr:uid="{D3DB7087-CDE3-4CB2-896A-5C0307A09B25}"/>
  <tableColumns count="11">
    <tableColumn id="1" xr3:uid="{D407145C-B087-4D3A-A6CB-F20BD0F334BB}" name="Date" dataDxfId="144"/>
    <tableColumn id="2" xr3:uid="{A5CDC10F-B478-42C5-A20C-613854A2A628}" name="Opération" dataDxfId="143"/>
    <tableColumn id="3" xr3:uid="{208D4A0A-CBF7-4F14-89D4-CC022F01B5FB}" name="Modalité" dataDxfId="142"/>
    <tableColumn id="4" xr3:uid="{B1696F8A-26A5-46D2-A442-41D7A12D4BE5}" name="Intervention" dataDxfId="141"/>
    <tableColumn id="5" xr3:uid="{0EE5103A-2FFC-4DF5-95C3-C12FAF1BED20}" name="Débit de chantier h/ha" dataDxfId="140">
      <calculatedColumnFormula>IFERROR(VLOOKUP(E3,Tableau1[[Intervention]:[Coût de l''opération €/ha]],4,FALSE),0)+IFERROR(VLOOKUP(E3,Tableau39[[Intervention]:[Coût de l''opération €/ha]],4,FALSE),0)</calculatedColumnFormula>
    </tableColumn>
    <tableColumn id="6" xr3:uid="{056F3E9C-927E-45EC-A179-EC67EB4F3616}" name="Débit de chantier choisi h/ha" dataDxfId="139"/>
    <tableColumn id="12" xr3:uid="{693B20AA-ACBD-4765-A674-4030333D3B8F}" name="Débit de Chantier retenu h/ha" dataDxfId="138">
      <calculatedColumnFormula>IF(Tableau4[[#This Row],[Débit de chantier choisi h/ha]]="",Tableau4[[#This Row],[Débit de chantier h/ha]],Tableau4[[#This Row],[Débit de chantier choisi h/ha]])</calculatedColumnFormula>
    </tableColumn>
    <tableColumn id="7" xr3:uid="{57340E87-BCF2-4145-904A-1610226237A4}" name="Charges de mécanisation €/ha" dataDxfId="137">
      <calculatedColumnFormula>((IFERROR(VLOOKUP(E3,Tableau1[[Intervention]:[Coût de l''opération €/ha]],5,FALSE)*Tableau4[[#This Row],[Débit de Chantier retenu h/ha]],0)+IFERROR(VLOOKUP(E3,Tableau39[[Intervention]:[Coût de l''opération €/ha]],5,FALSE)*Tableau4[[#This Row],[Débit de Chantier retenu h/ha]],0)))*'Paramétrage Transversal'!$D$33*'Paramétrage Transversal'!$D$37</calculatedColumnFormula>
    </tableColumn>
    <tableColumn id="8" xr3:uid="{63555638-05A6-4285-868F-66C3DA7338C4}" name="Charges Main d'oeuvre €/ha" dataDxfId="136">
      <calculatedColumnFormula>Tableau4[[#This Row],[Débit de Chantier retenu h/ha]]*'Paramétrage Transversal'!$D$14</calculatedColumnFormula>
    </tableColumn>
    <tableColumn id="9" xr3:uid="{E1FB6B50-CE30-4B4D-BE88-EF19F4BE9D1D}" name="Mois" dataDxfId="135">
      <calculatedColumnFormula>IF(Tableau4[[#This Row],[Date]]&lt;&gt;"",MONTH(Tableau4[[#This Row],[Date]]),"")</calculatedColumnFormula>
    </tableColumn>
    <tableColumn id="11" xr3:uid="{FE3D81CD-A7F7-4837-AB8D-71E0E7739BA6}" name="Consommation Gasoil l/ha" dataDxfId="134">
      <calculatedColumnFormula>IFERROR(VLOOKUP(E3,Tableau1[[Intervention]:[Coût de l''opération €/ha]],8,FALSE)*Tableau4[[#This Row],[Débit de Chantier retenu h/ha]],0)+IFERROR(VLOOKUP(E3,Tableau39[[Intervention]:[Coût de l''opération €/ha]],8,FALSE)*Tableau4[[#This Row],[Débit de Chantier retenu h/ha]],0)</calculatedColumnFormula>
    </tableColumn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3710271-C552-4A30-8B80-6FBDDBAF6D40}" name="Tableau12" displayName="Tableau12" ref="B3:F17" totalsRowShown="0" headerRowDxfId="133" dataDxfId="131" headerRowBorderDxfId="132" tableBorderDxfId="130" totalsRowBorderDxfId="129">
  <autoFilter ref="B3:F17" xr:uid="{EBEF5C50-923C-4A03-9D0F-142C229691EC}"/>
  <tableColumns count="5">
    <tableColumn id="5" xr3:uid="{01952AF5-8CA2-4BAB-BE6A-EE1D9FC7DB06}" name="Numéro Intervention" dataDxfId="128"/>
    <tableColumn id="1" xr3:uid="{EADB9D54-5C12-4B6B-9FAA-B068A11C3585}" name="Nom" dataDxfId="127"/>
    <tableColumn id="2" xr3:uid="{C913498F-A73A-47A6-82C7-206969A424E8}" name="Dose appliquée l/ha ou kg/ha" dataDxfId="126"/>
    <tableColumn id="3" xr3:uid="{A1D6E6EE-022C-424F-817B-17A51B4CA0B0}" name="Prix €/ha" dataDxfId="125">
      <calculatedColumnFormula>IF(Tableau12[[#This Row],[Dose appliquée l/ha ou kg/ha]]&lt;&gt;0,Tableau12[[#This Row],[Dose appliquée l/ha ou kg/ha]]*VLOOKUP(Tableau12[[#This Row],[Nom]],Tableau2[],2,FALSE),0)</calculatedColumnFormula>
    </tableColumn>
    <tableColumn id="4" xr3:uid="{21A6F545-E279-4178-8D5E-6BB371BDEE00}" name="IFT" dataDxfId="124">
      <calculatedColumnFormula>IF(Tableau12[[#This Row],[Nom]]="Beloukha (acide pélargonique)",0,IF(Tableau12[[#This Row],[Dose appliquée l/ha ou kg/ha]]&lt;&gt;0,Tableau12[[#This Row],[Dose appliquée l/ha ou kg/ha]]/VLOOKUP(Tableau12[[#This Row],[Nom]],Tableau2[],3,FALSE),0))</calculatedColumnFormula>
    </tableColumn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4EE3EDC-A26F-4C96-A336-4F1D277C6458}" name="Tableau14" displayName="Tableau14" ref="B31:H36" totalsRowShown="0" headerRowDxfId="123" dataDxfId="121" headerRowBorderDxfId="122" tableBorderDxfId="120" totalsRowBorderDxfId="119">
  <autoFilter ref="B31:H36" xr:uid="{82CE3BFF-0451-4C6E-BD35-9B83C4993934}"/>
  <tableColumns count="7">
    <tableColumn id="1" xr3:uid="{63E4B2C7-943F-4815-85BA-833192A038CE}" name="Nom " dataDxfId="118"/>
    <tableColumn id="2" xr3:uid="{1647041E-04BF-400C-9181-1CA09DD6E35B}" name="Quantité kg/ha" dataDxfId="117"/>
    <tableColumn id="3" xr3:uid="{B6799364-201C-4791-B0AD-0DFCFBFC42DA}" name="Prix €/t" dataDxfId="116">
      <calculatedColumnFormula>IF(Tableau14[[#This Row],[Nom ]]&lt;&gt;"",VLOOKUP(Tableau14[[#This Row],[Nom ]],Tableau3[],2,FALSE),"")</calculatedColumnFormula>
    </tableColumn>
    <tableColumn id="4" xr3:uid="{BEDF763C-43B2-4D99-B353-B868D028E49E}" name="Prix €/ha" dataDxfId="115">
      <calculatedColumnFormula>IF(Tableau14[[#This Row],[Quantité kg/ha]]&lt;&gt;"",Tableau14[[#This Row],[Quantité kg/ha]]*Tableau14[[#This Row],[Prix €/t]]*10^-3,"0")</calculatedColumnFormula>
    </tableColumn>
    <tableColumn id="5" xr3:uid="{FC979317-D388-4090-BEBA-AAD11EC51D18}" name="N en kg" dataDxfId="114" dataCellStyle="Pourcentage">
      <calculatedColumnFormula>IF(Tableau14[[#This Row],[Nom ]]&lt;&gt;"",VLOOKUP(Tableau14[[#This Row],[Nom ]],Tableau3[],3,FALSE)*Tableau14[[#This Row],[Quantité kg/ha]],0)</calculatedColumnFormula>
    </tableColumn>
    <tableColumn id="6" xr3:uid="{8ED7DDBB-CB26-4610-B849-FF2662C2693E}" name="P en kg" dataDxfId="113" dataCellStyle="Pourcentage">
      <calculatedColumnFormula>IF(Tableau14[[#This Row],[Nom ]]&lt;&gt;"",VLOOKUP(Tableau14[[#This Row],[Nom ]],Tableau3[],4,FALSE)*Tableau14[[#This Row],[Quantité kg/ha]],0)</calculatedColumnFormula>
    </tableColumn>
    <tableColumn id="7" xr3:uid="{8F6EE0A2-B34A-4DFF-B55F-2DABAD8DCDAA}" name="K en kg" dataDxfId="112" dataCellStyle="Pourcentage">
      <calculatedColumnFormula>IF(Tableau14[[#This Row],[Nom ]]&lt;&gt;"",VLOOKUP(Tableau14[[#This Row],[Nom ]],Tableau3[],5,FALSE)*Tableau14[[#This Row],[Quantité kg/ha]],0)</calculatedColumnFormula>
    </tableColumn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099F2B4-813A-4D9E-9B6F-1B462549428F}" name="Tableau15" displayName="Tableau15" ref="B55:F62" totalsRowShown="0" headerRowDxfId="111" dataDxfId="109" headerRowBorderDxfId="110" tableBorderDxfId="108" totalsRowBorderDxfId="107">
  <autoFilter ref="B55:F62" xr:uid="{387E9731-0AC2-4954-A51E-853F439B26B3}"/>
  <tableColumns count="5">
    <tableColumn id="1" xr3:uid="{4D870146-BAEF-42AF-A8F5-F785EE6BCA53}" name="Nom" dataDxfId="106"/>
    <tableColumn id="6" xr3:uid="{991E331B-5F96-4904-80E9-0E60247CBC72}" name="Opération associée" dataDxfId="105"/>
    <tableColumn id="3" xr3:uid="{25C12B3A-0DAE-4067-BB47-3E2F36BECCD2}" name="Quantité /ha" dataDxfId="104"/>
    <tableColumn id="4" xr3:uid="{CC3C5330-F326-4430-A6A4-C7E2715E0C2D}" name="Prix €/Quantité" dataDxfId="103"/>
    <tableColumn id="5" xr3:uid="{44063B8B-4905-424D-8240-980F6E5809F9}" name="Prix €/ha" dataDxfId="102">
      <calculatedColumnFormula>Tableau15[[#This Row],[Quantité /ha]]*Tableau15[[#This Row],[Prix €/Quantité]]</calculatedColumnFormula>
    </tableColumn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6C7938C-966D-4D6E-9353-2D397CB7B6F0}" name="Tableau31" displayName="Tableau31" ref="B21:F27" totalsRowShown="0" headerRowDxfId="101" dataDxfId="99" headerRowBorderDxfId="100" tableBorderDxfId="98" totalsRowBorderDxfId="97">
  <autoFilter ref="B21:F27" xr:uid="{375FB69B-B4DC-4011-9673-60E5922BE377}"/>
  <tableColumns count="5">
    <tableColumn id="1" xr3:uid="{58AAA531-909A-46A0-A852-45C6010351B7}" name="Numéro Intervention" dataDxfId="96"/>
    <tableColumn id="2" xr3:uid="{6B2F4E25-8434-4DA0-9C08-03A27616D131}" name="Type d'Intervention" dataDxfId="95"/>
    <tableColumn id="5" xr3:uid="{02D2B563-CFD4-4E42-B6B9-767C76CBBD52}" name="Nombre de Produits" dataDxfId="94">
      <calculatedColumnFormula>COUNTIF(Tableau12[Numéro Intervention],Tableau31[[#This Row],[Numéro Intervention]])</calculatedColumnFormula>
    </tableColumn>
    <tableColumn id="3" xr3:uid="{B63B7FC2-13FC-47A4-A059-228D5976F606}" name="Prix Intervention  €/ha" dataDxfId="93">
      <calculatedColumnFormula>SUMIF(Tableau12[Numéro Intervention],Tableau31[[#This Row],[Numéro Intervention]],Tableau12[Prix €/ha])</calculatedColumnFormula>
    </tableColumn>
    <tableColumn id="4" xr3:uid="{1A060A6E-89EF-48AE-9261-602E5BA8F4D6}" name="IFT" dataDxfId="92">
      <calculatedColumnFormula>SUMIF(Tableau12[Numéro Intervention],Tableau31[[#This Row],[Numéro Intervention]],Tableau12[IFT])</calculatedColumnFormula>
    </tableColumn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8189F6B5-7E85-4A9B-85E6-948F5202A43B}" name="Tableau1444" displayName="Tableau1444" ref="B40:H46" totalsRowShown="0" headerRowDxfId="91" dataDxfId="89" headerRowBorderDxfId="90" tableBorderDxfId="88" totalsRowBorderDxfId="87">
  <autoFilter ref="B40:H46" xr:uid="{26664C38-3628-4483-87F2-6C2F8309D47D}"/>
  <tableColumns count="7">
    <tableColumn id="1" xr3:uid="{29A4326E-849B-4BD3-9D3F-CE709C5618AA}" name="Nom " dataDxfId="86"/>
    <tableColumn id="2" xr3:uid="{A8887E01-69D1-4839-85E9-74A443224F2A}" name="Quantité t/ha ou l/ha" dataDxfId="85"/>
    <tableColumn id="3" xr3:uid="{ACD42BC3-F2F5-4A28-A6E9-DC4411ECD2F8}" name="Prix €/t ou €/l" dataDxfId="84"/>
    <tableColumn id="4" xr3:uid="{22791362-8AE0-4A89-A59F-152E2BEA2F6E}" name="Prix €/ha" dataDxfId="83">
      <calculatedColumnFormula>Tableau1444[[#This Row],[Prix €/t ou €/l]]*Tableau1444[[#This Row],[Quantité t/ha ou l/ha]]</calculatedColumnFormula>
    </tableColumn>
    <tableColumn id="5" xr3:uid="{A9E6AD85-1163-4672-A2E5-0CA918B05C13}" name="N en kg" dataDxfId="82">
      <calculatedColumnFormula>IF(Tableau1444[[#This Row],[Nom ]]&lt;&gt;"",VLOOKUP(Tableau1444[[#This Row],[Nom ]],Tableau346[],4,FALSE)*Tableau1444[[#This Row],[Quantité t/ha ou l/ha]]*1000,0)</calculatedColumnFormula>
    </tableColumn>
    <tableColumn id="6" xr3:uid="{7DD6AB00-D6FD-4D9D-BF5D-4EB1FF62BB6A}" name="P en kg" dataDxfId="81">
      <calculatedColumnFormula>IF(Tableau1444[[#This Row],[Nom ]]&lt;&gt;"",VLOOKUP(Tableau1444[[#This Row],[Nom ]],Tableau346[],7,FALSE)*Tableau1444[[#This Row],[Quantité t/ha ou l/ha]]*1000,0)</calculatedColumnFormula>
    </tableColumn>
    <tableColumn id="7" xr3:uid="{E1C89A67-869D-45BA-8B91-13B6F9D58599}" name="K en kg" dataDxfId="80">
      <calculatedColumnFormula>IF(Tableau1444[[#This Row],[Nom ]]&lt;&gt;"",VLOOKUP(Tableau1444[[#This Row],[Nom ]],Tableau346[],10,FALSE)*Tableau1444[[#This Row],[Quantité t/ha ou l/ha]]*1000,0)</calculatedColumnFormula>
    </tableColumn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9E1E3083-A34C-4675-BF4A-F3C34A35FC09}" name="Tableau434" displayName="Tableau434" ref="B2:L27" totalsRowShown="0" headerRowDxfId="79" dataDxfId="77" headerRowBorderDxfId="78" tableBorderDxfId="76" totalsRowBorderDxfId="75">
  <autoFilter ref="B2:L27" xr:uid="{D3DB7087-CDE3-4CB2-896A-5C0307A09B25}"/>
  <tableColumns count="11">
    <tableColumn id="1" xr3:uid="{FEB7F31B-1924-4EA6-9C3E-0BCD4F67DB1C}" name="Date" dataDxfId="74"/>
    <tableColumn id="2" xr3:uid="{2D9290F5-B68C-47A8-962C-D4AF7C8CE96D}" name="Opération" dataDxfId="73"/>
    <tableColumn id="3" xr3:uid="{049C4A86-5E99-4CF4-BC6E-09C4474BC876}" name="Modalité" dataDxfId="72"/>
    <tableColumn id="4" xr3:uid="{2A101B3E-DBC8-430F-B499-83297CFDE7BC}" name="Intervention" dataDxfId="71"/>
    <tableColumn id="5" xr3:uid="{1CF30E91-B586-415C-B388-E71510D2E2A5}" name="Débit de chantier h/ha" dataDxfId="70">
      <calculatedColumnFormula>IFERROR(VLOOKUP(E3,Tableau1[[Intervention]:[Coût de l''opération €/ha]],4,FALSE),0)+IFERROR(VLOOKUP(E3,Tableau3943[[Intervention]:[Coût de l''opération €/ha]],4,FALSE),0)</calculatedColumnFormula>
    </tableColumn>
    <tableColumn id="6" xr3:uid="{52E8D937-0316-4EE7-AE77-4BFB5E41309F}" name="Débit de chantier choisi h/ha" dataDxfId="69"/>
    <tableColumn id="7" xr3:uid="{645734FD-1956-4EF4-94DE-2BD69CED61BB}" name="Débit de Chantier retenu h/ha" dataDxfId="68">
      <calculatedColumnFormula>IF(Tableau434[[#This Row],[Débit de chantier choisi h/ha]]="",Tableau434[[#This Row],[Débit de chantier h/ha]],Tableau434[[#This Row],[Débit de chantier choisi h/ha]])</calculatedColumnFormula>
    </tableColumn>
    <tableColumn id="8" xr3:uid="{03BE2C27-1957-4C7B-AF56-1CFDA6422714}" name="Charges de mécanisation €/ha" dataDxfId="67">
      <calculatedColumnFormula>((IFERROR(VLOOKUP(E3,Tableau1[[Intervention]:[Coût de l''opération €/ha]],5,FALSE)*Tableau434[[#This Row],[Débit de Chantier retenu h/ha]],0)+IFERROR(VLOOKUP(E3,Tableau3943[[Intervention]:[Coût de l''opération €/ha]],5,FALSE)*Tableau434[[#This Row],[Débit de Chantier retenu h/ha]],0)))*'Paramétrage Transversal'!$D$33*'Paramétrage Transversal'!$D$37</calculatedColumnFormula>
    </tableColumn>
    <tableColumn id="12" xr3:uid="{15FEDFF1-FF48-4FE0-9E56-2BF59C11AC98}" name="Charges Main d'oeuvre €/ha" dataDxfId="66">
      <calculatedColumnFormula>Tableau434[[#This Row],[Débit de Chantier retenu h/ha]]*'Paramétrage Transversal'!$D$14</calculatedColumnFormula>
    </tableColumn>
    <tableColumn id="9" xr3:uid="{5796ED11-3AAF-4066-A356-AF33053AA0E1}" name="Mois" dataDxfId="65">
      <calculatedColumnFormula>IF(Tableau434[[#This Row],[Date]]&lt;&gt;"",MONTH(Tableau434[[#This Row],[Date]]),"")</calculatedColumnFormula>
    </tableColumn>
    <tableColumn id="11" xr3:uid="{C0A61C8A-7157-4EA9-8DF0-03F53EB70311}" name="Consommation Gasoil l/ha" dataDxfId="64">
      <calculatedColumnFormula>IFERROR(VLOOKUP(E3,Tableau1[[Intervention]:[Coût de l''opération €/ha]],8,FALSE)*Tableau434[[#This Row],[Débit de Chantier retenu h/ha]],0)+IFERROR(VLOOKUP(E3,Tableau3943[[Intervention]:[Coût de l''opération €/ha]],8,FALSE)*Tableau434[[#This Row],[Débit de Chantier retenu h/ha]],0)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9E7714-5CA4-4DA1-8FEC-4F035F94F733}" name="Tableau8" displayName="Tableau8" ref="E2:E10" totalsRowShown="0" headerRowDxfId="321" dataDxfId="320">
  <sortState xmlns:xlrd2="http://schemas.microsoft.com/office/spreadsheetml/2017/richdata2" ref="E3:E10">
    <sortCondition ref="E3"/>
  </sortState>
  <tableColumns count="1">
    <tableColumn id="1" xr3:uid="{DF7A4A68-26CA-49A5-8710-18412238F0C1}" name="Désherbage Manuel" dataDxfId="319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96546A5-E067-4C1C-A088-155B6186B183}" name="Tableau1235" displayName="Tableau1235" ref="B3:F17" totalsRowShown="0" headerRowDxfId="63" dataDxfId="61" headerRowBorderDxfId="62" tableBorderDxfId="60" totalsRowBorderDxfId="59">
  <autoFilter ref="B3:F17" xr:uid="{EBEF5C50-923C-4A03-9D0F-142C229691EC}"/>
  <tableColumns count="5">
    <tableColumn id="5" xr3:uid="{818798D9-C955-4ED2-9A65-0C9606DDA444}" name="Numéro Intervention" dataDxfId="58"/>
    <tableColumn id="1" xr3:uid="{6C8835EB-ACA1-4FFE-A359-A7881DA604DB}" name="Nom" dataDxfId="57"/>
    <tableColumn id="2" xr3:uid="{1DD1F520-EC53-4C1A-BC45-C2CF98D21B9C}" name="Dose appliquée l/ha ou kg/ha" dataDxfId="56"/>
    <tableColumn id="3" xr3:uid="{BC73B9B7-2242-4BAA-8BF8-F1FC17E7146E}" name="Prix €/ha" dataDxfId="55">
      <calculatedColumnFormula>IF(Tableau1235[[#This Row],[Dose appliquée l/ha ou kg/ha]]&lt;&gt;0,Tableau1235[[#This Row],[Dose appliquée l/ha ou kg/ha]]*VLOOKUP(Tableau1235[[#This Row],[Nom]],Tableau2[],2,FALSE),"0")</calculatedColumnFormula>
    </tableColumn>
    <tableColumn id="4" xr3:uid="{86A468B9-2E87-40B0-91C0-D472AB461FC0}" name="IFT" dataDxfId="54">
      <calculatedColumnFormula>IF(Tableau1235[[#This Row],[Nom]]="Beloukha (acide pélargonique)",0,IF(Tableau1235[[#This Row],[Dose appliquée l/ha ou kg/ha]]&lt;&gt;0,Tableau1235[[#This Row],[Dose appliquée l/ha ou kg/ha]]/VLOOKUP(Tableau1235[[#This Row],[Nom]],Tableau2[],3,FALSE),0))</calculatedColumnFormula>
    </tableColumn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10A1935E-5FC9-4F70-8148-C4882B201FEC}" name="Tableau1537" displayName="Tableau1537" ref="B55:F62" totalsRowShown="0" headerRowDxfId="53" dataDxfId="51" headerRowBorderDxfId="52" tableBorderDxfId="50" totalsRowBorderDxfId="49">
  <autoFilter ref="B55:F62" xr:uid="{387E9731-0AC2-4954-A51E-853F439B26B3}"/>
  <tableColumns count="5">
    <tableColumn id="1" xr3:uid="{66435E5C-75D4-4918-A07F-B6E8B241C28F}" name="Nom" dataDxfId="48"/>
    <tableColumn id="2" xr3:uid="{22AE2BB9-32FE-42D0-995E-356B6BA0370F}" name="Opération associée" dataDxfId="47"/>
    <tableColumn id="3" xr3:uid="{065CF3BC-8742-4873-AC81-13E1FF1A676E}" name="Quantité /ha" dataDxfId="46"/>
    <tableColumn id="4" xr3:uid="{4310CF19-1FB5-4F35-AED5-59356318D592}" name="Prix €/Quantité" dataDxfId="45"/>
    <tableColumn id="5" xr3:uid="{1969AA59-A837-41D0-B598-5D88AD383E24}" name="Prix €/ha" dataDxfId="44">
      <calculatedColumnFormula>Tableau1537[[#This Row],[Quantité /ha]]*Tableau1537[[#This Row],[Prix €/Quantité]]</calculatedColumnFormula>
    </tableColumn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F0F01FD2-173F-444B-A9CB-716653F5FEB7}" name="Tableau3138" displayName="Tableau3138" ref="B21:F27" totalsRowShown="0" headerRowDxfId="43" dataDxfId="41" headerRowBorderDxfId="42" tableBorderDxfId="40" totalsRowBorderDxfId="39">
  <autoFilter ref="B21:F27" xr:uid="{375FB69B-B4DC-4011-9673-60E5922BE377}"/>
  <tableColumns count="5">
    <tableColumn id="1" xr3:uid="{ED9ECCC5-86E8-4A17-99FF-CDB9E829C5C1}" name="Numéro Intervention" dataDxfId="38"/>
    <tableColumn id="2" xr3:uid="{B90A8228-4D84-4FB4-88B4-29BE6045F955}" name="Type d'Intervention" dataDxfId="37"/>
    <tableColumn id="5" xr3:uid="{D9A771AA-C9FC-49B5-822F-2DEEE31EADC4}" name="Nombre de Produits" dataDxfId="36">
      <calculatedColumnFormula>COUNTIF(Tableau1235[Numéro Intervention],Tableau3138[[#This Row],[Numéro Intervention]])</calculatedColumnFormula>
    </tableColumn>
    <tableColumn id="3" xr3:uid="{F219D640-1879-40E9-BB2C-437FC8F222D7}" name="Prix Intervention  €/ha" dataDxfId="35">
      <calculatedColumnFormula>SUMIF(Tableau1235[Numéro Intervention],Tableau3138[[#This Row],[Numéro Intervention]],Tableau1235[Prix €/ha])</calculatedColumnFormula>
    </tableColumn>
    <tableColumn id="4" xr3:uid="{1994C154-197C-404C-BD6C-E27DD0477DAA}" name="IFT" dataDxfId="34">
      <calculatedColumnFormula>SUMIF(Tableau1235[Numéro Intervention],Tableau3138[[#This Row],[Numéro Intervention]],Tableau1235[IFT])</calculatedColumnFormula>
    </tableColumn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7E1F4E74-7AD4-4D0D-B536-1DB860C037B1}" name="Tableau1436" displayName="Tableau1436" ref="B31:H36" totalsRowShown="0" headerRowDxfId="33" dataDxfId="31" headerRowBorderDxfId="32" tableBorderDxfId="30" totalsRowBorderDxfId="29">
  <autoFilter ref="B31:H36" xr:uid="{82CE3BFF-0451-4C6E-BD35-9B83C4993934}"/>
  <tableColumns count="7">
    <tableColumn id="1" xr3:uid="{4F2C1B68-F641-4242-8AC5-0439EE2563E2}" name="Nom " dataDxfId="28"/>
    <tableColumn id="2" xr3:uid="{3E512B3D-26A0-4621-9920-5810FE6E12D3}" name="Quantité kg/ha" dataDxfId="27"/>
    <tableColumn id="3" xr3:uid="{B9B96F71-F117-4E66-81E3-3F8514DF066D}" name="Prix €/t" dataDxfId="26">
      <calculatedColumnFormula>IF(Tableau1436[[#This Row],[Quantité kg/ha]]&lt;&gt;"",VLOOKUP(Tableau1436[[#This Row],[Nom ]],Tableau3[],2,FALSE),"")</calculatedColumnFormula>
    </tableColumn>
    <tableColumn id="4" xr3:uid="{818E0766-4D8C-4ED3-A74B-C1230DDB4981}" name="Prix €/ha" dataDxfId="25">
      <calculatedColumnFormula>IF(Tableau1436[[#This Row],[Quantité kg/ha]]&lt;&gt;"",Tableau1436[[#This Row],[Quantité kg/ha]]*Tableau1436[[#This Row],[Prix €/t]]*10^-3,"0")</calculatedColumnFormula>
    </tableColumn>
    <tableColumn id="5" xr3:uid="{28B8CCB1-BBBC-4719-8682-2D312BFF1DA3}" name="N en kg" dataDxfId="24" dataCellStyle="Pourcentage">
      <calculatedColumnFormula>IF(Tableau1436[[#This Row],[Nom ]]&lt;&gt;"",VLOOKUP(Tableau1436[[#This Row],[Nom ]],Tableau3[],3,FALSE)*Tableau1436[[#This Row],[Quantité kg/ha]],0)</calculatedColumnFormula>
    </tableColumn>
    <tableColumn id="6" xr3:uid="{47BBE01C-11C4-445C-9AA0-D3F2406660BB}" name="P en kg" dataDxfId="23" dataCellStyle="Pourcentage">
      <calculatedColumnFormula>IF(Tableau1436[[#This Row],[Nom ]]&lt;&gt;"",VLOOKUP(Tableau1436[[#This Row],[Nom ]],Tableau3[],4,FALSE)*Tableau1436[[#This Row],[Quantité kg/ha]],0)</calculatedColumnFormula>
    </tableColumn>
    <tableColumn id="7" xr3:uid="{80BF7CAD-172D-4AB3-88ED-8A2099E9AC7E}" name="K en kg" dataDxfId="22" dataCellStyle="Pourcentage">
      <calculatedColumnFormula>IF(Tableau1436[[#This Row],[Nom ]]&lt;&gt;"",VLOOKUP(Tableau1436[[#This Row],[Nom ]],Tableau3[],5,FALSE)*Tableau1436[[#This Row],[Quantité kg/ha]],0)</calculatedColumnFormula>
    </tableColumn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D3FE075-AB35-46F0-B3B9-1C5E19412D12}" name="Tableau144448" displayName="Tableau144448" ref="B40:H46" totalsRowShown="0" headerRowDxfId="21" dataDxfId="19" headerRowBorderDxfId="20" tableBorderDxfId="18" totalsRowBorderDxfId="17">
  <autoFilter ref="B40:H46" xr:uid="{FA6A41B5-4A34-4EBA-9DA9-2072F85D89A6}"/>
  <tableColumns count="7">
    <tableColumn id="1" xr3:uid="{52925D7F-B90D-40FE-876E-D6B41FAF7E98}" name="Nom " dataDxfId="16"/>
    <tableColumn id="2" xr3:uid="{E7D7B082-6699-4619-A222-2B0F63C9A1A6}" name="Quantité t/ha ou l/ha" dataDxfId="15"/>
    <tableColumn id="3" xr3:uid="{875E7CA8-3AAA-42CB-BECB-9493C0D24946}" name="Prix €/t ou €/l" dataDxfId="14"/>
    <tableColumn id="4" xr3:uid="{07CAEF58-DD5F-4024-BACF-6C759C751EB7}" name="Prix €/ha" dataDxfId="13">
      <calculatedColumnFormula>Tableau144448[[#This Row],[Prix €/t ou €/l]]*Tableau144448[[#This Row],[Quantité t/ha ou l/ha]]</calculatedColumnFormula>
    </tableColumn>
    <tableColumn id="5" xr3:uid="{AAF9C2C7-C1B4-4BFC-8932-1ABA9FE04E93}" name="N en kg" dataDxfId="12">
      <calculatedColumnFormula>IF(Tableau144448[[#This Row],[Nom ]]&lt;&gt;"",VLOOKUP(Tableau144448[[#This Row],[Nom ]],Tableau346[],4,FALSE)*Tableau144448[[#This Row],[Quantité t/ha ou l/ha]]*1000,0)</calculatedColumnFormula>
    </tableColumn>
    <tableColumn id="6" xr3:uid="{8AC6321C-E292-4996-9F2D-4125D892111E}" name="P en kg" dataDxfId="11">
      <calculatedColumnFormula>IF(Tableau144448[[#This Row],[Nom ]]&lt;&gt;"",VLOOKUP(Tableau144448[[#This Row],[Nom ]],Tableau346[],7,FALSE)*Tableau144448[[#This Row],[Quantité t/ha ou l/ha]]*1000,0)</calculatedColumnFormula>
    </tableColumn>
    <tableColumn id="7" xr3:uid="{A712E784-CD68-4289-90C6-87B71B04FEC7}" name="K en kg" dataDxfId="10">
      <calculatedColumnFormula>IF(Tableau144448[[#This Row],[Nom ]]&lt;&gt;"",VLOOKUP(Tableau144448[[#This Row],[Nom ]],Tableau346[],10,FALSE)*Tableau144448[[#This Row],[Quantité t/ha ou l/ha]]*1000,0)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B78D600-CD7A-4445-A7EC-E7856A61A1A4}" name="Tableau9" displayName="Tableau9" ref="F2:F10" totalsRowShown="0" headerRowDxfId="318" dataDxfId="317">
  <sortState xmlns:xlrd2="http://schemas.microsoft.com/office/spreadsheetml/2017/richdata2" ref="F3:F8">
    <sortCondition ref="F8"/>
  </sortState>
  <tableColumns count="1">
    <tableColumn id="1" xr3:uid="{C0B0FF3A-1866-4979-8AE2-CD33A7D08220}" name="Fertilisation Mécanique" dataDxfId="316"/>
  </tableColumns>
  <tableStyleInfo name="TableStyleLight1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4CD5E14-DF15-4C21-8B23-EF0A67BDD965}" name="Tableau10" displayName="Tableau10" ref="G2:G3" totalsRowShown="0" headerRowDxfId="315" dataDxfId="314">
  <tableColumns count="1">
    <tableColumn id="1" xr3:uid="{D4368C28-80F8-4493-A841-418F55604F7A}" name="Fertilisation Manuel" dataDxfId="313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B202187-59BA-47B1-B09B-F4EAFC16A520}" name="Tableau13" displayName="Tableau13" ref="H2:H4" totalsRowShown="0" headerRowDxfId="312" dataDxfId="311">
  <tableColumns count="1">
    <tableColumn id="1" xr3:uid="{2D94EC3E-7D90-4CF6-ABC3-469F096B67E7}" name="Coupe Mécanique" dataDxfId="310"/>
  </tableColumns>
  <tableStyleInfo name="TableStyleLight1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EE8B4D6-A04B-4573-A4D2-45D75F2BE0A5}" name="Tableau16" displayName="Tableau16" ref="I2:I3" totalsRowShown="0" headerRowDxfId="309" dataDxfId="308">
  <tableColumns count="1">
    <tableColumn id="1" xr3:uid="{65D89332-F15D-4524-A040-9954ADD8F834}" name="Coupe Manuel" dataDxfId="307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996BF24-FADC-4021-8E73-B96F55B5DC00}" name="Tableau17" displayName="Tableau17" ref="J2:J3" totalsRowShown="0" dataDxfId="306">
  <tableColumns count="1">
    <tableColumn id="1" xr3:uid="{DD4EF695-1327-46EB-8B6A-A2947D429F7B}" name="Gestion Paille Mécanique" dataDxfId="305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4.xml"/><Relationship Id="rId3" Type="http://schemas.openxmlformats.org/officeDocument/2006/relationships/image" Target="../media/image1.png"/><Relationship Id="rId7" Type="http://schemas.openxmlformats.org/officeDocument/2006/relationships/table" Target="../tables/table4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3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3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8.xml"/><Relationship Id="rId3" Type="http://schemas.openxmlformats.org/officeDocument/2006/relationships/image" Target="../media/image1.png"/><Relationship Id="rId7" Type="http://schemas.openxmlformats.org/officeDocument/2006/relationships/table" Target="../tables/table3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36.xml"/><Relationship Id="rId5" Type="http://schemas.openxmlformats.org/officeDocument/2006/relationships/table" Target="../tables/table35.xml"/><Relationship Id="rId4" Type="http://schemas.openxmlformats.org/officeDocument/2006/relationships/table" Target="../tables/table3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image" Target="../media/image1.png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F3009-BF49-4A99-8A6D-35589519886E}">
  <sheetPr codeName="Feuil2">
    <tabColor theme="1" tint="0.499984740745262"/>
  </sheetPr>
  <dimension ref="B2:Y53"/>
  <sheetViews>
    <sheetView showGridLines="0" topLeftCell="D1" zoomScale="70" zoomScaleNormal="70" workbookViewId="0">
      <selection activeCell="D2" sqref="D2"/>
    </sheetView>
  </sheetViews>
  <sheetFormatPr baseColWidth="10" defaultRowHeight="15"/>
  <cols>
    <col min="1" max="1" width="3.7109375" customWidth="1"/>
    <col min="2" max="2" width="16" bestFit="1" customWidth="1"/>
    <col min="3" max="3" width="12.140625" bestFit="1" customWidth="1"/>
    <col min="4" max="4" width="63.7109375" bestFit="1" customWidth="1"/>
    <col min="5" max="5" width="52" bestFit="1" customWidth="1"/>
    <col min="6" max="6" width="54.42578125" bestFit="1" customWidth="1"/>
    <col min="7" max="7" width="46.42578125" bestFit="1" customWidth="1"/>
    <col min="8" max="8" width="29.5703125" bestFit="1" customWidth="1"/>
    <col min="9" max="9" width="17.42578125" style="5" bestFit="1" customWidth="1"/>
    <col min="10" max="11" width="24.140625" bestFit="1" customWidth="1"/>
    <col min="12" max="12" width="58.7109375" bestFit="1" customWidth="1"/>
    <col min="13" max="13" width="46.42578125" bestFit="1" customWidth="1"/>
    <col min="14" max="14" width="53.42578125" bestFit="1" customWidth="1"/>
    <col min="15" max="15" width="20.28515625" bestFit="1" customWidth="1"/>
    <col min="16" max="16" width="38.7109375" bestFit="1" customWidth="1"/>
    <col min="17" max="17" width="33.140625" bestFit="1" customWidth="1"/>
    <col min="18" max="18" width="19.7109375" bestFit="1" customWidth="1"/>
    <col min="19" max="19" width="22.42578125" bestFit="1" customWidth="1"/>
    <col min="20" max="20" width="34.5703125" bestFit="1" customWidth="1"/>
    <col min="21" max="21" width="62.28515625" bestFit="1" customWidth="1"/>
    <col min="22" max="22" width="24.85546875" bestFit="1" customWidth="1"/>
    <col min="23" max="23" width="28" bestFit="1" customWidth="1"/>
    <col min="24" max="24" width="20" bestFit="1" customWidth="1"/>
    <col min="25" max="25" width="16.28515625" bestFit="1" customWidth="1"/>
  </cols>
  <sheetData>
    <row r="2" spans="2:25" ht="15" customHeight="1">
      <c r="B2" s="7" t="s">
        <v>0</v>
      </c>
      <c r="C2" s="7" t="s">
        <v>1</v>
      </c>
      <c r="D2" s="7" t="s">
        <v>38</v>
      </c>
      <c r="E2" s="7" t="s">
        <v>39</v>
      </c>
      <c r="F2" s="7" t="s">
        <v>40</v>
      </c>
      <c r="G2" s="7" t="s">
        <v>41</v>
      </c>
      <c r="H2" s="7" t="s">
        <v>91</v>
      </c>
      <c r="I2" s="7" t="s">
        <v>92</v>
      </c>
      <c r="J2" t="s">
        <v>43</v>
      </c>
      <c r="K2" t="s">
        <v>44</v>
      </c>
      <c r="L2" t="s">
        <v>56</v>
      </c>
      <c r="M2" t="s">
        <v>45</v>
      </c>
      <c r="N2" t="s">
        <v>46</v>
      </c>
      <c r="O2" t="s">
        <v>47</v>
      </c>
      <c r="P2" t="s">
        <v>48</v>
      </c>
      <c r="Q2" t="s">
        <v>49</v>
      </c>
      <c r="R2" t="s">
        <v>50</v>
      </c>
      <c r="S2" t="s">
        <v>51</v>
      </c>
      <c r="T2" t="s">
        <v>52</v>
      </c>
      <c r="U2" t="s">
        <v>53</v>
      </c>
      <c r="V2" t="s">
        <v>346</v>
      </c>
      <c r="W2" t="s">
        <v>347</v>
      </c>
      <c r="X2" t="s">
        <v>380</v>
      </c>
      <c r="Y2" t="s">
        <v>78</v>
      </c>
    </row>
    <row r="3" spans="2:25">
      <c r="B3" s="106" t="s">
        <v>3</v>
      </c>
      <c r="C3" s="107" t="s">
        <v>27</v>
      </c>
      <c r="D3" s="106" t="s">
        <v>317</v>
      </c>
      <c r="E3" s="107" t="s">
        <v>149</v>
      </c>
      <c r="F3" s="106" t="s">
        <v>176</v>
      </c>
      <c r="G3" s="107" t="s">
        <v>6</v>
      </c>
      <c r="H3" s="106" t="s">
        <v>183</v>
      </c>
      <c r="I3" s="107" t="s">
        <v>87</v>
      </c>
      <c r="J3" s="106" t="s">
        <v>350</v>
      </c>
      <c r="K3" s="107" t="s">
        <v>100</v>
      </c>
      <c r="L3" s="106" t="s">
        <v>307</v>
      </c>
      <c r="M3" s="107" t="s">
        <v>195</v>
      </c>
      <c r="N3" s="106" t="s">
        <v>310</v>
      </c>
      <c r="O3" s="107" t="s">
        <v>585</v>
      </c>
      <c r="P3" s="106" t="s">
        <v>306</v>
      </c>
      <c r="Q3" s="107" t="s">
        <v>322</v>
      </c>
      <c r="R3" s="106"/>
      <c r="S3" s="107" t="s">
        <v>330</v>
      </c>
      <c r="T3" s="106" t="s">
        <v>312</v>
      </c>
      <c r="U3" s="107" t="s">
        <v>335</v>
      </c>
      <c r="V3" t="s">
        <v>348</v>
      </c>
      <c r="X3" s="106">
        <v>1</v>
      </c>
      <c r="Y3" s="106" t="s">
        <v>143</v>
      </c>
    </row>
    <row r="4" spans="2:25">
      <c r="B4" s="106" t="s">
        <v>90</v>
      </c>
      <c r="C4" s="107" t="s">
        <v>28</v>
      </c>
      <c r="D4" s="106" t="s">
        <v>296</v>
      </c>
      <c r="E4" s="107" t="s">
        <v>150</v>
      </c>
      <c r="F4" s="106" t="s">
        <v>152</v>
      </c>
      <c r="H4" s="106" t="s">
        <v>184</v>
      </c>
      <c r="I4"/>
      <c r="K4" s="107" t="s">
        <v>98</v>
      </c>
      <c r="L4" s="106" t="s">
        <v>313</v>
      </c>
      <c r="N4" s="106" t="s">
        <v>309</v>
      </c>
      <c r="P4" s="106" t="s">
        <v>324</v>
      </c>
      <c r="Q4" s="107" t="s">
        <v>329</v>
      </c>
      <c r="S4" s="107" t="s">
        <v>196</v>
      </c>
      <c r="T4" s="106" t="s">
        <v>371</v>
      </c>
      <c r="U4" s="107" t="s">
        <v>4</v>
      </c>
      <c r="X4" s="106">
        <v>2</v>
      </c>
      <c r="Y4" s="106" t="s">
        <v>144</v>
      </c>
    </row>
    <row r="5" spans="2:25">
      <c r="B5" s="106" t="s">
        <v>12</v>
      </c>
      <c r="D5" s="106" t="s">
        <v>298</v>
      </c>
      <c r="E5" s="107" t="s">
        <v>151</v>
      </c>
      <c r="F5" s="106" t="s">
        <v>319</v>
      </c>
      <c r="I5"/>
      <c r="K5" s="107" t="s">
        <v>182</v>
      </c>
      <c r="L5" s="106" t="s">
        <v>388</v>
      </c>
      <c r="N5" s="106" t="s">
        <v>308</v>
      </c>
      <c r="Q5" s="107" t="s">
        <v>9</v>
      </c>
      <c r="U5" s="107" t="s">
        <v>96</v>
      </c>
      <c r="X5" s="106">
        <v>3</v>
      </c>
      <c r="Y5" s="106" t="s">
        <v>58</v>
      </c>
    </row>
    <row r="6" spans="2:25">
      <c r="B6" s="106" t="s">
        <v>5</v>
      </c>
      <c r="D6" s="106" t="s">
        <v>299</v>
      </c>
      <c r="E6" s="107" t="s">
        <v>314</v>
      </c>
      <c r="F6" s="106" t="s">
        <v>304</v>
      </c>
      <c r="I6"/>
      <c r="L6" s="106" t="s">
        <v>325</v>
      </c>
      <c r="N6" s="106" t="s">
        <v>326</v>
      </c>
      <c r="U6" s="107" t="s">
        <v>148</v>
      </c>
      <c r="X6" s="106">
        <v>4</v>
      </c>
    </row>
    <row r="7" spans="2:25">
      <c r="B7" s="106" t="s">
        <v>54</v>
      </c>
      <c r="D7" s="106" t="s">
        <v>294</v>
      </c>
      <c r="E7" s="107" t="s">
        <v>369</v>
      </c>
      <c r="F7" s="106" t="s">
        <v>302</v>
      </c>
      <c r="I7" s="330"/>
      <c r="K7" s="5"/>
      <c r="L7" s="106" t="s">
        <v>523</v>
      </c>
      <c r="N7" s="106" t="s">
        <v>311</v>
      </c>
      <c r="X7" s="106">
        <v>5</v>
      </c>
    </row>
    <row r="8" spans="2:25">
      <c r="B8" s="106" t="s">
        <v>7</v>
      </c>
      <c r="D8" s="106" t="s">
        <v>295</v>
      </c>
      <c r="E8" s="107" t="s">
        <v>189</v>
      </c>
      <c r="F8" s="106" t="s">
        <v>303</v>
      </c>
      <c r="I8" s="330"/>
      <c r="K8" s="5"/>
      <c r="N8" s="106" t="s">
        <v>320</v>
      </c>
      <c r="X8" s="106">
        <v>6</v>
      </c>
    </row>
    <row r="9" spans="2:25">
      <c r="B9" s="106" t="s">
        <v>345</v>
      </c>
      <c r="D9" s="106" t="s">
        <v>332</v>
      </c>
      <c r="E9" s="107" t="s">
        <v>190</v>
      </c>
      <c r="F9" s="106" t="s">
        <v>589</v>
      </c>
      <c r="I9" s="330"/>
      <c r="K9" s="5"/>
      <c r="N9" s="106" t="s">
        <v>602</v>
      </c>
      <c r="X9" s="106">
        <v>7</v>
      </c>
    </row>
    <row r="10" spans="2:25">
      <c r="B10" s="106" t="s">
        <v>8</v>
      </c>
      <c r="D10" s="106" t="s">
        <v>136</v>
      </c>
      <c r="E10" s="107" t="s">
        <v>191</v>
      </c>
      <c r="F10" s="106" t="s">
        <v>622</v>
      </c>
      <c r="I10" s="330"/>
      <c r="N10" s="106" t="s">
        <v>321</v>
      </c>
      <c r="X10" s="106">
        <v>8</v>
      </c>
    </row>
    <row r="11" spans="2:25">
      <c r="B11" s="106" t="s">
        <v>11</v>
      </c>
      <c r="D11" s="106" t="s">
        <v>344</v>
      </c>
      <c r="I11" s="330"/>
      <c r="N11" s="106" t="s">
        <v>584</v>
      </c>
    </row>
    <row r="12" spans="2:25">
      <c r="B12" s="106" t="s">
        <v>10</v>
      </c>
      <c r="D12" s="106" t="s">
        <v>315</v>
      </c>
      <c r="E12" t="str" cm="1">
        <f t="array" ref="E12">IF('Interventions Culturales'!C8="Désherbage",_xlfn.UNIQUE(Tableau1[Intervention]),"")</f>
        <v/>
      </c>
      <c r="I12" s="330"/>
      <c r="N12" s="106" t="s">
        <v>584</v>
      </c>
    </row>
    <row r="13" spans="2:25">
      <c r="B13" s="106" t="s">
        <v>79</v>
      </c>
      <c r="D13" s="106" t="s">
        <v>323</v>
      </c>
      <c r="I13" s="330"/>
      <c r="N13" s="106" t="s">
        <v>587</v>
      </c>
    </row>
    <row r="14" spans="2:25">
      <c r="D14" s="106" t="s">
        <v>297</v>
      </c>
      <c r="I14" s="330"/>
    </row>
    <row r="15" spans="2:25">
      <c r="D15" s="106" t="s">
        <v>300</v>
      </c>
      <c r="I15" s="330"/>
    </row>
    <row r="16" spans="2:25">
      <c r="D16" s="106" t="s">
        <v>331</v>
      </c>
      <c r="I16" s="330"/>
    </row>
    <row r="17" spans="4:9">
      <c r="D17" s="106" t="s">
        <v>316</v>
      </c>
      <c r="I17" s="330"/>
    </row>
    <row r="18" spans="4:9">
      <c r="D18" s="106" t="s">
        <v>333</v>
      </c>
      <c r="I18" s="330"/>
    </row>
    <row r="19" spans="4:9">
      <c r="D19" s="106" t="s">
        <v>318</v>
      </c>
      <c r="I19" s="330"/>
    </row>
    <row r="20" spans="4:9">
      <c r="D20" s="106" t="s">
        <v>518</v>
      </c>
      <c r="I20" s="330"/>
    </row>
    <row r="21" spans="4:9">
      <c r="D21" s="106" t="s">
        <v>519</v>
      </c>
      <c r="I21" s="330"/>
    </row>
    <row r="22" spans="4:9">
      <c r="D22" s="106" t="s">
        <v>520</v>
      </c>
      <c r="I22" s="330"/>
    </row>
    <row r="23" spans="4:9">
      <c r="D23" s="106" t="s">
        <v>521</v>
      </c>
      <c r="I23" s="330"/>
    </row>
    <row r="24" spans="4:9">
      <c r="D24" s="106" t="s">
        <v>522</v>
      </c>
      <c r="I24" s="330"/>
    </row>
    <row r="25" spans="4:9">
      <c r="D25" s="106" t="s">
        <v>524</v>
      </c>
      <c r="I25" s="330"/>
    </row>
    <row r="26" spans="4:9">
      <c r="D26" s="106" t="s">
        <v>600</v>
      </c>
      <c r="I26" s="330"/>
    </row>
    <row r="27" spans="4:9">
      <c r="D27" s="106" t="s">
        <v>592</v>
      </c>
      <c r="I27" s="330"/>
    </row>
    <row r="28" spans="4:9">
      <c r="I28" s="330"/>
    </row>
    <row r="29" spans="4:9">
      <c r="I29" s="330"/>
    </row>
    <row r="30" spans="4:9">
      <c r="I30" s="330"/>
    </row>
    <row r="31" spans="4:9">
      <c r="I31" s="330"/>
    </row>
    <row r="32" spans="4:9">
      <c r="I32" s="330"/>
    </row>
    <row r="33" spans="9:9">
      <c r="I33" s="330"/>
    </row>
    <row r="34" spans="9:9">
      <c r="I34" s="330"/>
    </row>
    <row r="35" spans="9:9">
      <c r="I35" s="330"/>
    </row>
    <row r="36" spans="9:9">
      <c r="I36" s="330"/>
    </row>
    <row r="37" spans="9:9">
      <c r="I37" s="330"/>
    </row>
    <row r="38" spans="9:9">
      <c r="I38" s="330"/>
    </row>
    <row r="39" spans="9:9">
      <c r="I39" s="330"/>
    </row>
    <row r="40" spans="9:9">
      <c r="I40" s="330"/>
    </row>
    <row r="45" spans="9:9" ht="15" customHeight="1">
      <c r="I45" s="330"/>
    </row>
    <row r="46" spans="9:9">
      <c r="I46" s="330"/>
    </row>
    <row r="47" spans="9:9">
      <c r="I47" s="330"/>
    </row>
    <row r="48" spans="9:9">
      <c r="I48" s="330"/>
    </row>
    <row r="49" spans="9:9">
      <c r="I49" s="330"/>
    </row>
    <row r="50" spans="9:9">
      <c r="I50" s="330"/>
    </row>
    <row r="51" spans="9:9">
      <c r="I51" s="330"/>
    </row>
    <row r="52" spans="9:9">
      <c r="I52" s="330"/>
    </row>
    <row r="53" spans="9:9">
      <c r="I53" s="330"/>
    </row>
  </sheetData>
  <phoneticPr fontId="11" type="noConversion"/>
  <pageMargins left="0.7" right="0.7" top="0.75" bottom="0.75" header="0.3" footer="0.3"/>
  <tableParts count="2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B0100-E6BC-49E1-A7F0-A1131479E428}">
  <sheetPr codeName="Feuil9">
    <tabColor rgb="FF561E21"/>
  </sheetPr>
  <dimension ref="B2:H62"/>
  <sheetViews>
    <sheetView showGridLines="0" zoomScaleNormal="100" workbookViewId="0">
      <selection activeCell="D4" sqref="C4:D4"/>
    </sheetView>
  </sheetViews>
  <sheetFormatPr baseColWidth="10" defaultRowHeight="15"/>
  <cols>
    <col min="1" max="1" width="19.7109375" customWidth="1"/>
    <col min="2" max="2" width="60.7109375" customWidth="1"/>
    <col min="3" max="3" width="34.42578125" customWidth="1"/>
    <col min="4" max="9" width="15.7109375" customWidth="1"/>
    <col min="10" max="11" width="10.7109375" customWidth="1"/>
    <col min="12" max="14" width="7.7109375" customWidth="1"/>
    <col min="15" max="15" width="3.7109375" customWidth="1"/>
    <col min="16" max="16" width="12.42578125" bestFit="1" customWidth="1"/>
    <col min="17" max="18" width="10.7109375" customWidth="1"/>
  </cols>
  <sheetData>
    <row r="2" spans="2:6" ht="18.75">
      <c r="B2" s="528" t="s">
        <v>25</v>
      </c>
      <c r="C2" s="528"/>
      <c r="D2" s="528"/>
      <c r="E2" s="528"/>
      <c r="F2" s="528"/>
    </row>
    <row r="3" spans="2:6" s="27" customFormat="1" ht="56.1" customHeight="1">
      <c r="B3" s="210" t="s">
        <v>380</v>
      </c>
      <c r="C3" s="211" t="s">
        <v>20</v>
      </c>
      <c r="D3" s="211" t="s">
        <v>351</v>
      </c>
      <c r="E3" s="211" t="s">
        <v>142</v>
      </c>
      <c r="F3" s="212" t="s">
        <v>18</v>
      </c>
    </row>
    <row r="4" spans="2:6" ht="18.75">
      <c r="B4" s="192"/>
      <c r="C4" s="192"/>
      <c r="D4" s="192"/>
      <c r="E4" s="300" t="str">
        <f>IF(Tableau1235[[#This Row],[Dose appliquée l/ha ou kg/ha]]&lt;&gt;0,Tableau1235[[#This Row],[Dose appliquée l/ha ou kg/ha]]*VLOOKUP(Tableau1235[[#This Row],[Nom]],Tableau2[],2,FALSE),"0")</f>
        <v>0</v>
      </c>
      <c r="F4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5" spans="2:6" ht="18.75">
      <c r="B5" s="192"/>
      <c r="C5" s="192"/>
      <c r="D5" s="192"/>
      <c r="E5" s="300" t="str">
        <f>IF(Tableau1235[[#This Row],[Dose appliquée l/ha ou kg/ha]]&lt;&gt;0,Tableau1235[[#This Row],[Dose appliquée l/ha ou kg/ha]]*VLOOKUP(Tableau1235[[#This Row],[Nom]],Tableau2[],2,FALSE),"0")</f>
        <v>0</v>
      </c>
      <c r="F5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6" spans="2:6" ht="18.75">
      <c r="B6" s="252"/>
      <c r="C6" s="252"/>
      <c r="D6" s="252"/>
      <c r="E6" s="300" t="str">
        <f>IF(Tableau1235[[#This Row],[Dose appliquée l/ha ou kg/ha]]&lt;&gt;0,Tableau1235[[#This Row],[Dose appliquée l/ha ou kg/ha]]*VLOOKUP(Tableau1235[[#This Row],[Nom]],Tableau2[],2,FALSE),"0")</f>
        <v>0</v>
      </c>
      <c r="F6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7" spans="2:6" ht="18.75">
      <c r="B7" s="252"/>
      <c r="C7" s="252"/>
      <c r="D7" s="252"/>
      <c r="E7" s="300" t="str">
        <f>IF(Tableau1235[[#This Row],[Dose appliquée l/ha ou kg/ha]]&lt;&gt;0,Tableau1235[[#This Row],[Dose appliquée l/ha ou kg/ha]]*VLOOKUP(Tableau1235[[#This Row],[Nom]],Tableau2[],2,FALSE),"0")</f>
        <v>0</v>
      </c>
      <c r="F7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8" spans="2:6" ht="18.75">
      <c r="B8" s="252"/>
      <c r="C8" s="252"/>
      <c r="D8" s="252"/>
      <c r="E8" s="300" t="str">
        <f>IF(Tableau1235[[#This Row],[Dose appliquée l/ha ou kg/ha]]&lt;&gt;0,Tableau1235[[#This Row],[Dose appliquée l/ha ou kg/ha]]*VLOOKUP(Tableau1235[[#This Row],[Nom]],Tableau2[],2,FALSE),"0")</f>
        <v>0</v>
      </c>
      <c r="F8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9" spans="2:6" ht="18.75">
      <c r="B9" s="192"/>
      <c r="C9" s="192"/>
      <c r="D9" s="192"/>
      <c r="E9" s="300" t="str">
        <f>IF(Tableau1235[[#This Row],[Dose appliquée l/ha ou kg/ha]]&lt;&gt;0,Tableau1235[[#This Row],[Dose appliquée l/ha ou kg/ha]]*VLOOKUP(Tableau1235[[#This Row],[Nom]],Tableau2[],2,FALSE),"0")</f>
        <v>0</v>
      </c>
      <c r="F9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10" spans="2:6" ht="18.75">
      <c r="B10" s="216"/>
      <c r="C10" s="217"/>
      <c r="D10" s="217"/>
      <c r="E10" s="300" t="str">
        <f>IF(Tableau1235[[#This Row],[Dose appliquée l/ha ou kg/ha]]&lt;&gt;0,Tableau1235[[#This Row],[Dose appliquée l/ha ou kg/ha]]*VLOOKUP(Tableau1235[[#This Row],[Nom]],Tableau2[],2,FALSE),"0")</f>
        <v>0</v>
      </c>
      <c r="F10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11" spans="2:6" ht="18.75">
      <c r="B11" s="216"/>
      <c r="C11" s="217"/>
      <c r="D11" s="217"/>
      <c r="E11" s="300" t="str">
        <f>IF(Tableau1235[[#This Row],[Dose appliquée l/ha ou kg/ha]]&lt;&gt;0,Tableau1235[[#This Row],[Dose appliquée l/ha ou kg/ha]]*VLOOKUP(Tableau1235[[#This Row],[Nom]],Tableau2[],2,FALSE),"0")</f>
        <v>0</v>
      </c>
      <c r="F11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12" spans="2:6" ht="18.75">
      <c r="B12" s="216"/>
      <c r="C12" s="217"/>
      <c r="D12" s="217"/>
      <c r="E12" s="300" t="str">
        <f>IF(Tableau1235[[#This Row],[Dose appliquée l/ha ou kg/ha]]&lt;&gt;0,Tableau1235[[#This Row],[Dose appliquée l/ha ou kg/ha]]*VLOOKUP(Tableau1235[[#This Row],[Nom]],Tableau2[],2,FALSE),"0")</f>
        <v>0</v>
      </c>
      <c r="F12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13" spans="2:6" ht="18.75">
      <c r="B13" s="216"/>
      <c r="C13" s="217"/>
      <c r="D13" s="217"/>
      <c r="E13" s="300" t="str">
        <f>IF(Tableau1235[[#This Row],[Dose appliquée l/ha ou kg/ha]]&lt;&gt;0,Tableau1235[[#This Row],[Dose appliquée l/ha ou kg/ha]]*VLOOKUP(Tableau1235[[#This Row],[Nom]],Tableau2[],2,FALSE),"0")</f>
        <v>0</v>
      </c>
      <c r="F13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14" spans="2:6" ht="18.75">
      <c r="B14" s="218"/>
      <c r="C14" s="219"/>
      <c r="D14" s="219"/>
      <c r="E14" s="301" t="str">
        <f>IF(Tableau1235[[#This Row],[Dose appliquée l/ha ou kg/ha]]&lt;&gt;0,Tableau1235[[#This Row],[Dose appliquée l/ha ou kg/ha]]*VLOOKUP(Tableau1235[[#This Row],[Nom]],Tableau2[],2,FALSE),"0")</f>
        <v>0</v>
      </c>
      <c r="F14" s="214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15" spans="2:6" ht="18.75">
      <c r="B15" s="216"/>
      <c r="C15" s="217"/>
      <c r="D15" s="217"/>
      <c r="E15" s="300" t="str">
        <f>IF(Tableau1235[[#This Row],[Dose appliquée l/ha ou kg/ha]]&lt;&gt;0,Tableau1235[[#This Row],[Dose appliquée l/ha ou kg/ha]]*VLOOKUP(Tableau1235[[#This Row],[Nom]],Tableau2[],2,FALSE),"0")</f>
        <v>0</v>
      </c>
      <c r="F15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16" spans="2:6" ht="18.75">
      <c r="B16" s="216"/>
      <c r="C16" s="217"/>
      <c r="D16" s="217"/>
      <c r="E16" s="300" t="str">
        <f>IF(Tableau1235[[#This Row],[Dose appliquée l/ha ou kg/ha]]&lt;&gt;0,Tableau1235[[#This Row],[Dose appliquée l/ha ou kg/ha]]*VLOOKUP(Tableau1235[[#This Row],[Nom]],Tableau2[],2,FALSE),"0")</f>
        <v>0</v>
      </c>
      <c r="F16" s="213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17" spans="2:8" ht="18.75">
      <c r="B17" s="218"/>
      <c r="C17" s="219"/>
      <c r="D17" s="219"/>
      <c r="E17" s="301" t="str">
        <f>IF(Tableau1235[[#This Row],[Dose appliquée l/ha ou kg/ha]]&lt;&gt;0,Tableau1235[[#This Row],[Dose appliquée l/ha ou kg/ha]]*VLOOKUP(Tableau1235[[#This Row],[Nom]],Tableau2[],2,FALSE),"0")</f>
        <v>0</v>
      </c>
      <c r="F17" s="214">
        <f>IF(Tableau1235[[#This Row],[Nom]]="Beloukha (acide pélargonique)",0,IF(Tableau1235[[#This Row],[Dose appliquée l/ha ou kg/ha]]&lt;&gt;0,Tableau1235[[#This Row],[Dose appliquée l/ha ou kg/ha]]/VLOOKUP(Tableau1235[[#This Row],[Nom]],Tableau2[],3,FALSE),0))</f>
        <v>0</v>
      </c>
    </row>
    <row r="18" spans="2:8" s="27" customFormat="1"/>
    <row r="19" spans="2:8" s="27" customFormat="1"/>
    <row r="20" spans="2:8" ht="18.75">
      <c r="B20" s="517" t="s">
        <v>381</v>
      </c>
      <c r="C20" s="517"/>
      <c r="D20" s="517"/>
      <c r="E20" s="517"/>
      <c r="F20" s="517"/>
    </row>
    <row r="21" spans="2:8" ht="56.1" customHeight="1">
      <c r="B21" s="177" t="s">
        <v>380</v>
      </c>
      <c r="C21" s="176" t="s">
        <v>382</v>
      </c>
      <c r="D21" s="176" t="s">
        <v>327</v>
      </c>
      <c r="E21" s="176" t="s">
        <v>383</v>
      </c>
      <c r="F21" s="178" t="s">
        <v>18</v>
      </c>
      <c r="G21" s="27"/>
      <c r="H21" s="27"/>
    </row>
    <row r="22" spans="2:8" ht="18.75">
      <c r="B22" s="194"/>
      <c r="C22" s="194"/>
      <c r="D22" s="158">
        <f>COUNTIF(Tableau1235[Numéro Intervention],Tableau3138[[#This Row],[Numéro Intervention]])</f>
        <v>0</v>
      </c>
      <c r="E22" s="124">
        <f>SUMIF(Tableau1235[Numéro Intervention],Tableau3138[[#This Row],[Numéro Intervention]],Tableau1235[Prix €/ha])</f>
        <v>0</v>
      </c>
      <c r="F22" s="183">
        <f>SUMIF(Tableau1235[Numéro Intervention],Tableau3138[[#This Row],[Numéro Intervention]],Tableau1235[IFT])</f>
        <v>0</v>
      </c>
    </row>
    <row r="23" spans="2:8" ht="18.75">
      <c r="B23" s="194"/>
      <c r="C23" s="194"/>
      <c r="D23" s="158">
        <f>COUNTIF(Tableau1235[Numéro Intervention],Tableau3138[[#This Row],[Numéro Intervention]])</f>
        <v>0</v>
      </c>
      <c r="E23" s="124">
        <f>SUMIF(Tableau1235[Numéro Intervention],Tableau3138[[#This Row],[Numéro Intervention]],Tableau1235[Prix €/ha])</f>
        <v>0</v>
      </c>
      <c r="F23" s="183">
        <f>SUMIF(Tableau1235[Numéro Intervention],Tableau3138[[#This Row],[Numéro Intervention]],Tableau1235[IFT])</f>
        <v>0</v>
      </c>
    </row>
    <row r="24" spans="2:8" ht="18.75">
      <c r="B24" s="194"/>
      <c r="C24" s="194"/>
      <c r="D24" s="158">
        <f>COUNTIF(Tableau1235[Numéro Intervention],Tableau3138[[#This Row],[Numéro Intervention]])</f>
        <v>0</v>
      </c>
      <c r="E24" s="124">
        <f>SUMIF(Tableau1235[Numéro Intervention],Tableau3138[[#This Row],[Numéro Intervention]],Tableau1235[Prix €/ha])</f>
        <v>0</v>
      </c>
      <c r="F24" s="183">
        <f>SUMIF(Tableau1235[Numéro Intervention],Tableau3138[[#This Row],[Numéro Intervention]],Tableau1235[IFT])</f>
        <v>0</v>
      </c>
    </row>
    <row r="25" spans="2:8" ht="18.75">
      <c r="B25" s="251"/>
      <c r="C25" s="252"/>
      <c r="D25" s="253">
        <f>COUNTIF(Tableau1235[Numéro Intervention],Tableau3138[[#This Row],[Numéro Intervention]])</f>
        <v>0</v>
      </c>
      <c r="E25" s="233">
        <f>SUMIF(Tableau1235[Numéro Intervention],Tableau3138[[#This Row],[Numéro Intervention]],Tableau1235[Prix €/ha])</f>
        <v>0</v>
      </c>
      <c r="F25" s="254">
        <f>SUMIF(Tableau1235[Numéro Intervention],Tableau3138[[#This Row],[Numéro Intervention]],Tableau1235[IFT])</f>
        <v>0</v>
      </c>
    </row>
    <row r="26" spans="2:8" ht="18.75">
      <c r="B26" s="197"/>
      <c r="C26" s="193"/>
      <c r="D26" s="215">
        <f>COUNTIF(Tableau1235[Numéro Intervention],Tableau3138[[#This Row],[Numéro Intervention]])</f>
        <v>0</v>
      </c>
      <c r="E26" s="222">
        <f>SUMIF(Tableau1235[Numéro Intervention],Tableau3138[[#This Row],[Numéro Intervention]],Tableau1235[Prix €/ha])</f>
        <v>0</v>
      </c>
      <c r="F26" s="184">
        <f>SUMIF(Tableau1235[Numéro Intervention],Tableau3138[[#This Row],[Numéro Intervention]],Tableau1235[IFT])</f>
        <v>0</v>
      </c>
    </row>
    <row r="27" spans="2:8" ht="18.75">
      <c r="B27" s="198"/>
      <c r="C27" s="199"/>
      <c r="D27" s="215">
        <f>COUNTIF(Tableau1235[Numéro Intervention],Tableau3138[[#This Row],[Numéro Intervention]])</f>
        <v>0</v>
      </c>
      <c r="E27" s="224">
        <f>SUMIF(Tableau1235[Numéro Intervention],Tableau3138[[#This Row],[Numéro Intervention]],Tableau1235[Prix €/ha])</f>
        <v>0</v>
      </c>
      <c r="F27" s="185">
        <f>SUMIF(Tableau1235[Numéro Intervention],Tableau3138[[#This Row],[Numéro Intervention]],Tableau1235[IFT])</f>
        <v>0</v>
      </c>
    </row>
    <row r="30" spans="2:8" ht="18.75">
      <c r="B30" s="523" t="s">
        <v>379</v>
      </c>
      <c r="C30" s="523"/>
      <c r="D30" s="523"/>
      <c r="E30" s="523"/>
      <c r="F30" s="523"/>
      <c r="G30" s="523"/>
      <c r="H30" s="523"/>
    </row>
    <row r="31" spans="2:8" ht="56.1" customHeight="1">
      <c r="B31" s="186" t="s">
        <v>19</v>
      </c>
      <c r="C31" s="186" t="s">
        <v>84</v>
      </c>
      <c r="D31" s="186" t="s">
        <v>255</v>
      </c>
      <c r="E31" s="186" t="s">
        <v>142</v>
      </c>
      <c r="F31" s="186" t="s">
        <v>252</v>
      </c>
      <c r="G31" s="186" t="s">
        <v>253</v>
      </c>
      <c r="H31" s="186" t="s">
        <v>254</v>
      </c>
    </row>
    <row r="32" spans="2:8" ht="18.75">
      <c r="B32" s="194"/>
      <c r="C32" s="194"/>
      <c r="D32" s="187" t="str">
        <f>IF(Tableau1436[[#This Row],[Quantité kg/ha]]&lt;&gt;"",VLOOKUP(Tableau1436[[#This Row],[Nom ]],Tableau3[],2,FALSE),"")</f>
        <v/>
      </c>
      <c r="E32" s="188" t="str">
        <f>IF(Tableau1436[[#This Row],[Quantité kg/ha]]&lt;&gt;"",Tableau1436[[#This Row],[Quantité kg/ha]]*Tableau1436[[#This Row],[Prix €/t]]*10^-3,"0")</f>
        <v>0</v>
      </c>
      <c r="F32" s="189">
        <f>IF(Tableau1436[[#This Row],[Nom ]]&lt;&gt;"",VLOOKUP(Tableau1436[[#This Row],[Nom ]],Tableau3[],3,FALSE)*Tableau1436[[#This Row],[Quantité kg/ha]],0)</f>
        <v>0</v>
      </c>
      <c r="G32" s="189">
        <f>IF(Tableau1436[[#This Row],[Nom ]]&lt;&gt;"",VLOOKUP(Tableau1436[[#This Row],[Nom ]],Tableau3[],4,FALSE)*Tableau1436[[#This Row],[Quantité kg/ha]],0)</f>
        <v>0</v>
      </c>
      <c r="H32" s="189">
        <f>IF(Tableau1436[[#This Row],[Nom ]]&lt;&gt;"",VLOOKUP(Tableau1436[[#This Row],[Nom ]],Tableau3[],5,FALSE)*Tableau1436[[#This Row],[Quantité kg/ha]],0)</f>
        <v>0</v>
      </c>
    </row>
    <row r="33" spans="2:8" ht="18.75">
      <c r="B33" s="194"/>
      <c r="C33" s="194"/>
      <c r="D33" s="187" t="str">
        <f>IF(Tableau1436[[#This Row],[Quantité kg/ha]]&lt;&gt;"",VLOOKUP(Tableau1436[[#This Row],[Nom ]],Tableau3[],2,FALSE),"")</f>
        <v/>
      </c>
      <c r="E33" s="188" t="str">
        <f>IF(Tableau1436[[#This Row],[Quantité kg/ha]]&lt;&gt;"",Tableau1436[[#This Row],[Quantité kg/ha]]*Tableau1436[[#This Row],[Prix €/t]]*10^-3,"0")</f>
        <v>0</v>
      </c>
      <c r="F33" s="189">
        <f>IF(Tableau1436[[#This Row],[Nom ]]&lt;&gt;"",VLOOKUP(Tableau1436[[#This Row],[Nom ]],Tableau3[],3,FALSE)*Tableau1436[[#This Row],[Quantité kg/ha]],0)</f>
        <v>0</v>
      </c>
      <c r="G33" s="189">
        <f>IF(Tableau1436[[#This Row],[Nom ]]&lt;&gt;"",VLOOKUP(Tableau1436[[#This Row],[Nom ]],Tableau3[],4,FALSE)*Tableau1436[[#This Row],[Quantité kg/ha]],0)</f>
        <v>0</v>
      </c>
      <c r="H33" s="189">
        <f>IF(Tableau1436[[#This Row],[Nom ]]&lt;&gt;"",VLOOKUP(Tableau1436[[#This Row],[Nom ]],Tableau3[],5,FALSE)*Tableau1436[[#This Row],[Quantité kg/ha]],0)</f>
        <v>0</v>
      </c>
    </row>
    <row r="34" spans="2:8" ht="18.75">
      <c r="B34" s="194"/>
      <c r="C34" s="194"/>
      <c r="D34" s="187" t="str">
        <f>IF(Tableau1436[[#This Row],[Quantité kg/ha]]&lt;&gt;"",VLOOKUP(Tableau1436[[#This Row],[Nom ]],Tableau3[],2,FALSE),"")</f>
        <v/>
      </c>
      <c r="E34" s="188" t="str">
        <f>IF(Tableau1436[[#This Row],[Quantité kg/ha]]&lt;&gt;"",Tableau1436[[#This Row],[Quantité kg/ha]]*Tableau1436[[#This Row],[Prix €/t]]*10^-3,"0")</f>
        <v>0</v>
      </c>
      <c r="F34" s="189">
        <f>IF(Tableau1436[[#This Row],[Nom ]]&lt;&gt;"",VLOOKUP(Tableau1436[[#This Row],[Nom ]],Tableau3[],3,FALSE)*Tableau1436[[#This Row],[Quantité kg/ha]],0)</f>
        <v>0</v>
      </c>
      <c r="G34" s="189">
        <f>IF(Tableau1436[[#This Row],[Nom ]]&lt;&gt;"",VLOOKUP(Tableau1436[[#This Row],[Nom ]],Tableau3[],4,FALSE)*Tableau1436[[#This Row],[Quantité kg/ha]],0)</f>
        <v>0</v>
      </c>
      <c r="H34" s="189">
        <f>IF(Tableau1436[[#This Row],[Nom ]]&lt;&gt;"",VLOOKUP(Tableau1436[[#This Row],[Nom ]],Tableau3[],5,FALSE)*Tableau1436[[#This Row],[Quantité kg/ha]],0)</f>
        <v>0</v>
      </c>
    </row>
    <row r="35" spans="2:8" ht="18.75">
      <c r="B35" s="194"/>
      <c r="C35" s="194"/>
      <c r="D35" s="187" t="str">
        <f>IF(Tableau1436[[#This Row],[Quantité kg/ha]]&lt;&gt;"",VLOOKUP(Tableau1436[[#This Row],[Nom ]],Tableau3[],2,FALSE),"")</f>
        <v/>
      </c>
      <c r="E35" s="188" t="str">
        <f>IF(Tableau1436[[#This Row],[Quantité kg/ha]]&lt;&gt;"",Tableau1436[[#This Row],[Quantité kg/ha]]*Tableau1436[[#This Row],[Prix €/t]]*10^-3,"0")</f>
        <v>0</v>
      </c>
      <c r="F35" s="189">
        <f>IF(Tableau1436[[#This Row],[Nom ]]&lt;&gt;"",VLOOKUP(Tableau1436[[#This Row],[Nom ]],Tableau3[],3,FALSE)*Tableau1436[[#This Row],[Quantité kg/ha]],0)</f>
        <v>0</v>
      </c>
      <c r="G35" s="189">
        <f>IF(Tableau1436[[#This Row],[Nom ]]&lt;&gt;"",VLOOKUP(Tableau1436[[#This Row],[Nom ]],Tableau3[],4,FALSE)*Tableau1436[[#This Row],[Quantité kg/ha]],0)</f>
        <v>0</v>
      </c>
      <c r="H35" s="189">
        <f>IF(Tableau1436[[#This Row],[Nom ]]&lt;&gt;"",VLOOKUP(Tableau1436[[#This Row],[Nom ]],Tableau3[],5,FALSE)*Tableau1436[[#This Row],[Quantité kg/ha]],0)</f>
        <v>0</v>
      </c>
    </row>
    <row r="36" spans="2:8" ht="18.75">
      <c r="B36" s="194"/>
      <c r="C36" s="194"/>
      <c r="D36" s="187" t="str">
        <f>IF(Tableau1436[[#This Row],[Quantité kg/ha]]&lt;&gt;"",VLOOKUP(Tableau1436[[#This Row],[Nom ]],Tableau3[],2,FALSE),"")</f>
        <v/>
      </c>
      <c r="E36" s="188" t="str">
        <f>IF(Tableau1436[[#This Row],[Quantité kg/ha]]&lt;&gt;"",Tableau1436[[#This Row],[Quantité kg/ha]]*Tableau1436[[#This Row],[Prix €/t]]*10^-3,"0")</f>
        <v>0</v>
      </c>
      <c r="F36" s="189">
        <f>IF(Tableau1436[[#This Row],[Nom ]]&lt;&gt;"",VLOOKUP(Tableau1436[[#This Row],[Nom ]],Tableau3[],3,FALSE)*Tableau1436[[#This Row],[Quantité kg/ha]],0)</f>
        <v>0</v>
      </c>
      <c r="G36" s="189">
        <f>IF(Tableau1436[[#This Row],[Nom ]]&lt;&gt;"",VLOOKUP(Tableau1436[[#This Row],[Nom ]],Tableau3[],4,FALSE)*Tableau1436[[#This Row],[Quantité kg/ha]],0)</f>
        <v>0</v>
      </c>
      <c r="H36" s="189">
        <f>IF(Tableau1436[[#This Row],[Nom ]]&lt;&gt;"",VLOOKUP(Tableau1436[[#This Row],[Nom ]],Tableau3[],5,FALSE)*Tableau1436[[#This Row],[Quantité kg/ha]],0)</f>
        <v>0</v>
      </c>
    </row>
    <row r="39" spans="2:8" ht="18.75">
      <c r="B39" s="524" t="s">
        <v>358</v>
      </c>
      <c r="C39" s="525"/>
      <c r="D39" s="525"/>
      <c r="E39" s="525"/>
      <c r="F39" s="525"/>
      <c r="G39" s="525"/>
      <c r="H39" s="526"/>
    </row>
    <row r="40" spans="2:8" ht="56.1" customHeight="1">
      <c r="B40" s="186" t="s">
        <v>19</v>
      </c>
      <c r="C40" s="186" t="s">
        <v>360</v>
      </c>
      <c r="D40" s="186" t="s">
        <v>361</v>
      </c>
      <c r="E40" s="186" t="s">
        <v>142</v>
      </c>
      <c r="F40" s="186" t="s">
        <v>252</v>
      </c>
      <c r="G40" s="186" t="s">
        <v>253</v>
      </c>
      <c r="H40" s="186" t="s">
        <v>254</v>
      </c>
    </row>
    <row r="41" spans="2:8" ht="18.75">
      <c r="B41" s="194"/>
      <c r="C41" s="194"/>
      <c r="D41" s="194"/>
      <c r="E41" s="188">
        <f>Tableau144448[[#This Row],[Prix €/t ou €/l]]*Tableau144448[[#This Row],[Quantité t/ha ou l/ha]]</f>
        <v>0</v>
      </c>
      <c r="F41" s="189">
        <f>IF(Tableau144448[[#This Row],[Nom ]]&lt;&gt;"",VLOOKUP(Tableau144448[[#This Row],[Nom ]],Tableau346[],4,FALSE)*Tableau144448[[#This Row],[Quantité t/ha ou l/ha]]*1000,0)</f>
        <v>0</v>
      </c>
      <c r="G41" s="188">
        <f>IF(Tableau144448[[#This Row],[Nom ]]&lt;&gt;"",VLOOKUP(Tableau144448[[#This Row],[Nom ]],Tableau346[],7,FALSE)*Tableau144448[[#This Row],[Quantité t/ha ou l/ha]]*1000,0)</f>
        <v>0</v>
      </c>
      <c r="H41" s="188">
        <f>IF(Tableau144448[[#This Row],[Nom ]]&lt;&gt;"",VLOOKUP(Tableau144448[[#This Row],[Nom ]],Tableau346[],10,FALSE)*Tableau144448[[#This Row],[Quantité t/ha ou l/ha]]*1000,0)</f>
        <v>0</v>
      </c>
    </row>
    <row r="42" spans="2:8" ht="18.75">
      <c r="B42" s="194"/>
      <c r="C42" s="194"/>
      <c r="D42" s="194"/>
      <c r="E42" s="188">
        <f>Tableau144448[[#This Row],[Prix €/t ou €/l]]*Tableau144448[[#This Row],[Quantité t/ha ou l/ha]]</f>
        <v>0</v>
      </c>
      <c r="F42" s="188">
        <f>IF(Tableau144448[[#This Row],[Nom ]]&lt;&gt;"",VLOOKUP(Tableau144448[[#This Row],[Nom ]],Tableau346[],4,FALSE)*Tableau144448[[#This Row],[Quantité t/ha ou l/ha]]*1000,0)</f>
        <v>0</v>
      </c>
      <c r="G42" s="188">
        <f>IF(Tableau144448[[#This Row],[Nom ]]&lt;&gt;"",VLOOKUP(Tableau144448[[#This Row],[Nom ]],Tableau346[],7,FALSE)*Tableau144448[[#This Row],[Quantité t/ha ou l/ha]]*1000,0)</f>
        <v>0</v>
      </c>
      <c r="H42" s="188">
        <f>IF(Tableau144448[[#This Row],[Nom ]]&lt;&gt;"",VLOOKUP(Tableau144448[[#This Row],[Nom ]],Tableau346[],10,FALSE)*Tableau144448[[#This Row],[Quantité t/ha ou l/ha]]*1000,0)</f>
        <v>0</v>
      </c>
    </row>
    <row r="43" spans="2:8" ht="18.75">
      <c r="B43" s="251"/>
      <c r="C43" s="252"/>
      <c r="D43" s="252"/>
      <c r="E43" s="234">
        <f>Tableau144448[[#This Row],[Prix €/t ou €/l]]*Tableau144448[[#This Row],[Quantité t/ha ou l/ha]]</f>
        <v>0</v>
      </c>
      <c r="F43" s="234">
        <f>IF(Tableau144448[[#This Row],[Nom ]]&lt;&gt;"",VLOOKUP(Tableau144448[[#This Row],[Nom ]],Tableau346[],4,FALSE)*Tableau144448[[#This Row],[Quantité t/ha ou l/ha]]*1000,0)</f>
        <v>0</v>
      </c>
      <c r="G43" s="234">
        <f>IF(Tableau144448[[#This Row],[Nom ]]&lt;&gt;"",VLOOKUP(Tableau144448[[#This Row],[Nom ]],Tableau346[],7,FALSE)*Tableau144448[[#This Row],[Quantité t/ha ou l/ha]]*1000,0)</f>
        <v>0</v>
      </c>
      <c r="H43" s="255">
        <f>IF(Tableau144448[[#This Row],[Nom ]]&lt;&gt;"",VLOOKUP(Tableau144448[[#This Row],[Nom ]],Tableau346[],10,FALSE)*Tableau144448[[#This Row],[Quantité t/ha ou l/ha]]*1000,0)</f>
        <v>0</v>
      </c>
    </row>
    <row r="44" spans="2:8" ht="18.75">
      <c r="B44" s="194"/>
      <c r="C44" s="194"/>
      <c r="D44" s="194"/>
      <c r="E44" s="188">
        <f>Tableau144448[[#This Row],[Prix €/t ou €/l]]*Tableau144448[[#This Row],[Quantité t/ha ou l/ha]]</f>
        <v>0</v>
      </c>
      <c r="F44" s="188">
        <f>IF(Tableau144448[[#This Row],[Nom ]]&lt;&gt;"",VLOOKUP(Tableau144448[[#This Row],[Nom ]],Tableau346[],4,FALSE)*Tableau144448[[#This Row],[Quantité t/ha ou l/ha]]*1000,0)</f>
        <v>0</v>
      </c>
      <c r="G44" s="188">
        <f>IF(Tableau144448[[#This Row],[Nom ]]&lt;&gt;"",VLOOKUP(Tableau144448[[#This Row],[Nom ]],Tableau346[],7,FALSE)*Tableau144448[[#This Row],[Quantité t/ha ou l/ha]]*1000,0)</f>
        <v>0</v>
      </c>
      <c r="H44" s="188">
        <f>IF(Tableau144448[[#This Row],[Nom ]]&lt;&gt;"",VLOOKUP(Tableau144448[[#This Row],[Nom ]],Tableau346[],10,FALSE)*Tableau144448[[#This Row],[Quantité t/ha ou l/ha]]*1000,0)</f>
        <v>0</v>
      </c>
    </row>
    <row r="45" spans="2:8" ht="18.75">
      <c r="B45" s="194"/>
      <c r="C45" s="194"/>
      <c r="D45" s="194"/>
      <c r="E45" s="188">
        <f>Tableau144448[[#This Row],[Prix €/t ou €/l]]*Tableau144448[[#This Row],[Quantité t/ha ou l/ha]]</f>
        <v>0</v>
      </c>
      <c r="F45" s="188">
        <f>IF(Tableau144448[[#This Row],[Nom ]]&lt;&gt;"",VLOOKUP(Tableau144448[[#This Row],[Nom ]],Tableau346[],4,FALSE)*Tableau144448[[#This Row],[Quantité t/ha ou l/ha]]*1000,0)</f>
        <v>0</v>
      </c>
      <c r="G45" s="188">
        <f>IF(Tableau144448[[#This Row],[Nom ]]&lt;&gt;"",VLOOKUP(Tableau144448[[#This Row],[Nom ]],Tableau346[],7,FALSE)*Tableau144448[[#This Row],[Quantité t/ha ou l/ha]]*1000,0)</f>
        <v>0</v>
      </c>
      <c r="H45" s="188">
        <f>IF(Tableau144448[[#This Row],[Nom ]]&lt;&gt;"",VLOOKUP(Tableau144448[[#This Row],[Nom ]],Tableau346[],10,FALSE)*Tableau144448[[#This Row],[Quantité t/ha ou l/ha]]*1000,0)</f>
        <v>0</v>
      </c>
    </row>
    <row r="46" spans="2:8" ht="18.75">
      <c r="B46" s="194"/>
      <c r="C46" s="194"/>
      <c r="D46" s="194"/>
      <c r="E46" s="188">
        <f>Tableau144448[[#This Row],[Prix €/t ou €/l]]*Tableau144448[[#This Row],[Quantité t/ha ou l/ha]]</f>
        <v>0</v>
      </c>
      <c r="F46" s="188">
        <f>IF(Tableau144448[[#This Row],[Nom ]]&lt;&gt;"",VLOOKUP(Tableau144448[[#This Row],[Nom ]],Tableau346[],4,FALSE)*Tableau144448[[#This Row],[Quantité t/ha ou l/ha]]*1000,0)</f>
        <v>0</v>
      </c>
      <c r="G46" s="188">
        <f>IF(Tableau144448[[#This Row],[Nom ]]&lt;&gt;"",VLOOKUP(Tableau144448[[#This Row],[Nom ]],Tableau346[],7,FALSE)*Tableau144448[[#This Row],[Quantité t/ha ou l/ha]]*1000,0)</f>
        <v>0</v>
      </c>
      <c r="H46" s="188">
        <f>IF(Tableau144448[[#This Row],[Nom ]]&lt;&gt;"",VLOOKUP(Tableau144448[[#This Row],[Nom ]],Tableau346[],10,FALSE)*Tableau144448[[#This Row],[Quantité t/ha ou l/ha]]*1000,0)</f>
        <v>0</v>
      </c>
    </row>
    <row r="49" spans="2:6" ht="18.75">
      <c r="B49" s="527" t="s">
        <v>384</v>
      </c>
      <c r="C49" s="527"/>
      <c r="D49" s="527"/>
    </row>
    <row r="50" spans="2:6" ht="18.75">
      <c r="B50" s="304" t="s">
        <v>385</v>
      </c>
      <c r="C50" s="304" t="s">
        <v>386</v>
      </c>
      <c r="D50" s="304" t="s">
        <v>142</v>
      </c>
    </row>
    <row r="51" spans="2:6" ht="18.75">
      <c r="B51" s="252"/>
      <c r="C51" s="194">
        <v>0.08</v>
      </c>
      <c r="D51" s="187">
        <f>B51*C51</f>
        <v>0</v>
      </c>
    </row>
    <row r="54" spans="2:6" ht="18.75">
      <c r="B54" s="529" t="s">
        <v>387</v>
      </c>
      <c r="C54" s="530"/>
      <c r="D54" s="530"/>
      <c r="E54" s="530"/>
      <c r="F54" s="531"/>
    </row>
    <row r="55" spans="2:6" ht="56.1" customHeight="1">
      <c r="B55" s="177" t="s">
        <v>20</v>
      </c>
      <c r="C55" s="177" t="s">
        <v>328</v>
      </c>
      <c r="D55" s="176" t="s">
        <v>75</v>
      </c>
      <c r="E55" s="176" t="s">
        <v>251</v>
      </c>
      <c r="F55" s="178" t="s">
        <v>142</v>
      </c>
    </row>
    <row r="56" spans="2:6" ht="18.75">
      <c r="B56" s="196"/>
      <c r="C56" s="200"/>
      <c r="D56" s="192"/>
      <c r="E56" s="192"/>
      <c r="F56" s="190">
        <f>Tableau1537[[#This Row],[Quantité /ha]]*Tableau1537[[#This Row],[Prix €/Quantité]]</f>
        <v>0</v>
      </c>
    </row>
    <row r="57" spans="2:6" ht="18.75">
      <c r="B57" s="196"/>
      <c r="C57" s="200"/>
      <c r="D57" s="192"/>
      <c r="E57" s="192"/>
      <c r="F57" s="190">
        <f>Tableau1537[[#This Row],[Quantité /ha]]*Tableau1537[[#This Row],[Prix €/Quantité]]</f>
        <v>0</v>
      </c>
    </row>
    <row r="58" spans="2:6" ht="18.75">
      <c r="B58" s="251"/>
      <c r="C58" s="251"/>
      <c r="D58" s="252"/>
      <c r="E58" s="252"/>
      <c r="F58" s="256">
        <f>Tableau1537[[#This Row],[Quantité /ha]]*Tableau1537[[#This Row],[Prix €/Quantité]]</f>
        <v>0</v>
      </c>
    </row>
    <row r="59" spans="2:6" ht="18.75">
      <c r="B59" s="197"/>
      <c r="C59" s="200"/>
      <c r="D59" s="193"/>
      <c r="E59" s="193"/>
      <c r="F59" s="191">
        <f>Tableau1537[[#This Row],[Quantité /ha]]*Tableau1537[[#This Row],[Prix €/Quantité]]</f>
        <v>0</v>
      </c>
    </row>
    <row r="60" spans="2:6" ht="18.75">
      <c r="B60" s="197"/>
      <c r="C60" s="200"/>
      <c r="D60" s="193"/>
      <c r="E60" s="193"/>
      <c r="F60" s="191">
        <f>Tableau1537[[#This Row],[Quantité /ha]]*Tableau1537[[#This Row],[Prix €/Quantité]]</f>
        <v>0</v>
      </c>
    </row>
    <row r="61" spans="2:6" ht="18.75">
      <c r="B61" s="196"/>
      <c r="C61" s="200"/>
      <c r="D61" s="192"/>
      <c r="E61" s="192"/>
      <c r="F61" s="190">
        <f>Tableau1537[[#This Row],[Quantité /ha]]*Tableau1537[[#This Row],[Prix €/Quantité]]</f>
        <v>0</v>
      </c>
    </row>
    <row r="62" spans="2:6" ht="18.75">
      <c r="B62" s="196"/>
      <c r="C62" s="200"/>
      <c r="D62" s="192"/>
      <c r="E62" s="192"/>
      <c r="F62" s="190">
        <f>Tableau1537[[#This Row],[Quantité /ha]]*Tableau1537[[#This Row],[Prix €/Quantité]]</f>
        <v>0</v>
      </c>
    </row>
  </sheetData>
  <sheetProtection selectLockedCells="1"/>
  <mergeCells count="6">
    <mergeCell ref="B39:H39"/>
    <mergeCell ref="B2:F2"/>
    <mergeCell ref="B30:H30"/>
    <mergeCell ref="B54:F54"/>
    <mergeCell ref="B20:F20"/>
    <mergeCell ref="B49:D49"/>
  </mergeCells>
  <dataValidations count="6">
    <dataValidation type="list" allowBlank="1" showInputMessage="1" showErrorMessage="1" sqref="C22:C27" xr:uid="{741C5FFD-6377-45F1-A228-B9E45ACFB97A}">
      <formula1>Type_Opération</formula1>
    </dataValidation>
    <dataValidation type="list" allowBlank="1" showInputMessage="1" showErrorMessage="1" sqref="B4:B17 B22:B27" xr:uid="{55AB9881-F9AB-45D2-8BD8-CDE050A8C9A5}">
      <formula1>Numéro_Opération</formula1>
    </dataValidation>
    <dataValidation type="list" allowBlank="1" showInputMessage="1" showErrorMessage="1" sqref="B32:B36" xr:uid="{7127342C-B633-45B4-8D45-C7BD6987411E}">
      <formula1>Engrais</formula1>
    </dataValidation>
    <dataValidation type="list" allowBlank="1" showInputMessage="1" showErrorMessage="1" sqref="C4:C17" xr:uid="{667B4676-D2C9-44DD-B00D-F7663923E7AA}">
      <formula1>Herbicide</formula1>
    </dataValidation>
    <dataValidation type="list" allowBlank="1" showInputMessage="1" showErrorMessage="1" sqref="B41:B46" xr:uid="{633D841F-FE5C-4D26-B34C-E1E02F1CA54F}">
      <formula1>Amendement</formula1>
    </dataValidation>
    <dataValidation type="list" allowBlank="1" showInputMessage="1" showErrorMessage="1" sqref="C56:C62" xr:uid="{61A53F3E-AC35-4B34-B994-108FD5175011}">
      <formula1>Opération</formula1>
    </dataValidation>
  </dataValidations>
  <pageMargins left="0.7" right="0.7" top="0.75" bottom="0.75" header="0.3" footer="0.3"/>
  <pageSetup paperSize="9" orientation="portrait" r:id="rId1"/>
  <drawing r:id="rId2"/>
  <picture r:id="rId3"/>
  <tableParts count="5">
    <tablePart r:id="rId4"/>
    <tablePart r:id="rId5"/>
    <tablePart r:id="rId6"/>
    <tablePart r:id="rId7"/>
    <tablePart r:id="rId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312E0-53D4-499B-AFEC-CCD86FBE3737}">
  <sheetPr codeName="Feuil10">
    <tabColor rgb="FF03782A"/>
  </sheetPr>
  <dimension ref="B2:H34"/>
  <sheetViews>
    <sheetView showGridLines="0" showRowColHeaders="0" zoomScaleNormal="100" workbookViewId="0">
      <selection activeCell="C26" sqref="C26"/>
    </sheetView>
  </sheetViews>
  <sheetFormatPr baseColWidth="10" defaultColWidth="11.42578125" defaultRowHeight="15"/>
  <cols>
    <col min="1" max="1" width="19.7109375" style="220" customWidth="1"/>
    <col min="2" max="2" width="51.28515625" style="220" customWidth="1"/>
    <col min="3" max="5" width="18.28515625" style="220" customWidth="1"/>
    <col min="6" max="6" width="11.42578125" style="220" customWidth="1"/>
    <col min="7" max="16384" width="11.42578125" style="220"/>
  </cols>
  <sheetData>
    <row r="2" spans="2:6" ht="18.75">
      <c r="B2" s="534" t="s">
        <v>160</v>
      </c>
      <c r="C2" s="534"/>
      <c r="D2" s="534"/>
      <c r="E2" s="534"/>
      <c r="F2" s="534"/>
    </row>
    <row r="3" spans="2:6" ht="18.75">
      <c r="B3" s="305"/>
      <c r="C3" s="306" t="s">
        <v>22</v>
      </c>
      <c r="D3" s="306" t="s">
        <v>1</v>
      </c>
      <c r="E3" s="538" t="s">
        <v>23</v>
      </c>
      <c r="F3" s="538"/>
    </row>
    <row r="4" spans="2:6" ht="18.75">
      <c r="B4" s="307" t="s">
        <v>42</v>
      </c>
      <c r="C4" s="308">
        <f>'Paramétrage Transversal'!C4</f>
        <v>0</v>
      </c>
      <c r="D4" s="308">
        <f>'Paramétrage Transversal'!D4</f>
        <v>0</v>
      </c>
      <c r="E4" s="308">
        <f>D4-C4</f>
        <v>0</v>
      </c>
      <c r="F4" s="309">
        <f>IF(C4&lt;&gt;0,E4/ABS(C4),0)</f>
        <v>0</v>
      </c>
    </row>
    <row r="5" spans="2:6" ht="18.75">
      <c r="B5" s="307" t="s">
        <v>24</v>
      </c>
      <c r="C5" s="310">
        <f>'Paramétrage Transversal'!C5</f>
        <v>0</v>
      </c>
      <c r="D5" s="310">
        <f>'Paramétrage Transversal'!D5</f>
        <v>0</v>
      </c>
      <c r="E5" s="311">
        <f>D5-C5</f>
        <v>0</v>
      </c>
      <c r="F5" s="309">
        <f>IF(C5&lt;&gt;0,E5/ABS(C5),0)</f>
        <v>0</v>
      </c>
    </row>
    <row r="6" spans="2:6" ht="18.75">
      <c r="B6" s="307" t="s">
        <v>18</v>
      </c>
      <c r="C6" s="312">
        <f>SUM(Tableau12[IFT])</f>
        <v>0</v>
      </c>
      <c r="D6" s="312">
        <f>SUM(Tableau1235[IFT])</f>
        <v>0</v>
      </c>
      <c r="E6" s="313">
        <f>D6-C6</f>
        <v>0</v>
      </c>
      <c r="F6" s="309">
        <f>IF(C6&lt;&gt;0,E6/ABS(C6),0)</f>
        <v>0</v>
      </c>
    </row>
    <row r="7" spans="2:6" ht="18.75">
      <c r="B7" s="307" t="s">
        <v>26</v>
      </c>
      <c r="C7" s="314">
        <f>SUM(Tableau4[Débit de Chantier retenu h/ha])</f>
        <v>0</v>
      </c>
      <c r="D7" s="314">
        <f>SUM(Tableau434[Débit de Chantier retenu h/ha])</f>
        <v>0</v>
      </c>
      <c r="E7" s="314">
        <f>D7-C7</f>
        <v>0</v>
      </c>
      <c r="F7" s="309">
        <f>IF(C7&lt;&gt;0,E7/ABS(C7),0)</f>
        <v>0</v>
      </c>
    </row>
    <row r="8" spans="2:6" ht="18.75">
      <c r="B8" s="534" t="s">
        <v>154</v>
      </c>
      <c r="C8" s="534"/>
      <c r="D8" s="534"/>
      <c r="E8" s="534"/>
      <c r="F8" s="534"/>
    </row>
    <row r="9" spans="2:6" ht="18.75">
      <c r="B9" s="315" t="s">
        <v>154</v>
      </c>
      <c r="C9" s="316" t="e">
        <f>'Calcul Prix Canne'!F22</f>
        <v>#DIV/0!</v>
      </c>
      <c r="D9" s="316" t="e">
        <f>'Calcul Prix Canne'!G22</f>
        <v>#DIV/0!</v>
      </c>
      <c r="E9" s="316" t="e">
        <f>D9-C9</f>
        <v>#DIV/0!</v>
      </c>
      <c r="F9" s="309" t="e">
        <f>IF(C9&lt;&gt;0,E9/ABS(C9),0)</f>
        <v>#DIV/0!</v>
      </c>
    </row>
    <row r="10" spans="2:6" ht="18.75">
      <c r="B10" s="535" t="s">
        <v>73</v>
      </c>
      <c r="C10" s="536"/>
      <c r="D10" s="536"/>
      <c r="E10" s="536"/>
      <c r="F10" s="537"/>
    </row>
    <row r="11" spans="2:6" ht="18.75">
      <c r="B11" s="307" t="s">
        <v>31</v>
      </c>
      <c r="C11" s="316">
        <f>SUM(C12:C15)</f>
        <v>0</v>
      </c>
      <c r="D11" s="316">
        <f>SUM(D12:D15)</f>
        <v>0</v>
      </c>
      <c r="E11" s="316">
        <f>D11-C11</f>
        <v>0</v>
      </c>
      <c r="F11" s="309">
        <f>IF(C11&lt;&gt;0,E11/ABS(C11),0)</f>
        <v>0</v>
      </c>
    </row>
    <row r="12" spans="2:6" ht="18.75">
      <c r="B12" s="317" t="s">
        <v>376</v>
      </c>
      <c r="C12" s="475">
        <f>-SUM(Tableau14[Prix €/ha])-SUM(Tableau1444[Prix €/ha])</f>
        <v>0</v>
      </c>
      <c r="D12" s="475">
        <f>-SUM(Tableau1436[Prix €/ha])-SUM(Tableau144448[Prix €/ha])</f>
        <v>0</v>
      </c>
      <c r="E12" s="316">
        <f>D12-C12</f>
        <v>0</v>
      </c>
      <c r="F12" s="309">
        <f>IF(C12&lt;&gt;0,E12/ABS(C12),0)</f>
        <v>0</v>
      </c>
    </row>
    <row r="13" spans="2:6" ht="18.75">
      <c r="B13" s="317" t="s">
        <v>25</v>
      </c>
      <c r="C13" s="475">
        <f>-SUM(Tableau12[Prix €/ha])</f>
        <v>0</v>
      </c>
      <c r="D13" s="475">
        <f>-SUM(Tableau1235[Prix €/ha])</f>
        <v>0</v>
      </c>
      <c r="E13" s="316">
        <f>D13-C13</f>
        <v>0</v>
      </c>
      <c r="F13" s="309">
        <f>IF(C13&lt;&gt;0,E13/ABS(C13),0)</f>
        <v>0</v>
      </c>
    </row>
    <row r="14" spans="2:6" ht="18.75">
      <c r="B14" s="317" t="s">
        <v>384</v>
      </c>
      <c r="C14" s="475">
        <f>-'Saisie Intrants Témoin'!D51</f>
        <v>0</v>
      </c>
      <c r="D14" s="475">
        <f>-'Saisie Intrants Modalité'!D51</f>
        <v>0</v>
      </c>
      <c r="E14" s="316">
        <f>D14-C14</f>
        <v>0</v>
      </c>
      <c r="F14" s="309">
        <f>IF(C14&lt;&gt;0,E14/ABS(C14),0)</f>
        <v>0</v>
      </c>
    </row>
    <row r="15" spans="2:6" ht="18.75">
      <c r="B15" s="317" t="s">
        <v>21</v>
      </c>
      <c r="C15" s="475">
        <f>-SUM(Tableau15[Prix €/ha])</f>
        <v>0</v>
      </c>
      <c r="D15" s="475">
        <f>-SUM(Tableau1537[Prix €/ha])</f>
        <v>0</v>
      </c>
      <c r="E15" s="316">
        <f>D15-C15</f>
        <v>0</v>
      </c>
      <c r="F15" s="309">
        <f>IF(C15&lt;&gt;0,E15/ABS(C15),0)</f>
        <v>0</v>
      </c>
    </row>
    <row r="16" spans="2:6" ht="18.75">
      <c r="B16" s="535" t="s">
        <v>156</v>
      </c>
      <c r="C16" s="536"/>
      <c r="D16" s="536"/>
      <c r="E16" s="536"/>
      <c r="F16" s="537"/>
    </row>
    <row r="17" spans="2:8" ht="18.75">
      <c r="B17" s="307" t="s">
        <v>31</v>
      </c>
      <c r="C17" s="316">
        <f>-SUM(Tableau4[Charges Main d''oeuvre €/ha])</f>
        <v>0</v>
      </c>
      <c r="D17" s="316">
        <f>-SUM(Tableau434[Charges Main d''oeuvre €/ha])</f>
        <v>0</v>
      </c>
      <c r="E17" s="316">
        <f>D17-C17</f>
        <v>0</v>
      </c>
      <c r="F17" s="309">
        <f>IF(C17&lt;&gt;0,E17/ABS(C17),0)</f>
        <v>0</v>
      </c>
    </row>
    <row r="18" spans="2:8" ht="18.75">
      <c r="B18" s="535" t="s">
        <v>155</v>
      </c>
      <c r="C18" s="536"/>
      <c r="D18" s="536"/>
      <c r="E18" s="536"/>
      <c r="F18" s="537"/>
    </row>
    <row r="19" spans="2:8" ht="18.75">
      <c r="B19" s="307" t="s">
        <v>390</v>
      </c>
      <c r="C19" s="316" t="e">
        <f>C9+C11</f>
        <v>#DIV/0!</v>
      </c>
      <c r="D19" s="316" t="e">
        <f>D9+D11</f>
        <v>#DIV/0!</v>
      </c>
      <c r="E19" s="316" t="e">
        <f>D19-C19</f>
        <v>#DIV/0!</v>
      </c>
      <c r="F19" s="309" t="e">
        <f>IF(C19&lt;&gt;0,E19/ABS(C19),0)</f>
        <v>#DIV/0!</v>
      </c>
    </row>
    <row r="20" spans="2:8" ht="18.75">
      <c r="B20" s="318" t="s">
        <v>365</v>
      </c>
      <c r="C20" s="319" t="e">
        <f>C19/C7</f>
        <v>#DIV/0!</v>
      </c>
      <c r="D20" s="319" t="e">
        <f>D19/D7</f>
        <v>#DIV/0!</v>
      </c>
      <c r="E20" s="320" t="e">
        <f>D20-C20</f>
        <v>#DIV/0!</v>
      </c>
      <c r="F20" s="309" t="e">
        <f>IF(C20&lt;&gt;0,E20/ABS(C20),0)</f>
        <v>#DIV/0!</v>
      </c>
    </row>
    <row r="21" spans="2:8" ht="18.75">
      <c r="B21" s="307" t="s">
        <v>392</v>
      </c>
      <c r="C21" s="316" t="e">
        <f>C9+C11+C17</f>
        <v>#DIV/0!</v>
      </c>
      <c r="D21" s="316" t="e">
        <f>D9+D11+D17</f>
        <v>#DIV/0!</v>
      </c>
      <c r="E21" s="321" t="e">
        <f>D21-C21</f>
        <v>#DIV/0!</v>
      </c>
      <c r="F21" s="309" t="e">
        <f>IF(C21&lt;&gt;0,E21/ABS(C21),0)</f>
        <v>#DIV/0!</v>
      </c>
    </row>
    <row r="22" spans="2:8" ht="18.75">
      <c r="B22" s="535" t="s">
        <v>157</v>
      </c>
      <c r="C22" s="536"/>
      <c r="D22" s="536"/>
      <c r="E22" s="536"/>
      <c r="F22" s="537"/>
    </row>
    <row r="23" spans="2:8" ht="18.75">
      <c r="B23" s="307" t="s">
        <v>31</v>
      </c>
      <c r="C23" s="316">
        <f>-SUM(Tableau4[Charges de mécanisation €/ha])</f>
        <v>0</v>
      </c>
      <c r="D23" s="316">
        <f>-SUM(Tableau434[Charges de mécanisation €/ha])</f>
        <v>0</v>
      </c>
      <c r="E23" s="316">
        <f>D23-C23</f>
        <v>0</v>
      </c>
      <c r="F23" s="309">
        <f>IF(C23&lt;&gt;0,E23/ABS(C23),0)</f>
        <v>0</v>
      </c>
    </row>
    <row r="24" spans="2:8" ht="18.75">
      <c r="B24" s="473" t="s">
        <v>603</v>
      </c>
      <c r="C24" s="475">
        <f>-SUMIF(Tableau4[Opération],"Travail_du_sol",Tableau4[Charges de mécanisation €/ha])</f>
        <v>0</v>
      </c>
      <c r="D24" s="476">
        <f>-SUMIF(Tableau434[Opération],"Travail_du_sol",Tableau434[Charges de mécanisation €/ha])</f>
        <v>0</v>
      </c>
      <c r="E24" s="316">
        <f t="shared" ref="E24:E28" si="0">D24-C24</f>
        <v>0</v>
      </c>
      <c r="F24" s="309">
        <f t="shared" ref="F24:F28" si="1">IF(C24&lt;&gt;0,E24/ABS(C24),0)</f>
        <v>0</v>
      </c>
    </row>
    <row r="25" spans="2:8" ht="18.75">
      <c r="B25" s="474" t="s">
        <v>8</v>
      </c>
      <c r="C25" s="475">
        <f>-SUMIF(Tableau4[Opération],"Plantation",Tableau4[Charges de mécanisation €/ha])</f>
        <v>0</v>
      </c>
      <c r="D25" s="476">
        <f>-SUMIF(Tableau434[Opération],"Plantation",Tableau434[Charges de mécanisation €/ha])</f>
        <v>0</v>
      </c>
      <c r="E25" s="316">
        <f t="shared" si="0"/>
        <v>0</v>
      </c>
      <c r="F25" s="309">
        <f t="shared" si="1"/>
        <v>0</v>
      </c>
    </row>
    <row r="26" spans="2:8" ht="18.75">
      <c r="B26" s="474" t="s">
        <v>605</v>
      </c>
      <c r="C26" s="475">
        <f>-SUMIF(Tableau4[Opération],"Désherbage",Tableau4[Charges de mécanisation €/ha])-SUMIF(Tableau4[Opération],"Gestion_paille",Tableau4[Charges de mécanisation €/ha])-SUMIF(Tableau4[Opération],"Semis",Tableau4[Charges de mécanisation €/ha])</f>
        <v>0</v>
      </c>
      <c r="D26" s="476">
        <f>-SUMIF(Tableau434[Opération],"Désherbage",Tableau434[Charges de mécanisation €/ha])-SUMIF(Tableau434[Opération],"Gestion_paille",Tableau434[Charges de mécanisation €/ha])-SUMIF(Tableau434[Opération],"Semis",Tableau434[Charges de mécanisation €/ha])</f>
        <v>0</v>
      </c>
      <c r="E26" s="316">
        <f t="shared" si="0"/>
        <v>0</v>
      </c>
      <c r="F26" s="309">
        <f t="shared" si="1"/>
        <v>0</v>
      </c>
    </row>
    <row r="27" spans="2:8" ht="18.75">
      <c r="B27" s="474" t="s">
        <v>5</v>
      </c>
      <c r="C27" s="475">
        <f>-SUMIF(Tableau4[Opération],"Fertilisation",Tableau4[Charges de mécanisation €/ha])</f>
        <v>0</v>
      </c>
      <c r="D27" s="476">
        <f>-SUMIF(Tableau434[Opération],"Fertilisation",Tableau434[Charges de mécanisation €/ha])</f>
        <v>0</v>
      </c>
      <c r="E27" s="316">
        <f t="shared" si="0"/>
        <v>0</v>
      </c>
      <c r="F27" s="309">
        <f t="shared" si="1"/>
        <v>0</v>
      </c>
    </row>
    <row r="28" spans="2:8" ht="18.75">
      <c r="B28" s="474" t="s">
        <v>606</v>
      </c>
      <c r="C28" s="475">
        <f>-SUMIF(Tableau4[Opération],"Irrigation",Tableau4[Charges de mécanisation €/ha])-SUMIF(Tableau4[Opération],"Lutte_Ravageur",Tableau4[Charges de mécanisation €/ha])</f>
        <v>0</v>
      </c>
      <c r="D28" s="476">
        <f>-SUMIF(Tableau434[Opération],"Irrigation",Tableau434[Charges de mécanisation €/ha])-SUMIF(Tableau434[Opération],"Lutte_Ravageur",Tableau434[Charges de mécanisation €/ha])</f>
        <v>0</v>
      </c>
      <c r="E28" s="316">
        <f t="shared" si="0"/>
        <v>0</v>
      </c>
      <c r="F28" s="309">
        <f t="shared" si="1"/>
        <v>0</v>
      </c>
      <c r="H28" s="259"/>
    </row>
    <row r="29" spans="2:8" ht="18.75">
      <c r="B29" s="474" t="s">
        <v>604</v>
      </c>
      <c r="C29" s="475">
        <f>-SUMIF(Tableau4[Opération],"Coupe",Tableau4[Charges de mécanisation €/ha])-SUMIF(Tableau4[Opération],"Chargement",Tableau4[Charges de mécanisation €/ha])-SUMIF(Tableau4[Opération],"Transport",Tableau4[Charges de mécanisation €/ha])</f>
        <v>0</v>
      </c>
      <c r="D29" s="476">
        <f>-SUMIF(Tableau434[Opération],"Coupe",Tableau434[Charges de mécanisation €/ha])-SUMIF(Tableau434[Opération],"Chargement",Tableau434[Charges de mécanisation €/ha])-SUMIF(Tableau434[Opération],"Transport",Tableau434[Charges de mécanisation €/ha])</f>
        <v>0</v>
      </c>
      <c r="E29" s="316">
        <f t="shared" ref="E29" si="2">D29-C29</f>
        <v>0</v>
      </c>
      <c r="F29" s="309">
        <f t="shared" ref="F29" si="3">IF(C29&lt;&gt;0,E29/ABS(C29),0)</f>
        <v>0</v>
      </c>
    </row>
    <row r="30" spans="2:8" ht="18.75">
      <c r="B30" s="532" t="s">
        <v>257</v>
      </c>
      <c r="C30" s="533"/>
      <c r="D30" s="533"/>
      <c r="E30" s="533"/>
      <c r="F30" s="533"/>
    </row>
    <row r="31" spans="2:8" ht="18.75">
      <c r="B31" s="307" t="s">
        <v>391</v>
      </c>
      <c r="C31" s="316" t="e">
        <f>C9+C11+C23</f>
        <v>#DIV/0!</v>
      </c>
      <c r="D31" s="316" t="e">
        <f>D9+D11+D23</f>
        <v>#DIV/0!</v>
      </c>
      <c r="E31" s="316" t="e">
        <f>D31-C31</f>
        <v>#DIV/0!</v>
      </c>
      <c r="F31" s="309" t="e">
        <f>IF(C31&lt;&gt;0,E31/ABS(C31),0)</f>
        <v>#DIV/0!</v>
      </c>
    </row>
    <row r="32" spans="2:8" ht="18.75">
      <c r="B32" s="307" t="s">
        <v>367</v>
      </c>
      <c r="C32" s="319" t="e">
        <f>C31/C7</f>
        <v>#DIV/0!</v>
      </c>
      <c r="D32" s="319" t="e">
        <f>D31/D7</f>
        <v>#DIV/0!</v>
      </c>
      <c r="E32" s="320" t="e">
        <f>D32-C32</f>
        <v>#DIV/0!</v>
      </c>
      <c r="F32" s="309" t="e">
        <f>IF(C32&lt;&gt;0,E32/ABS(C32),0)</f>
        <v>#DIV/0!</v>
      </c>
    </row>
    <row r="33" spans="2:6" ht="18.75">
      <c r="B33" s="307" t="s">
        <v>393</v>
      </c>
      <c r="C33" s="316" t="e">
        <f>C9+C11+C23+C17</f>
        <v>#DIV/0!</v>
      </c>
      <c r="D33" s="316" t="e">
        <f>D9+D11+D23+D17</f>
        <v>#DIV/0!</v>
      </c>
      <c r="E33" s="321" t="e">
        <f>D33-C33</f>
        <v>#DIV/0!</v>
      </c>
      <c r="F33" s="322" t="e">
        <f>IF(C33&lt;&gt;0,E33/ABS(C33),0)</f>
        <v>#DIV/0!</v>
      </c>
    </row>
    <row r="34" spans="2:6">
      <c r="B34" s="323"/>
    </row>
  </sheetData>
  <sheetProtection selectLockedCells="1"/>
  <mergeCells count="8">
    <mergeCell ref="B30:F30"/>
    <mergeCell ref="B2:F2"/>
    <mergeCell ref="B10:F10"/>
    <mergeCell ref="B22:F22"/>
    <mergeCell ref="E3:F3"/>
    <mergeCell ref="B8:F8"/>
    <mergeCell ref="B16:F16"/>
    <mergeCell ref="B18:F18"/>
  </mergeCells>
  <conditionalFormatting sqref="E4:F5 E9:F9 E11:F15 E17:F17 E19:F21 E31:F33">
    <cfRule type="cellIs" dxfId="8" priority="10" operator="greaterThan">
      <formula>0</formula>
    </cfRule>
    <cfRule type="cellIs" dxfId="7" priority="11" operator="equal">
      <formula>0</formula>
    </cfRule>
    <cfRule type="cellIs" dxfId="6" priority="12" operator="lessThan">
      <formula>0</formula>
    </cfRule>
  </conditionalFormatting>
  <conditionalFormatting sqref="E6:F7">
    <cfRule type="cellIs" dxfId="5" priority="7" operator="equal">
      <formula>0</formula>
    </cfRule>
    <cfRule type="cellIs" dxfId="4" priority="8" operator="lessThan">
      <formula>0</formula>
    </cfRule>
    <cfRule type="cellIs" dxfId="3" priority="9" operator="greaterThan">
      <formula>0</formula>
    </cfRule>
  </conditionalFormatting>
  <conditionalFormatting sqref="E23:F29">
    <cfRule type="cellIs" dxfId="2" priority="1" operator="greaterThan">
      <formula>0</formula>
    </cfRule>
    <cfRule type="cellIs" dxfId="1" priority="2" operator="equal">
      <formula>0</formula>
    </cfRule>
    <cfRule type="cellIs" dxfId="0" priority="3" operator="lessThan">
      <formula>0</formula>
    </cfRule>
  </conditionalFormatting>
  <pageMargins left="0.7" right="0.7" top="0.75" bottom="0.75" header="0.3" footer="0.3"/>
  <pageSetup paperSize="9" orientation="portrait" r:id="rId1"/>
  <drawing r:id="rId2"/>
  <picture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4E32-6DDA-483F-B880-B6207AC7A7A5}">
  <sheetPr codeName="Feuil111">
    <tabColor rgb="FFFF6699"/>
  </sheetPr>
  <dimension ref="B2:D36"/>
  <sheetViews>
    <sheetView showGridLines="0" showRowColHeaders="0" zoomScaleNormal="100" workbookViewId="0">
      <selection activeCell="O18" sqref="O18"/>
    </sheetView>
  </sheetViews>
  <sheetFormatPr baseColWidth="10" defaultRowHeight="15"/>
  <cols>
    <col min="1" max="1" width="19.7109375" customWidth="1"/>
    <col min="2" max="2" width="41.85546875" bestFit="1" customWidth="1"/>
    <col min="3" max="4" width="18.28515625" customWidth="1"/>
  </cols>
  <sheetData>
    <row r="2" spans="2:4" ht="18.75">
      <c r="B2" s="306"/>
      <c r="C2" s="306" t="s">
        <v>22</v>
      </c>
      <c r="D2" s="306" t="s">
        <v>1</v>
      </c>
    </row>
    <row r="3" spans="2:4" ht="18.75">
      <c r="B3" s="534" t="s">
        <v>103</v>
      </c>
      <c r="C3" s="534"/>
      <c r="D3" s="534"/>
    </row>
    <row r="4" spans="2:4" ht="18.75">
      <c r="B4" s="324" t="s">
        <v>57</v>
      </c>
      <c r="C4" s="308">
        <f>'Paramétrage Transversal'!C4</f>
        <v>0</v>
      </c>
      <c r="D4" s="308">
        <f>'Paramétrage Transversal'!D4</f>
        <v>0</v>
      </c>
    </row>
    <row r="5" spans="2:4" ht="18.75">
      <c r="B5" s="307" t="s">
        <v>24</v>
      </c>
      <c r="C5" s="325">
        <f>'Paramétrage Transversal'!C5</f>
        <v>0</v>
      </c>
      <c r="D5" s="325">
        <f>'Paramétrage Transversal'!D5</f>
        <v>0</v>
      </c>
    </row>
    <row r="6" spans="2:4" ht="18.75">
      <c r="B6" s="534" t="s">
        <v>158</v>
      </c>
      <c r="C6" s="534"/>
      <c r="D6" s="534"/>
    </row>
    <row r="7" spans="2:4" ht="18.75">
      <c r="B7" s="307" t="s">
        <v>258</v>
      </c>
      <c r="C7" s="314">
        <f>SUM(Tableau4[Débit de Chantier retenu h/ha])</f>
        <v>0</v>
      </c>
      <c r="D7" s="314">
        <f>SUM(Tableau434[Débit de Chantier retenu h/ha])</f>
        <v>0</v>
      </c>
    </row>
    <row r="8" spans="2:4" ht="18.75">
      <c r="B8" s="317" t="s">
        <v>29</v>
      </c>
      <c r="C8" s="314">
        <f>SUMIF(Tableau4[Mois],7,Tableau4[Débit de Chantier retenu h/ha])+SUMIF(Tableau4[Mois],8,Tableau4[Débit de Chantier retenu h/ha])+SUMIF(Tableau4[Mois],9,Tableau4[Débit de Chantier retenu h/ha])+SUMIF(Tableau4[Mois],10,Tableau4[Débit de Chantier retenu h/ha])+SUMIF(Tableau4[Mois],11,Tableau4[Débit de Chantier retenu h/ha])+SUMIF(Tableau4[Mois],12,Tableau4[Débit de Chantier retenu h/ha])</f>
        <v>0</v>
      </c>
      <c r="D8" s="314">
        <f>SUMIF(Tableau434[Mois],7,Tableau434[Débit de Chantier retenu h/ha])+SUMIF(Tableau434[Mois],8,Tableau434[Débit de Chantier retenu h/ha])+SUMIF(Tableau434[Mois],9,Tableau434[Débit de Chantier retenu h/ha])+SUMIF(Tableau434[Mois],10,Tableau434[Débit de Chantier retenu h/ha])+SUMIF(Tableau434[Mois],11,Tableau434[Débit de Chantier retenu h/ha])+SUMIF(Tableau434[Mois],12,Tableau434[Débit de Chantier retenu h/ha])</f>
        <v>0</v>
      </c>
    </row>
    <row r="9" spans="2:4" ht="18.75">
      <c r="B9" s="317" t="s">
        <v>30</v>
      </c>
      <c r="C9" s="314">
        <f>C7-C8</f>
        <v>0</v>
      </c>
      <c r="D9" s="314">
        <f>D7-D8</f>
        <v>0</v>
      </c>
    </row>
    <row r="10" spans="2:4" ht="18.75">
      <c r="B10" s="534" t="s">
        <v>159</v>
      </c>
      <c r="C10" s="534"/>
      <c r="D10" s="534"/>
    </row>
    <row r="11" spans="2:4" ht="18.75">
      <c r="B11" s="307" t="s">
        <v>258</v>
      </c>
      <c r="C11" s="314">
        <f>SUM(Tableau4[Débit de Chantier retenu h/ha])</f>
        <v>0</v>
      </c>
      <c r="D11" s="314">
        <f>SUM(Tableau434[Débit de Chantier retenu h/ha])</f>
        <v>0</v>
      </c>
    </row>
    <row r="12" spans="2:4" ht="18.75">
      <c r="B12" s="317" t="s">
        <v>27</v>
      </c>
      <c r="C12" s="314">
        <f>SUMIF(Tableau4[Modalité],"Mécanique",Tableau4[Débit de Chantier retenu h/ha])</f>
        <v>0</v>
      </c>
      <c r="D12" s="314">
        <f>SUMIF(Tableau434[Modalité],"Mécanique",Tableau434[Débit de Chantier retenu h/ha])</f>
        <v>0</v>
      </c>
    </row>
    <row r="13" spans="2:4" ht="18.75">
      <c r="B13" s="317" t="s">
        <v>28</v>
      </c>
      <c r="C13" s="314">
        <f>SUMIF(Tableau4[Modalité],"Manuel",Tableau4[Débit de Chantier retenu h/ha])</f>
        <v>0</v>
      </c>
      <c r="D13" s="314">
        <f>SUMIF(Tableau434[Modalité],"Manuel",Tableau434[Débit de Chantier retenu h/ha])</f>
        <v>0</v>
      </c>
    </row>
    <row r="14" spans="2:4" ht="18.75">
      <c r="B14" s="307" t="s">
        <v>200</v>
      </c>
      <c r="C14" s="314">
        <f>C7-(SUMIF(Tableau4[Opération],"Coupe",Tableau4[Débit de Chantier retenu h/ha])+SUMIF(Tableau4[Opération],"Transport",Tableau4[Débit de Chantier retenu h/ha])+SUMIF(Tableau4[Opération],"Chargement",Tableau4[Débit de Chantier retenu h/ha]))</f>
        <v>0</v>
      </c>
      <c r="D14" s="314">
        <f>D7-(SUMIF(Tableau434[Opération],"Coupe",Tableau434[Débit de Chantier retenu h/ha])+SUMIF(Tableau434[Opération],"Transport",Tableau434[Débit de Chantier retenu h/ha])+SUMIF(Tableau434[Opération],"Chargement",Tableau434[Débit de Chantier retenu h/ha]))</f>
        <v>0</v>
      </c>
    </row>
    <row r="15" spans="2:4" ht="18.75">
      <c r="B15" s="317" t="s">
        <v>101</v>
      </c>
      <c r="C15" s="314">
        <f>C12-(SUMIFS(Tableau4[Débit de Chantier retenu h/ha],Tableau4[Opération],"Coupe",Tableau4[Modalité],"Mécanique")+SUMIFS(Tableau4[Débit de Chantier retenu h/ha],Tableau4[Opération],"Transport",Tableau4[Modalité],"Mécanique")+SUMIFS(Tableau4[Débit de Chantier retenu h/ha],Tableau4[Opération],"Chargement",Tableau4[Modalité],"Mécanique"))</f>
        <v>0</v>
      </c>
      <c r="D15" s="314">
        <f>D12-(SUMIFS(Tableau434[Débit de Chantier retenu h/ha],Tableau434[Opération],"Coupe",Tableau434[Modalité],"Mécanique")+SUMIFS(Tableau434[Débit de Chantier retenu h/ha],Tableau434[Opération],"Transport",Tableau434[Modalité],"Mécanique")+SUMIFS(Tableau434[Débit de Chantier retenu h/ha],Tableau434[Opération],"Chargement",Tableau434[Modalité],"Mécanique"))</f>
        <v>0</v>
      </c>
    </row>
    <row r="16" spans="2:4" ht="18.75">
      <c r="B16" s="317" t="s">
        <v>102</v>
      </c>
      <c r="C16" s="314">
        <f>C13-(SUMIFS(Tableau4[Débit de Chantier retenu h/ha],Tableau4[Opération],"Coupe",Tableau4[Modalité],"Manuel")+SUMIFS(Tableau4[Débit de Chantier retenu h/ha],Tableau4[Opération],"Transport",Tableau4[Modalité],"Manuel")+SUMIFS(Tableau4[Débit de Chantier retenu h/ha],Tableau4[Opération],"Chargement",Tableau4[Modalité],"Manuel"))</f>
        <v>0</v>
      </c>
      <c r="D16" s="314">
        <f>D13-(SUMIFS(Tableau434[Débit de Chantier retenu h/ha],Tableau434[Opération],"Coupe",Tableau434[Modalité],"Manuel")+SUMIFS(Tableau434[Débit de Chantier retenu h/ha],Tableau434[Opération],"Transport",Tableau434[Modalité],"Manuel")+SUMIFS(Tableau434[Débit de Chantier retenu h/ha],Tableau434[Opération],"Chargement",Tableau434[Modalité],"Manuel"))</f>
        <v>0</v>
      </c>
    </row>
    <row r="17" spans="2:4" ht="18.75">
      <c r="B17" s="534" t="s">
        <v>32</v>
      </c>
      <c r="C17" s="534"/>
      <c r="D17" s="534"/>
    </row>
    <row r="18" spans="2:4" ht="18.75">
      <c r="B18" s="307" t="s">
        <v>341</v>
      </c>
      <c r="C18" s="311">
        <f>SUM(C19:C20)</f>
        <v>0</v>
      </c>
      <c r="D18" s="311">
        <f>SUM(D19:D20)</f>
        <v>0</v>
      </c>
    </row>
    <row r="19" spans="2:4" ht="18.75">
      <c r="B19" s="317" t="s">
        <v>27</v>
      </c>
      <c r="C19" s="311">
        <f>COUNTIF(Tableau4[Modalité],"Mécanique")</f>
        <v>0</v>
      </c>
      <c r="D19" s="311">
        <f>COUNTIF(Tableau434[Modalité],"Mécanique")</f>
        <v>0</v>
      </c>
    </row>
    <row r="20" spans="2:4" ht="18.75">
      <c r="B20" s="317" t="s">
        <v>33</v>
      </c>
      <c r="C20" s="311">
        <f>COUNTIF(Tableau4[Modalité],"Manuel")</f>
        <v>0</v>
      </c>
      <c r="D20" s="311">
        <f>COUNTIF(Tableau434[Modalité],"Manuel")</f>
        <v>0</v>
      </c>
    </row>
    <row r="21" spans="2:4" ht="18.75">
      <c r="B21" s="534" t="s">
        <v>140</v>
      </c>
      <c r="C21" s="534"/>
      <c r="D21" s="534"/>
    </row>
    <row r="22" spans="2:4" ht="18.75">
      <c r="B22" s="307" t="s">
        <v>18</v>
      </c>
      <c r="C22" s="312">
        <f>SUM(Tableau12[IFT])</f>
        <v>0</v>
      </c>
      <c r="D22" s="312">
        <f>SUM(Tableau1235[IFT])</f>
        <v>0</v>
      </c>
    </row>
    <row r="23" spans="2:4" ht="18.75">
      <c r="B23" s="307" t="s">
        <v>32</v>
      </c>
      <c r="C23" s="311">
        <f>COUNT(Tableau31[Numéro Intervention])</f>
        <v>0</v>
      </c>
      <c r="D23" s="311">
        <f>COUNT(Tableau3138[Numéro Intervention])</f>
        <v>0</v>
      </c>
    </row>
    <row r="24" spans="2:4" ht="18.75">
      <c r="B24" s="317" t="s">
        <v>143</v>
      </c>
      <c r="C24" s="311">
        <f>COUNTIF(Tableau31[Type d''Intervention],"Prélevée")</f>
        <v>0</v>
      </c>
      <c r="D24" s="311">
        <f>COUNTIF(Tableau3138[Type d''Intervention],"Prélevée")</f>
        <v>0</v>
      </c>
    </row>
    <row r="25" spans="2:4" ht="18.75">
      <c r="B25" s="317" t="s">
        <v>144</v>
      </c>
      <c r="C25" s="311">
        <f>COUNTIF(Tableau31[Type d''Intervention],"Postlevée")</f>
        <v>0</v>
      </c>
      <c r="D25" s="311">
        <f>COUNTIF(Tableau3138[Type d''Intervention],"Postlevée")</f>
        <v>0</v>
      </c>
    </row>
    <row r="26" spans="2:4" ht="18.75">
      <c r="B26" s="317" t="s">
        <v>58</v>
      </c>
      <c r="C26" s="311">
        <f>COUNTIF(Tableau31[Type d''Intervention],"Rattrapage")</f>
        <v>0</v>
      </c>
      <c r="D26" s="311">
        <f>COUNTIF(Tableau3138[Type d''Intervention],"Rattrapage")</f>
        <v>0</v>
      </c>
    </row>
    <row r="27" spans="2:4" ht="18.75">
      <c r="B27" s="534" t="s">
        <v>5</v>
      </c>
      <c r="C27" s="534"/>
      <c r="D27" s="534"/>
    </row>
    <row r="28" spans="2:4" ht="18.75">
      <c r="B28" s="307" t="s">
        <v>32</v>
      </c>
      <c r="C28" s="311">
        <f>COUNTIF(Tableau4[Opération],"Fertilisation")</f>
        <v>0</v>
      </c>
      <c r="D28" s="311">
        <f>COUNTIF(Tableau434[Opération],"Fertilisation")</f>
        <v>0</v>
      </c>
    </row>
    <row r="29" spans="2:4" ht="18.75">
      <c r="B29" s="317" t="s">
        <v>80</v>
      </c>
      <c r="C29" s="326">
        <f>SUM(Tableau14[N en kg])+SUM(Tableau1444[N en kg])</f>
        <v>0</v>
      </c>
      <c r="D29" s="326">
        <f>SUM(Tableau1436[N en kg])+SUM(Tableau144448[N en kg])</f>
        <v>0</v>
      </c>
    </row>
    <row r="30" spans="2:4" ht="18.75">
      <c r="B30" s="317" t="s">
        <v>81</v>
      </c>
      <c r="C30" s="326">
        <f>SUM(Tableau14[P en kg])+SUM(Tableau1444[P en kg])</f>
        <v>0</v>
      </c>
      <c r="D30" s="326">
        <f>SUM(Tableau1436[P en kg])+SUM(Tableau144448[P en kg])</f>
        <v>0</v>
      </c>
    </row>
    <row r="31" spans="2:4" ht="18.75">
      <c r="B31" s="317" t="s">
        <v>82</v>
      </c>
      <c r="C31" s="326">
        <f>SUM(Tableau14[K en kg])+SUM(Tableau1444[K en kg])</f>
        <v>0</v>
      </c>
      <c r="D31" s="326">
        <f>SUM(Tableau1436[K en kg])+SUM(Tableau144448[K en kg])</f>
        <v>0</v>
      </c>
    </row>
    <row r="32" spans="2:4" ht="18.75">
      <c r="B32" s="534" t="s">
        <v>7</v>
      </c>
      <c r="C32" s="534"/>
      <c r="D32" s="534"/>
    </row>
    <row r="33" spans="2:4" ht="18.75">
      <c r="B33" s="307" t="s">
        <v>384</v>
      </c>
      <c r="C33" s="327">
        <f>'Saisie Intrants Témoin'!B51</f>
        <v>0</v>
      </c>
      <c r="D33" s="327">
        <f>'Saisie Intrants Modalité'!B51</f>
        <v>0</v>
      </c>
    </row>
    <row r="34" spans="2:4" ht="18.75">
      <c r="B34" s="534" t="s">
        <v>342</v>
      </c>
      <c r="C34" s="534"/>
      <c r="D34" s="534"/>
    </row>
    <row r="35" spans="2:4" ht="18.75">
      <c r="B35" s="307" t="s">
        <v>343</v>
      </c>
      <c r="C35" s="328">
        <f>SUM(Tableau4[Consommation Gasoil l/ha])</f>
        <v>0</v>
      </c>
      <c r="D35" s="328">
        <f>SUM(Tableau434[Consommation Gasoil l/ha])</f>
        <v>0</v>
      </c>
    </row>
    <row r="36" spans="2:4" ht="18.75">
      <c r="B36" s="307" t="s">
        <v>256</v>
      </c>
      <c r="C36" s="329" t="e">
        <f>C35/C4</f>
        <v>#DIV/0!</v>
      </c>
      <c r="D36" s="329" t="e">
        <f>D35/D4</f>
        <v>#DIV/0!</v>
      </c>
    </row>
  </sheetData>
  <sheetProtection sheet="1" selectLockedCells="1"/>
  <mergeCells count="8">
    <mergeCell ref="B3:D3"/>
    <mergeCell ref="B17:D17"/>
    <mergeCell ref="B21:D21"/>
    <mergeCell ref="B27:D27"/>
    <mergeCell ref="B34:D34"/>
    <mergeCell ref="B6:D6"/>
    <mergeCell ref="B10:D10"/>
    <mergeCell ref="B32:D32"/>
  </mergeCells>
  <pageMargins left="0.7" right="0.7" top="0.75" bottom="0.75" header="0.3" footer="0.3"/>
  <pageSetup paperSize="9" orientation="portrait" r:id="rId1"/>
  <drawing r:id="rId2"/>
  <picture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526E-3B0C-43CF-A356-6528BFBD274E}">
  <dimension ref="A1:R72"/>
  <sheetViews>
    <sheetView workbookViewId="0">
      <selection activeCell="F17" sqref="F17"/>
    </sheetView>
  </sheetViews>
  <sheetFormatPr baseColWidth="10" defaultRowHeight="15"/>
  <cols>
    <col min="1" max="1" width="20.140625" customWidth="1"/>
  </cols>
  <sheetData>
    <row r="1" spans="1:18">
      <c r="A1" s="419" t="s">
        <v>616</v>
      </c>
    </row>
    <row r="2" spans="1:18">
      <c r="A2" s="220" t="s">
        <v>614</v>
      </c>
    </row>
    <row r="3" spans="1:18" ht="64.5" customHeight="1">
      <c r="A3" s="419"/>
      <c r="B3" s="539" t="s">
        <v>620</v>
      </c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</row>
    <row r="4" spans="1:18" ht="62.25" customHeight="1">
      <c r="A4" s="419"/>
      <c r="B4" s="539" t="s">
        <v>615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</row>
    <row r="5" spans="1:18">
      <c r="A5" t="s">
        <v>595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</row>
    <row r="6" spans="1:18">
      <c r="A6" t="s">
        <v>593</v>
      </c>
    </row>
    <row r="8" spans="1:18">
      <c r="A8" s="419" t="s">
        <v>617</v>
      </c>
    </row>
    <row r="9" spans="1:18">
      <c r="A9" t="s">
        <v>594</v>
      </c>
    </row>
    <row r="11" spans="1:18">
      <c r="A11" s="419" t="s">
        <v>618</v>
      </c>
    </row>
    <row r="12" spans="1:18">
      <c r="A12" t="s">
        <v>596</v>
      </c>
    </row>
    <row r="13" spans="1:18">
      <c r="A13" t="s">
        <v>597</v>
      </c>
    </row>
    <row r="14" spans="1:18">
      <c r="A14" t="s">
        <v>598</v>
      </c>
    </row>
    <row r="15" spans="1:18">
      <c r="A15" s="7" t="s">
        <v>541</v>
      </c>
      <c r="B15" s="7" t="s">
        <v>542</v>
      </c>
      <c r="C15" s="481">
        <v>45839</v>
      </c>
    </row>
    <row r="16" spans="1:18">
      <c r="A16" s="7" t="s">
        <v>578</v>
      </c>
      <c r="B16" s="7" t="s">
        <v>579</v>
      </c>
      <c r="C16" s="481">
        <v>45839</v>
      </c>
    </row>
    <row r="17" spans="1:3">
      <c r="A17" s="7" t="s">
        <v>581</v>
      </c>
      <c r="B17" s="462">
        <v>75</v>
      </c>
      <c r="C17" s="482">
        <v>2024</v>
      </c>
    </row>
    <row r="18" spans="1:3">
      <c r="A18" s="7" t="s">
        <v>582</v>
      </c>
      <c r="B18" s="7" t="s">
        <v>583</v>
      </c>
      <c r="C18" s="443"/>
    </row>
    <row r="20" spans="1:3">
      <c r="A20" s="419" t="s">
        <v>619</v>
      </c>
    </row>
    <row r="21" spans="1:3">
      <c r="A21" s="7" t="s">
        <v>488</v>
      </c>
    </row>
    <row r="22" spans="1:3">
      <c r="A22" t="s">
        <v>400</v>
      </c>
    </row>
    <row r="23" spans="1:3">
      <c r="A23" t="s">
        <v>480</v>
      </c>
    </row>
    <row r="24" spans="1:3">
      <c r="A24" s="334" t="s">
        <v>396</v>
      </c>
    </row>
    <row r="25" spans="1:3">
      <c r="A25" s="334" t="s">
        <v>397</v>
      </c>
    </row>
    <row r="26" spans="1:3">
      <c r="A26" s="334" t="s">
        <v>398</v>
      </c>
    </row>
    <row r="27" spans="1:3">
      <c r="A27" t="s">
        <v>481</v>
      </c>
    </row>
    <row r="29" spans="1:3">
      <c r="A29" s="413" t="s">
        <v>427</v>
      </c>
    </row>
    <row r="30" spans="1:3">
      <c r="A30" t="s">
        <v>425</v>
      </c>
    </row>
    <row r="31" spans="1:3">
      <c r="A31" t="s">
        <v>422</v>
      </c>
    </row>
    <row r="32" spans="1:3">
      <c r="A32" t="s">
        <v>424</v>
      </c>
    </row>
    <row r="33" spans="1:1">
      <c r="A33" t="s">
        <v>423</v>
      </c>
    </row>
    <row r="34" spans="1:1">
      <c r="A34" t="s">
        <v>419</v>
      </c>
    </row>
    <row r="35" spans="1:1">
      <c r="A35" t="s">
        <v>420</v>
      </c>
    </row>
    <row r="36" spans="1:1">
      <c r="A36" t="s">
        <v>421</v>
      </c>
    </row>
    <row r="38" spans="1:1">
      <c r="A38" s="413" t="s">
        <v>485</v>
      </c>
    </row>
    <row r="39" spans="1:1">
      <c r="A39" t="s">
        <v>401</v>
      </c>
    </row>
    <row r="40" spans="1:1">
      <c r="A40" t="s">
        <v>476</v>
      </c>
    </row>
    <row r="41" spans="1:1">
      <c r="A41" t="s">
        <v>474</v>
      </c>
    </row>
    <row r="42" spans="1:1">
      <c r="A42" t="s">
        <v>475</v>
      </c>
    </row>
    <row r="44" spans="1:1">
      <c r="A44" t="s">
        <v>404</v>
      </c>
    </row>
    <row r="45" spans="1:1">
      <c r="A45" t="s">
        <v>473</v>
      </c>
    </row>
    <row r="46" spans="1:1">
      <c r="A46" t="s">
        <v>403</v>
      </c>
    </row>
    <row r="47" spans="1:1">
      <c r="A47" t="s">
        <v>472</v>
      </c>
    </row>
    <row r="48" spans="1:1">
      <c r="A48" t="s">
        <v>402</v>
      </c>
    </row>
    <row r="50" spans="1:1">
      <c r="A50" t="s">
        <v>477</v>
      </c>
    </row>
    <row r="51" spans="1:1">
      <c r="A51" t="s">
        <v>478</v>
      </c>
    </row>
    <row r="52" spans="1:1">
      <c r="A52" t="s">
        <v>479</v>
      </c>
    </row>
    <row r="54" spans="1:1">
      <c r="A54" s="7" t="s">
        <v>484</v>
      </c>
    </row>
    <row r="55" spans="1:1">
      <c r="A55" t="s">
        <v>408</v>
      </c>
    </row>
    <row r="56" spans="1:1">
      <c r="A56" t="s">
        <v>409</v>
      </c>
    </row>
    <row r="57" spans="1:1">
      <c r="A57" t="s">
        <v>410</v>
      </c>
    </row>
    <row r="58" spans="1:1">
      <c r="A58" t="s">
        <v>411</v>
      </c>
    </row>
    <row r="59" spans="1:1">
      <c r="A59" t="s">
        <v>412</v>
      </c>
    </row>
    <row r="60" spans="1:1">
      <c r="A60" t="s">
        <v>413</v>
      </c>
    </row>
    <row r="61" spans="1:1">
      <c r="A61" t="s">
        <v>414</v>
      </c>
    </row>
    <row r="63" spans="1:1">
      <c r="A63" s="7" t="s">
        <v>482</v>
      </c>
    </row>
    <row r="64" spans="1:1">
      <c r="A64" t="s">
        <v>483</v>
      </c>
    </row>
    <row r="65" spans="1:1">
      <c r="A65" t="s">
        <v>428</v>
      </c>
    </row>
    <row r="66" spans="1:1">
      <c r="A66" t="s">
        <v>429</v>
      </c>
    </row>
    <row r="68" spans="1:1">
      <c r="A68" s="7" t="s">
        <v>486</v>
      </c>
    </row>
    <row r="69" spans="1:1">
      <c r="A69" t="s">
        <v>487</v>
      </c>
    </row>
    <row r="70" spans="1:1">
      <c r="A70" t="s">
        <v>471</v>
      </c>
    </row>
    <row r="71" spans="1:1">
      <c r="A71" t="s">
        <v>438</v>
      </c>
    </row>
    <row r="72" spans="1:1">
      <c r="A72" t="s">
        <v>437</v>
      </c>
    </row>
  </sheetData>
  <sheetProtection sheet="1" objects="1" scenarios="1"/>
  <mergeCells count="2">
    <mergeCell ref="B3:R3"/>
    <mergeCell ref="B4:R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FA514-EAC7-4955-B2A8-437143030452}">
  <sheetPr codeName="Feuil12">
    <tabColor theme="1" tint="0.499984740745262"/>
  </sheetPr>
  <dimension ref="B2:N81"/>
  <sheetViews>
    <sheetView showGridLines="0" topLeftCell="A28" workbookViewId="0">
      <selection activeCell="F74" sqref="F74"/>
    </sheetView>
  </sheetViews>
  <sheetFormatPr baseColWidth="10" defaultRowHeight="15"/>
  <cols>
    <col min="1" max="1" width="3.7109375" customWidth="1"/>
    <col min="2" max="2" width="14.140625" bestFit="1" customWidth="1"/>
    <col min="4" max="4" width="13.28515625" bestFit="1" customWidth="1"/>
    <col min="5" max="5" width="12.85546875" bestFit="1" customWidth="1"/>
    <col min="6" max="7" width="14.140625" bestFit="1" customWidth="1"/>
    <col min="14" max="14" width="14.7109375" bestFit="1" customWidth="1"/>
  </cols>
  <sheetData>
    <row r="2" spans="2:14">
      <c r="B2" s="3"/>
      <c r="C2" s="3"/>
      <c r="D2" s="10" t="s">
        <v>12</v>
      </c>
      <c r="E2" s="10" t="s">
        <v>5</v>
      </c>
      <c r="F2" s="10" t="s">
        <v>90</v>
      </c>
      <c r="G2" s="10" t="s">
        <v>54</v>
      </c>
      <c r="H2" s="10" t="s">
        <v>11</v>
      </c>
      <c r="I2" s="10" t="s">
        <v>55</v>
      </c>
      <c r="J2" s="10" t="s">
        <v>8</v>
      </c>
      <c r="K2" s="10" t="s">
        <v>7</v>
      </c>
      <c r="L2" s="10" t="s">
        <v>10</v>
      </c>
      <c r="M2" s="10" t="s">
        <v>3</v>
      </c>
      <c r="N2" s="240" t="s">
        <v>345</v>
      </c>
    </row>
    <row r="3" spans="2:14">
      <c r="B3" s="543" t="s">
        <v>59</v>
      </c>
      <c r="C3" s="3" t="s">
        <v>22</v>
      </c>
      <c r="D3" s="20">
        <f>SUMIFS(Tableau4[Débit de Chantier retenu h/ha],Tableau4[Mois],1,Tableau4[Opération],'Données Graphiques'!D2)</f>
        <v>0</v>
      </c>
      <c r="E3" s="20">
        <f>SUMIFS(Tableau4[Débit de Chantier retenu h/ha],Tableau4[Mois],1,Tableau4[Opération],'Données Graphiques'!E2)</f>
        <v>0</v>
      </c>
      <c r="F3" s="20">
        <f>SUMIFS(Tableau4[Débit de Chantier retenu h/ha],Tableau4[Mois],1,Tableau4[Opération],'Données Graphiques'!F2)</f>
        <v>0</v>
      </c>
      <c r="G3" s="20">
        <f>SUMIFS(Tableau4[Débit de Chantier retenu h/ha],Tableau4[Mois],1,Tableau4[Opération],'Données Graphiques'!G2)</f>
        <v>0</v>
      </c>
      <c r="H3" s="20">
        <f>SUMIFS(Tableau4[Débit de Chantier retenu h/ha],Tableau4[Mois],1,Tableau4[Opération],'Données Graphiques'!H2)</f>
        <v>0</v>
      </c>
      <c r="I3" s="20">
        <f>SUMIFS(Tableau4[Débit de Chantier retenu h/ha],Tableau4[Mois],1,Tableau4[Opération],'Données Graphiques'!I2)</f>
        <v>0</v>
      </c>
      <c r="J3" s="20">
        <f>SUMIFS(Tableau4[Débit de Chantier retenu h/ha],Tableau4[Mois],1,Tableau4[Opération],'Données Graphiques'!J2)</f>
        <v>0</v>
      </c>
      <c r="K3" s="20">
        <f>SUMIFS(Tableau4[Débit de Chantier retenu h/ha],Tableau4[Mois],1,Tableau4[Opération],'Données Graphiques'!K2)</f>
        <v>0</v>
      </c>
      <c r="L3" s="20">
        <f>SUMIFS(Tableau4[Débit de Chantier retenu h/ha],Tableau4[Mois],1,Tableau4[Opération],'Données Graphiques'!L2)</f>
        <v>0</v>
      </c>
      <c r="M3" s="20">
        <f>SUMIFS(Tableau4[Débit de Chantier retenu h/ha],Tableau4[Mois],1,Tableau4[Opération],'Données Graphiques'!M2)</f>
        <v>0</v>
      </c>
      <c r="N3" s="242">
        <f>SUMIFS(Tableau4[Débit de Chantier retenu h/ha],Tableau4[Mois],1,Tableau4[Opération],'Données Graphiques'!N2)</f>
        <v>0</v>
      </c>
    </row>
    <row r="4" spans="2:14">
      <c r="B4" s="543"/>
      <c r="C4" s="3" t="s">
        <v>1</v>
      </c>
      <c r="D4" s="20">
        <f>SUMIFS(Tableau434[Débit de Chantier retenu h/ha],Tableau434[Mois],1,Tableau434[Opération],'Données Graphiques'!D2)</f>
        <v>0</v>
      </c>
      <c r="E4" s="20">
        <f>SUMIFS(Tableau434[Débit de Chantier retenu h/ha],Tableau434[Mois],1,Tableau434[Opération],'Données Graphiques'!E2)</f>
        <v>0</v>
      </c>
      <c r="F4" s="20">
        <f>SUMIFS(Tableau434[Débit de Chantier retenu h/ha],Tableau434[Mois],1,Tableau434[Opération],'Données Graphiques'!F2)</f>
        <v>0</v>
      </c>
      <c r="G4" s="20">
        <f>SUMIFS(Tableau434[Débit de Chantier retenu h/ha],Tableau434[Mois],1,Tableau434[Opération],'Données Graphiques'!G2)</f>
        <v>0</v>
      </c>
      <c r="H4" s="20">
        <f>SUMIFS(Tableau434[Débit de Chantier retenu h/ha],Tableau434[Mois],1,Tableau434[Opération],'Données Graphiques'!H2)</f>
        <v>0</v>
      </c>
      <c r="I4" s="20">
        <f>SUMIFS(Tableau434[Débit de Chantier retenu h/ha],Tableau434[Mois],1,Tableau434[Opération],'Données Graphiques'!I2)</f>
        <v>0</v>
      </c>
      <c r="J4" s="20">
        <f>SUMIFS(Tableau434[Débit de Chantier retenu h/ha],Tableau434[Mois],1,Tableau434[Opération],'Données Graphiques'!J2)</f>
        <v>0</v>
      </c>
      <c r="K4" s="20">
        <f>SUMIFS(Tableau434[Débit de Chantier retenu h/ha],Tableau434[Mois],1,Tableau434[Opération],'Données Graphiques'!K2)</f>
        <v>0</v>
      </c>
      <c r="L4" s="20">
        <f>SUMIFS(Tableau434[Débit de Chantier retenu h/ha],Tableau434[Mois],1,Tableau434[Opération],'Données Graphiques'!L2)</f>
        <v>0</v>
      </c>
      <c r="M4" s="20">
        <f>SUMIFS(Tableau434[Débit de Chantier retenu h/ha],Tableau434[Mois],1,Tableau434[Opération],'Données Graphiques'!M2)</f>
        <v>0</v>
      </c>
      <c r="N4" s="242">
        <f>SUMIFS(Tableau434[Débit de Chantier retenu h/ha],Tableau434[Mois],1,Tableau434[Opération],'Données Graphiques'!N2)</f>
        <v>0</v>
      </c>
    </row>
    <row r="5" spans="2:14">
      <c r="B5" s="543" t="s">
        <v>60</v>
      </c>
      <c r="C5" s="3" t="s">
        <v>22</v>
      </c>
      <c r="D5" s="20">
        <f>SUMIFS(Tableau4[Débit de Chantier retenu h/ha],Tableau4[Mois],2,Tableau4[Opération],'Données Graphiques'!D2)</f>
        <v>0</v>
      </c>
      <c r="E5" s="20">
        <f>SUMIFS(Tableau4[Débit de Chantier retenu h/ha],Tableau4[Mois],2,Tableau4[Opération],'Données Graphiques'!E2)</f>
        <v>0</v>
      </c>
      <c r="F5" s="20">
        <f>SUMIFS(Tableau4[Débit de Chantier retenu h/ha],Tableau4[Mois],2,Tableau4[Opération],'Données Graphiques'!F2)</f>
        <v>0</v>
      </c>
      <c r="G5" s="20">
        <f>SUMIFS(Tableau4[Débit de Chantier retenu h/ha],Tableau4[Mois],2,Tableau4[Opération],'Données Graphiques'!G2)</f>
        <v>0</v>
      </c>
      <c r="H5" s="20">
        <f>SUMIFS(Tableau4[Débit de Chantier retenu h/ha],Tableau4[Mois],2,Tableau4[Opération],'Données Graphiques'!H2)</f>
        <v>0</v>
      </c>
      <c r="I5" s="20">
        <f>SUMIFS(Tableau4[Débit de Chantier retenu h/ha],Tableau4[Mois],2,Tableau4[Opération],'Données Graphiques'!I2)</f>
        <v>0</v>
      </c>
      <c r="J5" s="20">
        <f>SUMIFS(Tableau4[Débit de Chantier retenu h/ha],Tableau4[Mois],2,Tableau4[Opération],'Données Graphiques'!J2)</f>
        <v>0</v>
      </c>
      <c r="K5" s="20">
        <f>SUMIFS(Tableau4[Débit de Chantier retenu h/ha],Tableau4[Mois],2,Tableau4[Opération],'Données Graphiques'!K2)</f>
        <v>0</v>
      </c>
      <c r="L5" s="20">
        <f>SUMIFS(Tableau4[Débit de Chantier retenu h/ha],Tableau4[Mois],2,Tableau4[Opération],'Données Graphiques'!L2)</f>
        <v>0</v>
      </c>
      <c r="M5" s="20">
        <f>SUMIFS(Tableau4[Débit de Chantier retenu h/ha],Tableau4[Mois],2,Tableau4[Opération],'Données Graphiques'!M2)</f>
        <v>0</v>
      </c>
      <c r="N5" s="242">
        <f>SUMIFS(Tableau4[Débit de Chantier retenu h/ha],Tableau4[Mois],2,Tableau4[Opération],'Données Graphiques'!N2)</f>
        <v>0</v>
      </c>
    </row>
    <row r="6" spans="2:14">
      <c r="B6" s="543"/>
      <c r="C6" s="3" t="s">
        <v>1</v>
      </c>
      <c r="D6" s="20">
        <f>SUMIFS(Tableau434[Débit de Chantier retenu h/ha],Tableau434[Mois],2,Tableau434[Opération],'Données Graphiques'!D2)</f>
        <v>0</v>
      </c>
      <c r="E6" s="20">
        <f>SUMIFS(Tableau434[Débit de Chantier retenu h/ha],Tableau434[Mois],2,Tableau434[Opération],'Données Graphiques'!E2)</f>
        <v>0</v>
      </c>
      <c r="F6" s="20">
        <f>SUMIFS(Tableau434[Débit de Chantier retenu h/ha],Tableau434[Mois],2,Tableau434[Opération],'Données Graphiques'!F2)</f>
        <v>0</v>
      </c>
      <c r="G6" s="20">
        <f>SUMIFS(Tableau434[Débit de Chantier retenu h/ha],Tableau434[Mois],2,Tableau434[Opération],'Données Graphiques'!G2)</f>
        <v>0</v>
      </c>
      <c r="H6" s="20">
        <f>SUMIFS(Tableau434[Débit de Chantier retenu h/ha],Tableau434[Mois],2,Tableau434[Opération],'Données Graphiques'!H2)</f>
        <v>0</v>
      </c>
      <c r="I6" s="20">
        <f>SUMIFS(Tableau434[Débit de Chantier retenu h/ha],Tableau434[Mois],2,Tableau434[Opération],'Données Graphiques'!I2)</f>
        <v>0</v>
      </c>
      <c r="J6" s="20">
        <f>SUMIFS(Tableau434[Débit de Chantier retenu h/ha],Tableau434[Mois],2,Tableau434[Opération],'Données Graphiques'!J2)</f>
        <v>0</v>
      </c>
      <c r="K6" s="20">
        <f>SUMIFS(Tableau434[Débit de Chantier retenu h/ha],Tableau434[Mois],2,Tableau434[Opération],'Données Graphiques'!K2)</f>
        <v>0</v>
      </c>
      <c r="L6" s="20">
        <f>SUMIFS(Tableau434[Débit de Chantier retenu h/ha],Tableau434[Mois],2,Tableau434[Opération],'Données Graphiques'!L2)</f>
        <v>0</v>
      </c>
      <c r="M6" s="20">
        <f>SUMIFS(Tableau434[Débit de Chantier retenu h/ha],Tableau434[Mois],2,Tableau434[Opération],'Données Graphiques'!M2)</f>
        <v>0</v>
      </c>
      <c r="N6" s="242">
        <f>SUMIFS(Tableau434[Débit de Chantier retenu h/ha],Tableau434[Mois],2,Tableau434[Opération],'Données Graphiques'!N2)</f>
        <v>0</v>
      </c>
    </row>
    <row r="7" spans="2:14">
      <c r="B7" s="543" t="s">
        <v>61</v>
      </c>
      <c r="C7" s="3" t="s">
        <v>22</v>
      </c>
      <c r="D7" s="20">
        <f>SUMIFS(Tableau4[Débit de Chantier retenu h/ha],Tableau4[Mois],3,Tableau4[Opération],'Données Graphiques'!D2)</f>
        <v>0</v>
      </c>
      <c r="E7" s="20">
        <f>SUMIFS(Tableau4[Débit de Chantier retenu h/ha],Tableau4[Mois],3,Tableau4[Opération],'Données Graphiques'!E2)</f>
        <v>0</v>
      </c>
      <c r="F7" s="20">
        <f>SUMIFS(Tableau4[Débit de Chantier retenu h/ha],Tableau4[Mois],3,Tableau4[Opération],'Données Graphiques'!F2)</f>
        <v>0</v>
      </c>
      <c r="G7" s="20">
        <f>SUMIFS(Tableau4[Débit de Chantier retenu h/ha],Tableau4[Mois],3,Tableau4[Opération],'Données Graphiques'!G2)</f>
        <v>0</v>
      </c>
      <c r="H7" s="20">
        <f>SUMIFS(Tableau4[Débit de Chantier retenu h/ha],Tableau4[Mois],3,Tableau4[Opération],'Données Graphiques'!H2)</f>
        <v>0</v>
      </c>
      <c r="I7" s="20">
        <f>SUMIFS(Tableau4[Débit de Chantier retenu h/ha],Tableau4[Mois],3,Tableau4[Opération],'Données Graphiques'!I2)</f>
        <v>0</v>
      </c>
      <c r="J7" s="20">
        <f>SUMIFS(Tableau4[Débit de Chantier retenu h/ha],Tableau4[Mois],3,Tableau4[Opération],'Données Graphiques'!J2)</f>
        <v>0</v>
      </c>
      <c r="K7" s="20">
        <f>SUMIFS(Tableau4[Débit de Chantier retenu h/ha],Tableau4[Mois],3,Tableau4[Opération],'Données Graphiques'!K2)</f>
        <v>0</v>
      </c>
      <c r="L7" s="20">
        <f>SUMIFS(Tableau4[Débit de Chantier retenu h/ha],Tableau4[Mois],3,Tableau4[Opération],'Données Graphiques'!L2)</f>
        <v>0</v>
      </c>
      <c r="M7" s="20">
        <f>SUMIFS(Tableau4[Débit de Chantier retenu h/ha],Tableau4[Mois],3,Tableau4[Opération],'Données Graphiques'!M2)</f>
        <v>0</v>
      </c>
      <c r="N7" s="242">
        <f>SUMIFS(Tableau4[Débit de Chantier retenu h/ha],Tableau4[Mois],3,Tableau4[Opération],'Données Graphiques'!N2)</f>
        <v>0</v>
      </c>
    </row>
    <row r="8" spans="2:14">
      <c r="B8" s="543"/>
      <c r="C8" s="3" t="s">
        <v>1</v>
      </c>
      <c r="D8" s="20">
        <f>SUMIFS(Tableau434[Débit de Chantier retenu h/ha],Tableau434[Mois],3,Tableau434[Opération],'Données Graphiques'!D2)</f>
        <v>0</v>
      </c>
      <c r="E8" s="20">
        <f>SUMIFS(Tableau434[Débit de Chantier retenu h/ha],Tableau434[Mois],3,Tableau434[Opération],'Données Graphiques'!E2)</f>
        <v>0</v>
      </c>
      <c r="F8" s="20">
        <f>SUMIFS(Tableau434[Débit de Chantier retenu h/ha],Tableau434[Mois],3,Tableau434[Opération],'Données Graphiques'!F2)</f>
        <v>0</v>
      </c>
      <c r="G8" s="20">
        <f>SUMIFS(Tableau434[Débit de Chantier retenu h/ha],Tableau434[Mois],3,Tableau434[Opération],'Données Graphiques'!G2)</f>
        <v>0</v>
      </c>
      <c r="H8" s="20">
        <f>SUMIFS(Tableau434[Débit de Chantier retenu h/ha],Tableau434[Mois],3,Tableau434[Opération],'Données Graphiques'!H2)</f>
        <v>0</v>
      </c>
      <c r="I8" s="20">
        <f>SUMIFS(Tableau434[Débit de Chantier retenu h/ha],Tableau434[Mois],3,Tableau434[Opération],'Données Graphiques'!I2)</f>
        <v>0</v>
      </c>
      <c r="J8" s="20">
        <f>SUMIFS(Tableau434[Débit de Chantier retenu h/ha],Tableau434[Mois],3,Tableau434[Opération],'Données Graphiques'!J2)</f>
        <v>0</v>
      </c>
      <c r="K8" s="20">
        <f>SUMIFS(Tableau434[Débit de Chantier retenu h/ha],Tableau434[Mois],3,Tableau434[Opération],'Données Graphiques'!K2)</f>
        <v>0</v>
      </c>
      <c r="L8" s="20">
        <f>SUMIFS(Tableau434[Débit de Chantier retenu h/ha],Tableau434[Mois],3,Tableau434[Opération],'Données Graphiques'!L2)</f>
        <v>0</v>
      </c>
      <c r="M8" s="20">
        <f>SUMIFS(Tableau434[Débit de Chantier retenu h/ha],Tableau434[Mois],3,Tableau434[Opération],'Données Graphiques'!M2)</f>
        <v>0</v>
      </c>
      <c r="N8" s="242">
        <f>SUMIFS(Tableau434[Débit de Chantier retenu h/ha],Tableau434[Mois],3,Tableau434[Opération],'Données Graphiques'!N2)</f>
        <v>0</v>
      </c>
    </row>
    <row r="9" spans="2:14">
      <c r="B9" s="543" t="s">
        <v>62</v>
      </c>
      <c r="C9" s="3" t="s">
        <v>22</v>
      </c>
      <c r="D9" s="20">
        <f>SUMIFS(Tableau4[Débit de Chantier retenu h/ha],Tableau4[Mois],4,Tableau4[Opération],'Données Graphiques'!D2)</f>
        <v>0</v>
      </c>
      <c r="E9" s="20">
        <f>SUMIFS(Tableau4[Débit de Chantier retenu h/ha],Tableau4[Mois],4,Tableau4[Opération],'Données Graphiques'!E2)</f>
        <v>0</v>
      </c>
      <c r="F9" s="20">
        <f>SUMIFS(Tableau4[Débit de Chantier retenu h/ha],Tableau4[Mois],4,Tableau4[Opération],'Données Graphiques'!F2)</f>
        <v>0</v>
      </c>
      <c r="G9" s="20">
        <f>SUMIFS(Tableau4[Débit de Chantier retenu h/ha],Tableau4[Mois],4,Tableau4[Opération],'Données Graphiques'!G2)</f>
        <v>0</v>
      </c>
      <c r="H9" s="20">
        <f>SUMIFS(Tableau4[Débit de Chantier retenu h/ha],Tableau4[Mois],4,Tableau4[Opération],'Données Graphiques'!H2)</f>
        <v>0</v>
      </c>
      <c r="I9" s="20">
        <f>SUMIFS(Tableau4[Débit de Chantier retenu h/ha],Tableau4[Mois],4,Tableau4[Opération],'Données Graphiques'!I2)</f>
        <v>0</v>
      </c>
      <c r="J9" s="20">
        <f>SUMIFS(Tableau4[Débit de Chantier retenu h/ha],Tableau4[Mois],4,Tableau4[Opération],'Données Graphiques'!J2)</f>
        <v>0</v>
      </c>
      <c r="K9" s="20">
        <f>SUMIFS(Tableau4[Débit de Chantier retenu h/ha],Tableau4[Mois],4,Tableau4[Opération],'Données Graphiques'!K2)</f>
        <v>0</v>
      </c>
      <c r="L9" s="20">
        <f>SUMIFS(Tableau4[Débit de Chantier retenu h/ha],Tableau4[Mois],4,Tableau4[Opération],'Données Graphiques'!L2)</f>
        <v>0</v>
      </c>
      <c r="M9" s="20">
        <f>SUMIFS(Tableau4[Débit de Chantier retenu h/ha],Tableau4[Mois],4,Tableau4[Opération],'Données Graphiques'!M2)</f>
        <v>0</v>
      </c>
      <c r="N9" s="242">
        <f>SUMIFS(Tableau4[Débit de Chantier retenu h/ha],Tableau4[Mois],4,Tableau4[Opération],'Données Graphiques'!N2)</f>
        <v>0</v>
      </c>
    </row>
    <row r="10" spans="2:14">
      <c r="B10" s="543"/>
      <c r="C10" s="3" t="s">
        <v>1</v>
      </c>
      <c r="D10" s="20">
        <f>SUMIFS(Tableau434[Débit de Chantier retenu h/ha],Tableau434[Mois],4,Tableau434[Opération],'Données Graphiques'!D2)</f>
        <v>0</v>
      </c>
      <c r="E10" s="20">
        <f>SUMIFS(Tableau434[Débit de Chantier retenu h/ha],Tableau434[Mois],4,Tableau434[Opération],'Données Graphiques'!E2)</f>
        <v>0</v>
      </c>
      <c r="F10" s="20">
        <f>SUMIFS(Tableau434[Débit de Chantier retenu h/ha],Tableau434[Mois],4,Tableau434[Opération],'Données Graphiques'!F2)</f>
        <v>0</v>
      </c>
      <c r="G10" s="20">
        <f>SUMIFS(Tableau434[Débit de Chantier retenu h/ha],Tableau434[Mois],4,Tableau434[Opération],'Données Graphiques'!G2)</f>
        <v>0</v>
      </c>
      <c r="H10" s="20">
        <f>SUMIFS(Tableau434[Débit de Chantier retenu h/ha],Tableau434[Mois],4,Tableau434[Opération],'Données Graphiques'!H2)</f>
        <v>0</v>
      </c>
      <c r="I10" s="20">
        <f>SUMIFS(Tableau434[Débit de Chantier retenu h/ha],Tableau434[Mois],4,Tableau434[Opération],'Données Graphiques'!I2)</f>
        <v>0</v>
      </c>
      <c r="J10" s="20">
        <f>SUMIFS(Tableau434[Débit de Chantier retenu h/ha],Tableau434[Mois],4,Tableau434[Opération],'Données Graphiques'!J2)</f>
        <v>0</v>
      </c>
      <c r="K10" s="20">
        <f>SUMIFS(Tableau434[Débit de Chantier retenu h/ha],Tableau434[Mois],4,Tableau434[Opération],'Données Graphiques'!K2)</f>
        <v>0</v>
      </c>
      <c r="L10" s="20">
        <f>SUMIFS(Tableau434[Débit de Chantier retenu h/ha],Tableau434[Mois],4,Tableau434[Opération],'Données Graphiques'!L2)</f>
        <v>0</v>
      </c>
      <c r="M10" s="20">
        <f>SUMIFS(Tableau434[Débit de Chantier retenu h/ha],Tableau434[Mois],4,Tableau434[Opération],'Données Graphiques'!M2)</f>
        <v>0</v>
      </c>
      <c r="N10" s="242">
        <f>SUMIFS(Tableau434[Débit de Chantier retenu h/ha],Tableau434[Mois],4,Tableau434[Opération],'Données Graphiques'!N2)</f>
        <v>0</v>
      </c>
    </row>
    <row r="11" spans="2:14">
      <c r="B11" s="543" t="s">
        <v>63</v>
      </c>
      <c r="C11" s="3" t="s">
        <v>22</v>
      </c>
      <c r="D11" s="20">
        <f>SUMIFS(Tableau4[Débit de Chantier retenu h/ha],Tableau4[Mois],5,Tableau4[Opération],'Données Graphiques'!D2)</f>
        <v>0</v>
      </c>
      <c r="E11" s="20">
        <f>SUMIFS(Tableau4[Débit de Chantier retenu h/ha],Tableau4[Mois],5,Tableau4[Opération],'Données Graphiques'!E2)</f>
        <v>0</v>
      </c>
      <c r="F11" s="20">
        <f>SUMIFS(Tableau4[Débit de Chantier retenu h/ha],Tableau4[Mois],5,Tableau4[Opération],'Données Graphiques'!F2)</f>
        <v>0</v>
      </c>
      <c r="G11" s="20">
        <f>SUMIFS(Tableau4[Débit de Chantier retenu h/ha],Tableau4[Mois],5,Tableau4[Opération],'Données Graphiques'!G2)</f>
        <v>0</v>
      </c>
      <c r="H11" s="20">
        <f>SUMIFS(Tableau4[Débit de Chantier retenu h/ha],Tableau4[Mois],5,Tableau4[Opération],'Données Graphiques'!H2)</f>
        <v>0</v>
      </c>
      <c r="I11" s="20">
        <f>SUMIFS(Tableau4[Débit de Chantier retenu h/ha],Tableau4[Mois],5,Tableau4[Opération],'Données Graphiques'!I2)</f>
        <v>0</v>
      </c>
      <c r="J11" s="20">
        <f>SUMIFS(Tableau4[Débit de Chantier retenu h/ha],Tableau4[Mois],5,Tableau4[Opération],'Données Graphiques'!J2)</f>
        <v>0</v>
      </c>
      <c r="K11" s="20">
        <f>SUMIFS(Tableau4[Débit de Chantier retenu h/ha],Tableau4[Mois],5,Tableau4[Opération],'Données Graphiques'!K2)</f>
        <v>0</v>
      </c>
      <c r="L11" s="20">
        <f>SUMIFS(Tableau4[Débit de Chantier retenu h/ha],Tableau4[Mois],5,Tableau4[Opération],'Données Graphiques'!L2)</f>
        <v>0</v>
      </c>
      <c r="M11" s="20">
        <f>SUMIFS(Tableau4[Débit de Chantier retenu h/ha],Tableau4[Mois],5,Tableau4[Opération],'Données Graphiques'!M2)</f>
        <v>0</v>
      </c>
      <c r="N11" s="242">
        <f>SUMIFS(Tableau4[Débit de Chantier retenu h/ha],Tableau4[Mois],5,Tableau4[Opération],'Données Graphiques'!N2)</f>
        <v>0</v>
      </c>
    </row>
    <row r="12" spans="2:14">
      <c r="B12" s="543"/>
      <c r="C12" s="3" t="s">
        <v>1</v>
      </c>
      <c r="D12" s="20">
        <f>SUMIFS(Tableau434[Débit de Chantier retenu h/ha],Tableau434[Mois],5,Tableau434[Opération],'Données Graphiques'!D2)</f>
        <v>0</v>
      </c>
      <c r="E12" s="20">
        <f>SUMIFS(Tableau434[Débit de Chantier retenu h/ha],Tableau434[Mois],5,Tableau434[Opération],'Données Graphiques'!E2)</f>
        <v>0</v>
      </c>
      <c r="F12" s="20">
        <f>SUMIFS(Tableau434[Débit de Chantier retenu h/ha],Tableau434[Mois],5,Tableau434[Opération],'Données Graphiques'!F2)</f>
        <v>0</v>
      </c>
      <c r="G12" s="20">
        <f>SUMIFS(Tableau434[Débit de Chantier retenu h/ha],Tableau434[Mois],5,Tableau434[Opération],'Données Graphiques'!G2)</f>
        <v>0</v>
      </c>
      <c r="H12" s="20">
        <f>SUMIFS(Tableau434[Débit de Chantier retenu h/ha],Tableau434[Mois],5,Tableau434[Opération],'Données Graphiques'!H2)</f>
        <v>0</v>
      </c>
      <c r="I12" s="20">
        <f>SUMIFS(Tableau434[Débit de Chantier retenu h/ha],Tableau434[Mois],5,Tableau434[Opération],'Données Graphiques'!I2)</f>
        <v>0</v>
      </c>
      <c r="J12" s="20">
        <f>SUMIFS(Tableau434[Débit de Chantier retenu h/ha],Tableau434[Mois],5,Tableau434[Opération],'Données Graphiques'!J2)</f>
        <v>0</v>
      </c>
      <c r="K12" s="20">
        <f>SUMIFS(Tableau434[Débit de Chantier retenu h/ha],Tableau434[Mois],5,Tableau434[Opération],'Données Graphiques'!K2)</f>
        <v>0</v>
      </c>
      <c r="L12" s="20">
        <f>SUMIFS(Tableau434[Débit de Chantier retenu h/ha],Tableau434[Mois],5,Tableau434[Opération],'Données Graphiques'!L2)</f>
        <v>0</v>
      </c>
      <c r="M12" s="20">
        <f>SUMIFS(Tableau434[Débit de Chantier retenu h/ha],Tableau434[Mois],5,Tableau434[Opération],'Données Graphiques'!M2)</f>
        <v>0</v>
      </c>
      <c r="N12" s="242">
        <f>SUMIFS(Tableau434[Débit de Chantier retenu h/ha],Tableau434[Mois],5,Tableau434[Opération],'Données Graphiques'!N2)</f>
        <v>0</v>
      </c>
    </row>
    <row r="13" spans="2:14">
      <c r="B13" s="543" t="s">
        <v>64</v>
      </c>
      <c r="C13" s="3" t="s">
        <v>22</v>
      </c>
      <c r="D13" s="20">
        <f>SUMIFS(Tableau4[Débit de Chantier retenu h/ha],Tableau4[Mois],6,Tableau4[Opération],'Données Graphiques'!D2)</f>
        <v>0</v>
      </c>
      <c r="E13" s="20">
        <f>SUMIFS(Tableau4[Débit de Chantier retenu h/ha],Tableau4[Mois],6,Tableau4[Opération],'Données Graphiques'!E2)</f>
        <v>0</v>
      </c>
      <c r="F13" s="20">
        <f>SUMIFS(Tableau4[Débit de Chantier retenu h/ha],Tableau4[Mois],6,Tableau4[Opération],'Données Graphiques'!F2)</f>
        <v>0</v>
      </c>
      <c r="G13" s="20">
        <f>SUMIFS(Tableau4[Débit de Chantier retenu h/ha],Tableau4[Mois],6,Tableau4[Opération],'Données Graphiques'!G2)</f>
        <v>0</v>
      </c>
      <c r="H13" s="20">
        <f>SUMIFS(Tableau4[Débit de Chantier retenu h/ha],Tableau4[Mois],6,Tableau4[Opération],'Données Graphiques'!H2)</f>
        <v>0</v>
      </c>
      <c r="I13" s="20">
        <f>SUMIFS(Tableau4[Débit de Chantier retenu h/ha],Tableau4[Mois],6,Tableau4[Opération],'Données Graphiques'!I2)</f>
        <v>0</v>
      </c>
      <c r="J13" s="20">
        <f>SUMIFS(Tableau4[Débit de Chantier retenu h/ha],Tableau4[Mois],6,Tableau4[Opération],'Données Graphiques'!J2)</f>
        <v>0</v>
      </c>
      <c r="K13" s="20">
        <f>SUMIFS(Tableau4[Débit de Chantier retenu h/ha],Tableau4[Mois],6,Tableau4[Opération],'Données Graphiques'!K2)</f>
        <v>0</v>
      </c>
      <c r="L13" s="20">
        <f>SUMIFS(Tableau4[Débit de Chantier retenu h/ha],Tableau4[Mois],6,Tableau4[Opération],'Données Graphiques'!L2)</f>
        <v>0</v>
      </c>
      <c r="M13" s="20">
        <f>SUMIFS(Tableau4[Débit de Chantier retenu h/ha],Tableau4[Mois],6,Tableau4[Opération],'Données Graphiques'!M2)</f>
        <v>0</v>
      </c>
      <c r="N13" s="242">
        <f>SUMIFS(Tableau4[Débit de Chantier retenu h/ha],Tableau4[Mois],6,Tableau4[Opération],'Données Graphiques'!N2)</f>
        <v>0</v>
      </c>
    </row>
    <row r="14" spans="2:14">
      <c r="B14" s="543"/>
      <c r="C14" s="3" t="s">
        <v>1</v>
      </c>
      <c r="D14" s="20">
        <f>SUMIFS(Tableau434[Débit de Chantier retenu h/ha],Tableau434[Mois],6,Tableau434[Opération],'Données Graphiques'!D2)</f>
        <v>0</v>
      </c>
      <c r="E14" s="20">
        <f>SUMIFS(Tableau434[Débit de Chantier retenu h/ha],Tableau434[Mois],6,Tableau434[Opération],'Données Graphiques'!E2)</f>
        <v>0</v>
      </c>
      <c r="F14" s="20">
        <f>SUMIFS(Tableau434[Débit de Chantier retenu h/ha],Tableau434[Mois],6,Tableau434[Opération],'Données Graphiques'!F2)</f>
        <v>0</v>
      </c>
      <c r="G14" s="20">
        <f>SUMIFS(Tableau434[Débit de Chantier retenu h/ha],Tableau434[Mois],6,Tableau434[Opération],'Données Graphiques'!G2)</f>
        <v>0</v>
      </c>
      <c r="H14" s="20">
        <f>SUMIFS(Tableau434[Débit de Chantier retenu h/ha],Tableau434[Mois],6,Tableau434[Opération],'Données Graphiques'!H2)</f>
        <v>0</v>
      </c>
      <c r="I14" s="20">
        <f>SUMIFS(Tableau434[Débit de Chantier retenu h/ha],Tableau434[Mois],6,Tableau434[Opération],'Données Graphiques'!I2)</f>
        <v>0</v>
      </c>
      <c r="J14" s="20">
        <f>SUMIFS(Tableau434[Débit de Chantier retenu h/ha],Tableau434[Mois],6,Tableau434[Opération],'Données Graphiques'!J2)</f>
        <v>0</v>
      </c>
      <c r="K14" s="20">
        <f>SUMIFS(Tableau434[Débit de Chantier retenu h/ha],Tableau434[Mois],6,Tableau434[Opération],'Données Graphiques'!K2)</f>
        <v>0</v>
      </c>
      <c r="L14" s="20">
        <f>SUMIFS(Tableau434[Débit de Chantier retenu h/ha],Tableau434[Mois],6,Tableau434[Opération],'Données Graphiques'!L2)</f>
        <v>0</v>
      </c>
      <c r="M14" s="20">
        <f>SUMIFS(Tableau434[Débit de Chantier retenu h/ha],Tableau434[Mois],6,Tableau434[Opération],'Données Graphiques'!M2)</f>
        <v>0</v>
      </c>
      <c r="N14" s="242">
        <f>SUMIFS(Tableau434[Débit de Chantier retenu h/ha],Tableau434[Mois],6,Tableau434[Opération],'Données Graphiques'!N2)</f>
        <v>0</v>
      </c>
    </row>
    <row r="15" spans="2:14">
      <c r="B15" s="543" t="s">
        <v>65</v>
      </c>
      <c r="C15" s="3" t="s">
        <v>22</v>
      </c>
      <c r="D15" s="20">
        <f>SUMIFS(Tableau4[Débit de chantier h/ha],Tableau4[Mois],7,Tableau4[Opération],'Données Graphiques'!D2)</f>
        <v>0</v>
      </c>
      <c r="E15" s="20">
        <f>SUMIFS(Tableau4[Débit de chantier h/ha],Tableau4[Mois],7,Tableau4[Opération],'Données Graphiques'!E2)</f>
        <v>0</v>
      </c>
      <c r="F15" s="20">
        <f>SUMIFS(Tableau4[Débit de chantier h/ha],Tableau4[Mois],7,Tableau4[Opération],'Données Graphiques'!F2)</f>
        <v>0</v>
      </c>
      <c r="G15" s="20">
        <f>SUMIFS(Tableau4[Débit de chantier h/ha],Tableau4[Mois],7,Tableau4[Opération],'Données Graphiques'!G2)</f>
        <v>0</v>
      </c>
      <c r="H15" s="20">
        <f>SUMIFS(Tableau4[Débit de chantier h/ha],Tableau4[Mois],7,Tableau4[Opération],'Données Graphiques'!H2)</f>
        <v>0</v>
      </c>
      <c r="I15" s="20">
        <f>SUMIFS(Tableau4[Débit de chantier h/ha],Tableau4[Mois],7,Tableau4[Opération],'Données Graphiques'!I2)</f>
        <v>0</v>
      </c>
      <c r="J15" s="20">
        <f>SUMIFS(Tableau4[Débit de chantier h/ha],Tableau4[Mois],7,Tableau4[Opération],'Données Graphiques'!J2)</f>
        <v>0</v>
      </c>
      <c r="K15" s="20">
        <f>SUMIFS(Tableau4[Débit de chantier h/ha],Tableau4[Mois],7,Tableau4[Opération],'Données Graphiques'!K2)</f>
        <v>0</v>
      </c>
      <c r="L15" s="20">
        <f>SUMIFS(Tableau4[Débit de chantier h/ha],Tableau4[Mois],7,Tableau4[Opération],'Données Graphiques'!L2)</f>
        <v>0</v>
      </c>
      <c r="M15" s="20">
        <f>SUMIFS(Tableau4[Débit de chantier h/ha],Tableau4[Mois],7,Tableau4[Opération],'Données Graphiques'!M2)</f>
        <v>0</v>
      </c>
      <c r="N15" s="242">
        <f>SUMIFS(Tableau4[Débit de chantier h/ha],Tableau4[Mois],7,Tableau4[Opération],'Données Graphiques'!N2)</f>
        <v>0</v>
      </c>
    </row>
    <row r="16" spans="2:14">
      <c r="B16" s="543"/>
      <c r="C16" s="3" t="s">
        <v>1</v>
      </c>
      <c r="D16" s="20">
        <f>SUMIFS(Tableau434[Débit de Chantier retenu h/ha],Tableau434[Mois],7,Tableau434[Opération],'Données Graphiques'!D2)</f>
        <v>0</v>
      </c>
      <c r="E16" s="20">
        <f>SUMIFS(Tableau434[Débit de Chantier retenu h/ha],Tableau434[Mois],7,Tableau434[Opération],'Données Graphiques'!E2)</f>
        <v>0</v>
      </c>
      <c r="F16" s="20">
        <f>SUMIFS(Tableau434[Débit de Chantier retenu h/ha],Tableau434[Mois],7,Tableau434[Opération],'Données Graphiques'!F2)</f>
        <v>0</v>
      </c>
      <c r="G16" s="20">
        <f>SUMIFS(Tableau434[Débit de Chantier retenu h/ha],Tableau434[Mois],7,Tableau434[Opération],'Données Graphiques'!G2)</f>
        <v>0</v>
      </c>
      <c r="H16" s="20">
        <f>SUMIFS(Tableau434[Débit de Chantier retenu h/ha],Tableau434[Mois],7,Tableau434[Opération],'Données Graphiques'!H2)</f>
        <v>0</v>
      </c>
      <c r="I16" s="20">
        <f>SUMIFS(Tableau434[Débit de Chantier retenu h/ha],Tableau434[Mois],7,Tableau434[Opération],'Données Graphiques'!I2)</f>
        <v>0</v>
      </c>
      <c r="J16" s="20">
        <f>SUMIFS(Tableau434[Débit de Chantier retenu h/ha],Tableau434[Mois],7,Tableau434[Opération],'Données Graphiques'!J2)</f>
        <v>0</v>
      </c>
      <c r="K16" s="20">
        <f>SUMIFS(Tableau434[Débit de Chantier retenu h/ha],Tableau434[Mois],7,Tableau434[Opération],'Données Graphiques'!K2)</f>
        <v>0</v>
      </c>
      <c r="L16" s="20">
        <f>SUMIFS(Tableau434[Débit de Chantier retenu h/ha],Tableau434[Mois],7,Tableau434[Opération],'Données Graphiques'!L2)</f>
        <v>0</v>
      </c>
      <c r="M16" s="20">
        <f>SUMIFS(Tableau434[Débit de Chantier retenu h/ha],Tableau434[Mois],7,Tableau434[Opération],'Données Graphiques'!M2)</f>
        <v>0</v>
      </c>
      <c r="N16" s="242">
        <f>SUMIFS(Tableau434[Débit de Chantier retenu h/ha],Tableau434[Mois],7,Tableau434[Opération],'Données Graphiques'!N2)</f>
        <v>0</v>
      </c>
    </row>
    <row r="17" spans="2:14">
      <c r="B17" s="543" t="s">
        <v>66</v>
      </c>
      <c r="C17" s="3" t="s">
        <v>22</v>
      </c>
      <c r="D17" s="20">
        <f>SUMIFS(Tableau4[Débit de Chantier retenu h/ha],Tableau4[Mois],8,Tableau4[Opération],'Données Graphiques'!D2)</f>
        <v>0</v>
      </c>
      <c r="E17" s="20">
        <f>SUMIFS(Tableau4[Débit de Chantier retenu h/ha],Tableau4[Mois],8,Tableau4[Opération],'Données Graphiques'!E2)</f>
        <v>0</v>
      </c>
      <c r="F17" s="20">
        <f>SUMIFS(Tableau4[Débit de Chantier retenu h/ha],Tableau4[Mois],8,Tableau4[Opération],'Données Graphiques'!F2)</f>
        <v>0</v>
      </c>
      <c r="G17" s="20">
        <f>SUMIFS(Tableau4[Débit de Chantier retenu h/ha],Tableau4[Mois],8,Tableau4[Opération],'Données Graphiques'!G2)</f>
        <v>0</v>
      </c>
      <c r="H17" s="20">
        <f>SUMIFS(Tableau4[Débit de Chantier retenu h/ha],Tableau4[Mois],8,Tableau4[Opération],'Données Graphiques'!H2)</f>
        <v>0</v>
      </c>
      <c r="I17" s="20">
        <f>SUMIFS(Tableau4[Débit de Chantier retenu h/ha],Tableau4[Mois],8,Tableau4[Opération],'Données Graphiques'!I2)</f>
        <v>0</v>
      </c>
      <c r="J17" s="20">
        <f>SUMIFS(Tableau4[Débit de Chantier retenu h/ha],Tableau4[Mois],8,Tableau4[Opération],'Données Graphiques'!J2)</f>
        <v>0</v>
      </c>
      <c r="K17" s="20">
        <f>SUMIFS(Tableau4[Débit de Chantier retenu h/ha],Tableau4[Mois],8,Tableau4[Opération],'Données Graphiques'!K2)</f>
        <v>0</v>
      </c>
      <c r="L17" s="20">
        <f>SUMIFS(Tableau4[Débit de Chantier retenu h/ha],Tableau4[Mois],8,Tableau4[Opération],'Données Graphiques'!L2)</f>
        <v>0</v>
      </c>
      <c r="M17" s="20">
        <f>SUMIFS(Tableau4[Débit de Chantier retenu h/ha],Tableau4[Mois],8,Tableau4[Opération],'Données Graphiques'!M2)</f>
        <v>0</v>
      </c>
      <c r="N17" s="242">
        <f>SUMIFS(Tableau4[Débit de Chantier retenu h/ha],Tableau4[Mois],8,Tableau4[Opération],'Données Graphiques'!N2)</f>
        <v>0</v>
      </c>
    </row>
    <row r="18" spans="2:14">
      <c r="B18" s="543"/>
      <c r="C18" s="3" t="s">
        <v>1</v>
      </c>
      <c r="D18" s="20">
        <f>SUMIFS(Tableau434[Débit de Chantier retenu h/ha],Tableau434[Mois],8,Tableau434[Opération],'Données Graphiques'!D2)</f>
        <v>0</v>
      </c>
      <c r="E18" s="20">
        <f>SUMIFS(Tableau434[Débit de Chantier retenu h/ha],Tableau434[Mois],8,Tableau434[Opération],'Données Graphiques'!E2)</f>
        <v>0</v>
      </c>
      <c r="F18" s="20">
        <f>SUMIFS(Tableau434[Débit de Chantier retenu h/ha],Tableau434[Mois],8,Tableau434[Opération],'Données Graphiques'!F2)</f>
        <v>0</v>
      </c>
      <c r="G18" s="20">
        <f>SUMIFS(Tableau434[Débit de Chantier retenu h/ha],Tableau434[Mois],8,Tableau434[Opération],'Données Graphiques'!G2)</f>
        <v>0</v>
      </c>
      <c r="H18" s="20">
        <f>SUMIFS(Tableau434[Débit de Chantier retenu h/ha],Tableau434[Mois],8,Tableau434[Opération],'Données Graphiques'!H2)</f>
        <v>0</v>
      </c>
      <c r="I18" s="20">
        <f>SUMIFS(Tableau434[Débit de Chantier retenu h/ha],Tableau434[Mois],8,Tableau434[Opération],'Données Graphiques'!I2)</f>
        <v>0</v>
      </c>
      <c r="J18" s="20">
        <f>SUMIFS(Tableau434[Débit de Chantier retenu h/ha],Tableau434[Mois],8,Tableau434[Opération],'Données Graphiques'!J2)</f>
        <v>0</v>
      </c>
      <c r="K18" s="20">
        <f>SUMIFS(Tableau434[Débit de Chantier retenu h/ha],Tableau434[Mois],8,Tableau434[Opération],'Données Graphiques'!K2)</f>
        <v>0</v>
      </c>
      <c r="L18" s="20">
        <f>SUMIFS(Tableau434[Débit de Chantier retenu h/ha],Tableau434[Mois],8,Tableau434[Opération],'Données Graphiques'!L2)</f>
        <v>0</v>
      </c>
      <c r="M18" s="20">
        <f>SUMIFS(Tableau434[Débit de Chantier retenu h/ha],Tableau434[Mois],8,Tableau434[Opération],'Données Graphiques'!M2)</f>
        <v>0</v>
      </c>
      <c r="N18" s="242">
        <f>SUMIFS(Tableau434[Débit de Chantier retenu h/ha],Tableau434[Mois],8,Tableau434[Opération],'Données Graphiques'!N2)</f>
        <v>0</v>
      </c>
    </row>
    <row r="19" spans="2:14">
      <c r="B19" s="543" t="s">
        <v>67</v>
      </c>
      <c r="C19" s="3" t="s">
        <v>22</v>
      </c>
      <c r="D19" s="20">
        <f>SUMIFS(Tableau4[Débit de Chantier retenu h/ha],Tableau4[Mois],9,Tableau4[Opération],'Données Graphiques'!D2)</f>
        <v>0</v>
      </c>
      <c r="E19" s="20">
        <f>SUMIFS(Tableau4[Débit de Chantier retenu h/ha],Tableau4[Mois],9,Tableau4[Opération],'Données Graphiques'!E2)</f>
        <v>0</v>
      </c>
      <c r="F19" s="20">
        <f>SUMIFS(Tableau4[Débit de Chantier retenu h/ha],Tableau4[Mois],9,Tableau4[Opération],'Données Graphiques'!F2)</f>
        <v>0</v>
      </c>
      <c r="G19" s="20">
        <f>SUMIFS(Tableau4[Débit de Chantier retenu h/ha],Tableau4[Mois],9,Tableau4[Opération],'Données Graphiques'!G2)</f>
        <v>0</v>
      </c>
      <c r="H19" s="20">
        <f>SUMIFS(Tableau4[Débit de Chantier retenu h/ha],Tableau4[Mois],9,Tableau4[Opération],'Données Graphiques'!H2)</f>
        <v>0</v>
      </c>
      <c r="I19" s="20">
        <f>SUMIFS(Tableau4[Débit de Chantier retenu h/ha],Tableau4[Mois],9,Tableau4[Opération],'Données Graphiques'!I2)</f>
        <v>0</v>
      </c>
      <c r="J19" s="20">
        <f>SUMIFS(Tableau4[Débit de Chantier retenu h/ha],Tableau4[Mois],9,Tableau4[Opération],'Données Graphiques'!J2)</f>
        <v>0</v>
      </c>
      <c r="K19" s="20">
        <f>SUMIFS(Tableau4[Débit de Chantier retenu h/ha],Tableau4[Mois],9,Tableau4[Opération],'Données Graphiques'!K2)</f>
        <v>0</v>
      </c>
      <c r="L19" s="20">
        <f>SUMIFS(Tableau4[Débit de Chantier retenu h/ha],Tableau4[Mois],9,Tableau4[Opération],'Données Graphiques'!L2)</f>
        <v>0</v>
      </c>
      <c r="M19" s="20">
        <f>SUMIFS(Tableau4[Débit de Chantier retenu h/ha],Tableau4[Mois],9,Tableau4[Opération],'Données Graphiques'!M2)</f>
        <v>0</v>
      </c>
      <c r="N19" s="242">
        <f>SUMIFS(Tableau4[Débit de Chantier retenu h/ha],Tableau4[Mois],9,Tableau4[Opération],'Données Graphiques'!N2)</f>
        <v>0</v>
      </c>
    </row>
    <row r="20" spans="2:14">
      <c r="B20" s="543"/>
      <c r="C20" s="3" t="s">
        <v>1</v>
      </c>
      <c r="D20" s="20">
        <f>SUMIFS(Tableau434[Débit de Chantier retenu h/ha],Tableau434[Mois],9,Tableau434[Opération],'Données Graphiques'!D2)</f>
        <v>0</v>
      </c>
      <c r="E20" s="20">
        <f>SUMIFS(Tableau434[Débit de Chantier retenu h/ha],Tableau434[Mois],9,Tableau434[Opération],'Données Graphiques'!E2)</f>
        <v>0</v>
      </c>
      <c r="F20" s="20">
        <f>SUMIFS(Tableau434[Débit de Chantier retenu h/ha],Tableau434[Mois],9,Tableau434[Opération],'Données Graphiques'!F2)</f>
        <v>0</v>
      </c>
      <c r="G20" s="20">
        <f>SUMIFS(Tableau434[Débit de Chantier retenu h/ha],Tableau434[Mois],9,Tableau434[Opération],'Données Graphiques'!G2)</f>
        <v>0</v>
      </c>
      <c r="H20" s="20">
        <f>SUMIFS(Tableau434[Débit de Chantier retenu h/ha],Tableau434[Mois],9,Tableau434[Opération],'Données Graphiques'!H2)</f>
        <v>0</v>
      </c>
      <c r="I20" s="20">
        <f>SUMIFS(Tableau434[Débit de Chantier retenu h/ha],Tableau434[Mois],9,Tableau434[Opération],'Données Graphiques'!I2)</f>
        <v>0</v>
      </c>
      <c r="J20" s="20">
        <f>SUMIFS(Tableau434[Débit de Chantier retenu h/ha],Tableau434[Mois],9,Tableau434[Opération],'Données Graphiques'!J2)</f>
        <v>0</v>
      </c>
      <c r="K20" s="20">
        <f>SUMIFS(Tableau434[Débit de Chantier retenu h/ha],Tableau434[Mois],9,Tableau434[Opération],'Données Graphiques'!K2)</f>
        <v>0</v>
      </c>
      <c r="L20" s="20">
        <f>SUMIFS(Tableau434[Débit de Chantier retenu h/ha],Tableau434[Mois],9,Tableau434[Opération],'Données Graphiques'!L2)</f>
        <v>0</v>
      </c>
      <c r="M20" s="20">
        <f>SUMIFS(Tableau434[Débit de Chantier retenu h/ha],Tableau434[Mois],9,Tableau434[Opération],'Données Graphiques'!M2)</f>
        <v>0</v>
      </c>
      <c r="N20" s="242">
        <f>SUMIFS(Tableau434[Débit de Chantier retenu h/ha],Tableau434[Mois],9,Tableau434[Opération],'Données Graphiques'!N2)</f>
        <v>0</v>
      </c>
    </row>
    <row r="21" spans="2:14">
      <c r="B21" s="543" t="s">
        <v>68</v>
      </c>
      <c r="C21" s="3" t="s">
        <v>22</v>
      </c>
      <c r="D21" s="20">
        <f>SUMIFS(Tableau4[Débit de Chantier retenu h/ha],Tableau4[Mois],10,Tableau4[Opération],'Données Graphiques'!D2)</f>
        <v>0</v>
      </c>
      <c r="E21" s="20">
        <f>SUMIFS(Tableau4[Débit de Chantier retenu h/ha],Tableau4[Mois],10,Tableau4[Opération],'Données Graphiques'!E2)</f>
        <v>0</v>
      </c>
      <c r="F21" s="20">
        <f>SUMIFS(Tableau4[Débit de Chantier retenu h/ha],Tableau4[Mois],10,Tableau4[Opération],'Données Graphiques'!F2)</f>
        <v>0</v>
      </c>
      <c r="G21" s="20">
        <f>SUMIFS(Tableau4[Débit de Chantier retenu h/ha],Tableau4[Mois],10,Tableau4[Opération],'Données Graphiques'!G2)</f>
        <v>0</v>
      </c>
      <c r="H21" s="20">
        <f>SUMIFS(Tableau4[Débit de Chantier retenu h/ha],Tableau4[Mois],10,Tableau4[Opération],'Données Graphiques'!H2)</f>
        <v>0</v>
      </c>
      <c r="I21" s="20">
        <f>SUMIFS(Tableau4[Débit de Chantier retenu h/ha],Tableau4[Mois],10,Tableau4[Opération],'Données Graphiques'!I2)</f>
        <v>0</v>
      </c>
      <c r="J21" s="20">
        <f>SUMIFS(Tableau4[Débit de Chantier retenu h/ha],Tableau4[Mois],10,Tableau4[Opération],'Données Graphiques'!J2)</f>
        <v>0</v>
      </c>
      <c r="K21" s="20">
        <f>SUMIFS(Tableau4[Débit de Chantier retenu h/ha],Tableau4[Mois],10,Tableau4[Opération],'Données Graphiques'!K2)</f>
        <v>0</v>
      </c>
      <c r="L21" s="20">
        <f>SUMIFS(Tableau4[Débit de Chantier retenu h/ha],Tableau4[Mois],10,Tableau4[Opération],'Données Graphiques'!L2)</f>
        <v>0</v>
      </c>
      <c r="M21" s="20">
        <f>SUMIFS(Tableau4[Débit de Chantier retenu h/ha],Tableau4[Mois],10,Tableau4[Opération],'Données Graphiques'!M2)</f>
        <v>0</v>
      </c>
      <c r="N21" s="242">
        <f>SUMIFS(Tableau4[Débit de Chantier retenu h/ha],Tableau4[Mois],10,Tableau4[Opération],'Données Graphiques'!N2)</f>
        <v>0</v>
      </c>
    </row>
    <row r="22" spans="2:14">
      <c r="B22" s="543"/>
      <c r="C22" s="3" t="s">
        <v>1</v>
      </c>
      <c r="D22" s="20">
        <f>SUMIFS(Tableau434[Débit de Chantier retenu h/ha],Tableau434[Mois],10,Tableau434[Opération],'Données Graphiques'!D2)</f>
        <v>0</v>
      </c>
      <c r="E22" s="20">
        <f>SUMIFS(Tableau434[Débit de Chantier retenu h/ha],Tableau434[Mois],10,Tableau434[Opération],'Données Graphiques'!E2)</f>
        <v>0</v>
      </c>
      <c r="F22" s="20">
        <f>SUMIFS(Tableau434[Débit de Chantier retenu h/ha],Tableau434[Mois],10,Tableau434[Opération],'Données Graphiques'!F2)</f>
        <v>0</v>
      </c>
      <c r="G22" s="20">
        <f>SUMIFS(Tableau434[Débit de Chantier retenu h/ha],Tableau434[Mois],10,Tableau434[Opération],'Données Graphiques'!G2)</f>
        <v>0</v>
      </c>
      <c r="H22" s="20">
        <f>SUMIFS(Tableau434[Débit de Chantier retenu h/ha],Tableau434[Mois],10,Tableau434[Opération],'Données Graphiques'!H2)</f>
        <v>0</v>
      </c>
      <c r="I22" s="20">
        <f>SUMIFS(Tableau434[Débit de Chantier retenu h/ha],Tableau434[Mois],10,Tableau434[Opération],'Données Graphiques'!I2)</f>
        <v>0</v>
      </c>
      <c r="J22" s="20">
        <f>SUMIFS(Tableau434[Débit de Chantier retenu h/ha],Tableau434[Mois],10,Tableau434[Opération],'Données Graphiques'!J2)</f>
        <v>0</v>
      </c>
      <c r="K22" s="20">
        <f>SUMIFS(Tableau434[Débit de Chantier retenu h/ha],Tableau434[Mois],10,Tableau434[Opération],'Données Graphiques'!K2)</f>
        <v>0</v>
      </c>
      <c r="L22" s="20">
        <f>SUMIFS(Tableau434[Débit de Chantier retenu h/ha],Tableau434[Mois],10,Tableau434[Opération],'Données Graphiques'!L2)</f>
        <v>0</v>
      </c>
      <c r="M22" s="20">
        <f>SUMIFS(Tableau434[Débit de Chantier retenu h/ha],Tableau434[Mois],10,Tableau434[Opération],'Données Graphiques'!M2)</f>
        <v>0</v>
      </c>
      <c r="N22" s="242">
        <f>SUMIFS(Tableau434[Débit de Chantier retenu h/ha],Tableau434[Mois],10,Tableau434[Opération],'Données Graphiques'!N2)</f>
        <v>0</v>
      </c>
    </row>
    <row r="23" spans="2:14">
      <c r="B23" s="543" t="s">
        <v>69</v>
      </c>
      <c r="C23" s="3" t="s">
        <v>22</v>
      </c>
      <c r="D23" s="20">
        <f>SUMIFS(Tableau4[Débit de Chantier retenu h/ha],Tableau4[Mois],11,Tableau4[Opération],'Données Graphiques'!D2)</f>
        <v>0</v>
      </c>
      <c r="E23" s="20">
        <f>SUMIFS(Tableau4[Débit de Chantier retenu h/ha],Tableau4[Mois],11,Tableau4[Opération],'Données Graphiques'!E2)</f>
        <v>0</v>
      </c>
      <c r="F23" s="20">
        <f>SUMIFS(Tableau4[Débit de Chantier retenu h/ha],Tableau4[Mois],11,Tableau4[Opération],'Données Graphiques'!F2)</f>
        <v>0</v>
      </c>
      <c r="G23" s="20">
        <f>SUMIFS(Tableau4[Débit de Chantier retenu h/ha],Tableau4[Mois],11,Tableau4[Opération],'Données Graphiques'!G2)</f>
        <v>0</v>
      </c>
      <c r="H23" s="20">
        <f>SUMIFS(Tableau4[Débit de Chantier retenu h/ha],Tableau4[Mois],11,Tableau4[Opération],'Données Graphiques'!H2)</f>
        <v>0</v>
      </c>
      <c r="I23" s="20">
        <f>SUMIFS(Tableau4[Débit de Chantier retenu h/ha],Tableau4[Mois],11,Tableau4[Opération],'Données Graphiques'!I2)</f>
        <v>0</v>
      </c>
      <c r="J23" s="20">
        <f>SUMIFS(Tableau4[Débit de Chantier retenu h/ha],Tableau4[Mois],11,Tableau4[Opération],'Données Graphiques'!J2)</f>
        <v>0</v>
      </c>
      <c r="K23" s="20">
        <f>SUMIFS(Tableau4[Débit de Chantier retenu h/ha],Tableau4[Mois],11,Tableau4[Opération],'Données Graphiques'!K2)</f>
        <v>0</v>
      </c>
      <c r="L23" s="20">
        <f>SUMIFS(Tableau4[Débit de Chantier retenu h/ha],Tableau4[Mois],11,Tableau4[Opération],'Données Graphiques'!L2)</f>
        <v>0</v>
      </c>
      <c r="M23" s="20">
        <f>SUMIFS(Tableau4[Débit de Chantier retenu h/ha],Tableau4[Mois],11,Tableau4[Opération],'Données Graphiques'!M2)</f>
        <v>0</v>
      </c>
      <c r="N23" s="242">
        <f>SUMIFS(Tableau4[Débit de Chantier retenu h/ha],Tableau4[Mois],11,Tableau4[Opération],'Données Graphiques'!N2)</f>
        <v>0</v>
      </c>
    </row>
    <row r="24" spans="2:14">
      <c r="B24" s="543"/>
      <c r="C24" s="3" t="s">
        <v>1</v>
      </c>
      <c r="D24" s="20">
        <f>SUMIFS(Tableau434[Débit de Chantier retenu h/ha],Tableau434[Mois],11,Tableau434[Opération],'Données Graphiques'!D2)</f>
        <v>0</v>
      </c>
      <c r="E24" s="20">
        <f>SUMIFS(Tableau434[Débit de Chantier retenu h/ha],Tableau434[Mois],11,Tableau434[Opération],'Données Graphiques'!E2)</f>
        <v>0</v>
      </c>
      <c r="F24" s="20">
        <f>SUMIFS(Tableau434[Débit de Chantier retenu h/ha],Tableau434[Mois],11,Tableau434[Opération],'Données Graphiques'!F2)</f>
        <v>0</v>
      </c>
      <c r="G24" s="20">
        <f>SUMIFS(Tableau434[Débit de Chantier retenu h/ha],Tableau434[Mois],11,Tableau434[Opération],'Données Graphiques'!G2)</f>
        <v>0</v>
      </c>
      <c r="H24" s="20">
        <f>SUMIFS(Tableau434[Débit de Chantier retenu h/ha],Tableau434[Mois],11,Tableau434[Opération],'Données Graphiques'!H2)</f>
        <v>0</v>
      </c>
      <c r="I24" s="20">
        <f>SUMIFS(Tableau434[Débit de Chantier retenu h/ha],Tableau434[Mois],11,Tableau434[Opération],'Données Graphiques'!I2)</f>
        <v>0</v>
      </c>
      <c r="J24" s="20">
        <f>SUMIFS(Tableau434[Débit de Chantier retenu h/ha],Tableau434[Mois],11,Tableau434[Opération],'Données Graphiques'!J2)</f>
        <v>0</v>
      </c>
      <c r="K24" s="20">
        <f>SUMIFS(Tableau434[Débit de Chantier retenu h/ha],Tableau434[Mois],11,Tableau434[Opération],'Données Graphiques'!K2)</f>
        <v>0</v>
      </c>
      <c r="L24" s="20">
        <f>SUMIFS(Tableau434[Débit de Chantier retenu h/ha],Tableau434[Mois],11,Tableau434[Opération],'Données Graphiques'!L2)</f>
        <v>0</v>
      </c>
      <c r="M24" s="20">
        <f>SUMIFS(Tableau434[Débit de Chantier retenu h/ha],Tableau434[Mois],11,Tableau434[Opération],'Données Graphiques'!M2)</f>
        <v>0</v>
      </c>
      <c r="N24" s="242">
        <f>SUMIFS(Tableau434[Débit de Chantier retenu h/ha],Tableau434[Mois],11,Tableau434[Opération],'Données Graphiques'!N2)</f>
        <v>0</v>
      </c>
    </row>
    <row r="25" spans="2:14">
      <c r="B25" s="543" t="s">
        <v>70</v>
      </c>
      <c r="C25" s="3" t="s">
        <v>22</v>
      </c>
      <c r="D25" s="20">
        <f>SUMIFS(Tableau4[Débit de Chantier retenu h/ha],Tableau4[Mois],12,Tableau4[Opération],'Données Graphiques'!D2)</f>
        <v>0</v>
      </c>
      <c r="E25" s="20">
        <f>SUMIFS(Tableau4[Débit de Chantier retenu h/ha],Tableau4[Mois],12,Tableau4[Opération],'Données Graphiques'!E2)</f>
        <v>0</v>
      </c>
      <c r="F25" s="20">
        <f>SUMIFS(Tableau4[Débit de Chantier retenu h/ha],Tableau4[Mois],12,Tableau4[Opération],'Données Graphiques'!F2)</f>
        <v>0</v>
      </c>
      <c r="G25" s="20">
        <f>SUMIFS(Tableau4[Débit de Chantier retenu h/ha],Tableau4[Mois],12,Tableau4[Opération],'Données Graphiques'!G2)</f>
        <v>0</v>
      </c>
      <c r="H25" s="20">
        <f>SUMIFS(Tableau4[Débit de Chantier retenu h/ha],Tableau4[Mois],12,Tableau4[Opération],'Données Graphiques'!H2)</f>
        <v>0</v>
      </c>
      <c r="I25" s="20">
        <f>SUMIFS(Tableau4[Débit de Chantier retenu h/ha],Tableau4[Mois],12,Tableau4[Opération],'Données Graphiques'!I2)</f>
        <v>0</v>
      </c>
      <c r="J25" s="20">
        <f>SUMIFS(Tableau4[Débit de Chantier retenu h/ha],Tableau4[Mois],12,Tableau4[Opération],'Données Graphiques'!J2)</f>
        <v>0</v>
      </c>
      <c r="K25" s="20">
        <f>SUMIFS(Tableau4[Débit de Chantier retenu h/ha],Tableau4[Mois],12,Tableau4[Opération],'Données Graphiques'!K2)</f>
        <v>0</v>
      </c>
      <c r="L25" s="20">
        <f>SUMIFS(Tableau4[Débit de Chantier retenu h/ha],Tableau4[Mois],12,Tableau4[Opération],'Données Graphiques'!L2)</f>
        <v>0</v>
      </c>
      <c r="M25" s="20">
        <f>SUMIFS(Tableau4[Débit de Chantier retenu h/ha],Tableau4[Mois],12,Tableau4[Opération],'Données Graphiques'!M2)</f>
        <v>0</v>
      </c>
      <c r="N25" s="242">
        <f>SUMIFS(Tableau4[Débit de Chantier retenu h/ha],Tableau4[Mois],12,Tableau4[Opération],'Données Graphiques'!N2)</f>
        <v>0</v>
      </c>
    </row>
    <row r="26" spans="2:14">
      <c r="B26" s="543"/>
      <c r="C26" s="3" t="s">
        <v>1</v>
      </c>
      <c r="D26" s="20">
        <f>SUMIFS(Tableau434[Débit de Chantier retenu h/ha],Tableau434[Mois],12,Tableau434[Opération],'Données Graphiques'!D2)</f>
        <v>0</v>
      </c>
      <c r="E26" s="20">
        <f>SUMIFS(Tableau434[Débit de Chantier retenu h/ha],Tableau434[Mois],12,Tableau434[Opération],'Données Graphiques'!E2)</f>
        <v>0</v>
      </c>
      <c r="F26" s="20">
        <f>SUMIFS(Tableau434[Débit de Chantier retenu h/ha],Tableau434[Mois],12,Tableau434[Opération],'Données Graphiques'!F2)</f>
        <v>0</v>
      </c>
      <c r="G26" s="20">
        <f>SUMIFS(Tableau434[Débit de Chantier retenu h/ha],Tableau434[Mois],12,Tableau434[Opération],'Données Graphiques'!G2)</f>
        <v>0</v>
      </c>
      <c r="H26" s="20">
        <f>SUMIFS(Tableau434[Débit de Chantier retenu h/ha],Tableau434[Mois],12,Tableau434[Opération],'Données Graphiques'!H2)</f>
        <v>0</v>
      </c>
      <c r="I26" s="20">
        <f>SUMIFS(Tableau434[Débit de Chantier retenu h/ha],Tableau434[Mois],12,Tableau434[Opération],'Données Graphiques'!I2)</f>
        <v>0</v>
      </c>
      <c r="J26" s="20">
        <f>SUMIFS(Tableau434[Débit de Chantier retenu h/ha],Tableau434[Mois],12,Tableau434[Opération],'Données Graphiques'!J2)</f>
        <v>0</v>
      </c>
      <c r="K26" s="20">
        <f>SUMIFS(Tableau434[Débit de Chantier retenu h/ha],Tableau434[Mois],12,Tableau434[Opération],'Données Graphiques'!K2)</f>
        <v>0</v>
      </c>
      <c r="L26" s="20">
        <f>SUMIFS(Tableau434[Débit de Chantier retenu h/ha],Tableau434[Mois],12,Tableau434[Opération],'Données Graphiques'!L2)</f>
        <v>0</v>
      </c>
      <c r="M26" s="20">
        <f>SUMIFS(Tableau434[Débit de Chantier retenu h/ha],Tableau434[Mois],12,Tableau434[Opération],'Données Graphiques'!M2)</f>
        <v>0</v>
      </c>
      <c r="N26" s="242">
        <f>SUMIFS(Tableau434[Débit de Chantier retenu h/ha],Tableau434[Mois],12,Tableau434[Opération],'Données Graphiques'!N2)</f>
        <v>0</v>
      </c>
    </row>
    <row r="28" spans="2:14">
      <c r="B28" s="10"/>
      <c r="C28" s="10"/>
      <c r="D28" s="10" t="s">
        <v>28</v>
      </c>
      <c r="E28" s="10" t="s">
        <v>27</v>
      </c>
    </row>
    <row r="29" spans="2:14">
      <c r="B29" s="543" t="s">
        <v>12</v>
      </c>
      <c r="C29" s="10" t="s">
        <v>22</v>
      </c>
      <c r="D29" s="20">
        <f>SUMIFS(Tableau4[Débit de Chantier retenu h/ha],Tableau4[Opération],F29,Tableau4[Modalité],'Données Graphiques'!$D$28)</f>
        <v>0</v>
      </c>
      <c r="E29" s="20">
        <f>SUMIFS(Tableau4[Débit de Chantier retenu h/ha],Tableau4[Opération],F29,Tableau4[Modalité],'Données Graphiques'!$E$28)</f>
        <v>0</v>
      </c>
      <c r="F29" s="11" t="s">
        <v>12</v>
      </c>
    </row>
    <row r="30" spans="2:14">
      <c r="B30" s="543"/>
      <c r="C30" s="10" t="s">
        <v>1</v>
      </c>
      <c r="D30" s="20">
        <f>SUMIFS(Tableau434[Débit de Chantier retenu h/ha],Tableau434[Opération],'Données Graphiques'!F30,Tableau434[Modalité],'Données Graphiques'!$D$28)</f>
        <v>0</v>
      </c>
      <c r="E30" s="20">
        <f>SUMIFS(Tableau434[Débit de Chantier retenu h/ha],Tableau434[Opération],'Données Graphiques'!F30,Tableau434[Modalité],'Données Graphiques'!$E$28)</f>
        <v>0</v>
      </c>
      <c r="F30" s="11" t="s">
        <v>12</v>
      </c>
    </row>
    <row r="31" spans="2:14">
      <c r="B31" s="543" t="s">
        <v>5</v>
      </c>
      <c r="C31" s="10" t="s">
        <v>22</v>
      </c>
      <c r="D31" s="20">
        <f>SUMIFS(Tableau4[Débit de Chantier retenu h/ha],Tableau4[Opération],F31,Tableau4[Modalité],'Données Graphiques'!$D$28)</f>
        <v>0</v>
      </c>
      <c r="E31" s="20">
        <f>SUMIFS(Tableau4[Débit de Chantier retenu h/ha],Tableau4[Opération],F31,Tableau4[Modalité],'Données Graphiques'!$E$28)</f>
        <v>0</v>
      </c>
      <c r="F31" s="11" t="s">
        <v>5</v>
      </c>
    </row>
    <row r="32" spans="2:14">
      <c r="B32" s="543"/>
      <c r="C32" s="10" t="s">
        <v>1</v>
      </c>
      <c r="D32" s="20">
        <f>SUMIFS(Tableau434[Débit de Chantier retenu h/ha],Tableau434[Opération],'Données Graphiques'!F32,Tableau434[Modalité],'Données Graphiques'!$D$28)</f>
        <v>0</v>
      </c>
      <c r="E32" s="20">
        <f>SUMIFS(Tableau434[Débit de Chantier retenu h/ha],Tableau434[Opération],'Données Graphiques'!F32,Tableau434[Modalité],'Données Graphiques'!$E$28)</f>
        <v>0</v>
      </c>
      <c r="F32" s="11" t="s">
        <v>5</v>
      </c>
    </row>
    <row r="33" spans="2:6">
      <c r="B33" s="543" t="s">
        <v>90</v>
      </c>
      <c r="C33" s="10" t="s">
        <v>22</v>
      </c>
      <c r="D33" s="20">
        <f>SUMIFS(Tableau4[Débit de Chantier retenu h/ha],Tableau4[Opération],F33,Tableau4[Modalité],'Données Graphiques'!$D$28)</f>
        <v>0</v>
      </c>
      <c r="E33" s="20">
        <f>SUMIFS(Tableau4[Débit de Chantier retenu h/ha],Tableau4[Opération],F33,Tableau4[Modalité],'Données Graphiques'!$E$28)</f>
        <v>0</v>
      </c>
      <c r="F33" s="11" t="s">
        <v>90</v>
      </c>
    </row>
    <row r="34" spans="2:6">
      <c r="B34" s="543"/>
      <c r="C34" s="10" t="s">
        <v>1</v>
      </c>
      <c r="D34" s="20">
        <f>SUMIFS(Tableau434[Débit de Chantier retenu h/ha],Tableau434[Opération],'Données Graphiques'!F34,Tableau434[Modalité],'Données Graphiques'!$D$28)</f>
        <v>0</v>
      </c>
      <c r="E34" s="20">
        <f>SUMIFS(Tableau434[Débit de Chantier retenu h/ha],Tableau434[Opération],'Données Graphiques'!F34,Tableau434[Modalité],'Données Graphiques'!$E$28)</f>
        <v>0</v>
      </c>
      <c r="F34" s="11" t="s">
        <v>90</v>
      </c>
    </row>
    <row r="35" spans="2:6">
      <c r="B35" s="543" t="s">
        <v>54</v>
      </c>
      <c r="C35" s="10" t="s">
        <v>22</v>
      </c>
      <c r="D35" s="20">
        <f>SUMIFS(Tableau4[Débit de Chantier retenu h/ha],Tableau4[Opération],F35,Tableau4[Modalité],'Données Graphiques'!$D$28)</f>
        <v>0</v>
      </c>
      <c r="E35" s="20">
        <f>SUMIFS(Tableau4[Débit de Chantier retenu h/ha],Tableau4[Opération],F35,Tableau4[Modalité],'Données Graphiques'!$E$28)</f>
        <v>0</v>
      </c>
      <c r="F35" s="11" t="s">
        <v>54</v>
      </c>
    </row>
    <row r="36" spans="2:6">
      <c r="B36" s="543"/>
      <c r="C36" s="10" t="s">
        <v>1</v>
      </c>
      <c r="D36" s="20">
        <f>SUMIFS(Tableau434[Débit de Chantier retenu h/ha],Tableau434[Opération],'Données Graphiques'!F36,Tableau434[Modalité],'Données Graphiques'!$D$28)</f>
        <v>0</v>
      </c>
      <c r="E36" s="20">
        <f>SUMIFS(Tableau434[Débit de Chantier retenu h/ha],Tableau434[Opération],'Données Graphiques'!F36,Tableau434[Modalité],'Données Graphiques'!$E$28)</f>
        <v>0</v>
      </c>
      <c r="F36" s="11" t="s">
        <v>54</v>
      </c>
    </row>
    <row r="37" spans="2:6">
      <c r="B37" s="543" t="s">
        <v>11</v>
      </c>
      <c r="C37" s="10" t="s">
        <v>22</v>
      </c>
      <c r="D37" s="20">
        <f>SUMIFS(Tableau4[Débit de Chantier retenu h/ha],Tableau4[Opération],F37,Tableau4[Modalité],'Données Graphiques'!$D$28)</f>
        <v>0</v>
      </c>
      <c r="E37" s="20">
        <f>SUMIFS(Tableau4[Débit de Chantier retenu h/ha],Tableau4[Opération],F37,Tableau4[Modalité],'Données Graphiques'!$E$28)</f>
        <v>0</v>
      </c>
      <c r="F37" s="11" t="s">
        <v>11</v>
      </c>
    </row>
    <row r="38" spans="2:6">
      <c r="B38" s="543"/>
      <c r="C38" s="10" t="s">
        <v>1</v>
      </c>
      <c r="D38" s="20">
        <f>SUMIFS(Tableau434[Débit de Chantier retenu h/ha],Tableau434[Opération],'Données Graphiques'!F38,Tableau434[Modalité],'Données Graphiques'!$D$28)</f>
        <v>0</v>
      </c>
      <c r="E38" s="20">
        <f>SUMIFS(Tableau434[Débit de Chantier retenu h/ha],Tableau434[Opération],'Données Graphiques'!F38,Tableau434[Modalité],'Données Graphiques'!$E$28)</f>
        <v>0</v>
      </c>
      <c r="F38" s="11" t="s">
        <v>11</v>
      </c>
    </row>
    <row r="39" spans="2:6">
      <c r="B39" s="543" t="s">
        <v>55</v>
      </c>
      <c r="C39" s="10" t="s">
        <v>22</v>
      </c>
      <c r="D39" s="20">
        <f>SUMIFS(Tableau4[Débit de Chantier retenu h/ha],Tableau4[Opération],F39,Tableau4[Modalité],'Données Graphiques'!$D$28)</f>
        <v>0</v>
      </c>
      <c r="E39" s="20">
        <f>SUMIFS(Tableau4[Débit de Chantier retenu h/ha],Tableau4[Opération],F39,Tableau4[Modalité],'Données Graphiques'!$E$28)</f>
        <v>0</v>
      </c>
      <c r="F39" s="11" t="s">
        <v>55</v>
      </c>
    </row>
    <row r="40" spans="2:6">
      <c r="B40" s="543"/>
      <c r="C40" s="10" t="s">
        <v>1</v>
      </c>
      <c r="D40" s="20">
        <f>SUMIFS(Tableau434[Débit de Chantier retenu h/ha],Tableau434[Opération],'Données Graphiques'!F40,Tableau434[Modalité],'Données Graphiques'!$D$28)</f>
        <v>0</v>
      </c>
      <c r="E40" s="20">
        <f>SUMIFS(Tableau434[Débit de Chantier retenu h/ha],Tableau434[Opération],'Données Graphiques'!F40,Tableau434[Modalité],'Données Graphiques'!$E$28)</f>
        <v>0</v>
      </c>
      <c r="F40" s="11" t="s">
        <v>55</v>
      </c>
    </row>
    <row r="41" spans="2:6">
      <c r="B41" s="543" t="s">
        <v>8</v>
      </c>
      <c r="C41" s="10" t="s">
        <v>22</v>
      </c>
      <c r="D41" s="20">
        <f>SUMIFS(Tableau4[Débit de Chantier retenu h/ha],Tableau4[Opération],F41,Tableau4[Modalité],'Données Graphiques'!$D$28)</f>
        <v>0</v>
      </c>
      <c r="E41" s="20">
        <f>SUMIFS(Tableau4[Débit de Chantier retenu h/ha],Tableau4[Opération],F41,Tableau4[Modalité],'Données Graphiques'!$E$28)</f>
        <v>0</v>
      </c>
      <c r="F41" s="11" t="s">
        <v>8</v>
      </c>
    </row>
    <row r="42" spans="2:6">
      <c r="B42" s="543"/>
      <c r="C42" s="10" t="s">
        <v>1</v>
      </c>
      <c r="D42" s="20">
        <f>SUMIFS(Tableau434[Débit de Chantier retenu h/ha],Tableau434[Opération],'Données Graphiques'!F42,Tableau434[Modalité],'Données Graphiques'!$D$28)</f>
        <v>0</v>
      </c>
      <c r="E42" s="20">
        <f>SUMIFS(Tableau434[Débit de Chantier retenu h/ha],Tableau434[Opération],'Données Graphiques'!F42,Tableau434[Modalité],'Données Graphiques'!$E$28)</f>
        <v>0</v>
      </c>
      <c r="F42" s="11" t="s">
        <v>8</v>
      </c>
    </row>
    <row r="43" spans="2:6">
      <c r="B43" s="543" t="s">
        <v>7</v>
      </c>
      <c r="C43" s="10" t="s">
        <v>22</v>
      </c>
      <c r="D43" s="20">
        <f>SUMIFS(Tableau4[Débit de Chantier retenu h/ha],Tableau4[Opération],F43,Tableau4[Modalité],'Données Graphiques'!$D$28)</f>
        <v>0</v>
      </c>
      <c r="E43" s="20">
        <f>SUMIFS(Tableau4[Débit de Chantier retenu h/ha],Tableau4[Opération],F43,Tableau4[Modalité],'Données Graphiques'!$E$28)</f>
        <v>0</v>
      </c>
      <c r="F43" s="11" t="s">
        <v>7</v>
      </c>
    </row>
    <row r="44" spans="2:6">
      <c r="B44" s="543"/>
      <c r="C44" s="10" t="s">
        <v>1</v>
      </c>
      <c r="D44" s="20">
        <f>SUMIFS(Tableau434[Débit de Chantier retenu h/ha],Tableau434[Opération],'Données Graphiques'!F44,Tableau434[Modalité],'Données Graphiques'!$D$28)</f>
        <v>0</v>
      </c>
      <c r="E44" s="20">
        <f>SUMIFS(Tableau434[Débit de Chantier retenu h/ha],Tableau434[Opération],'Données Graphiques'!F44,Tableau434[Modalité],'Données Graphiques'!$E$28)</f>
        <v>0</v>
      </c>
      <c r="F44" s="11" t="s">
        <v>7</v>
      </c>
    </row>
    <row r="45" spans="2:6">
      <c r="B45" s="543" t="s">
        <v>10</v>
      </c>
      <c r="C45" s="10" t="s">
        <v>22</v>
      </c>
      <c r="D45" s="20">
        <f>SUMIFS(Tableau4[Débit de Chantier retenu h/ha],Tableau4[Opération],F45,Tableau4[Modalité],'Données Graphiques'!$D$28)</f>
        <v>0</v>
      </c>
      <c r="E45" s="20">
        <f>SUMIFS(Tableau4[Débit de Chantier retenu h/ha],Tableau4[Opération],F45,Tableau4[Modalité],'Données Graphiques'!$E$28)</f>
        <v>0</v>
      </c>
      <c r="F45" s="11" t="s">
        <v>10</v>
      </c>
    </row>
    <row r="46" spans="2:6">
      <c r="B46" s="543"/>
      <c r="C46" s="10" t="s">
        <v>1</v>
      </c>
      <c r="D46" s="20">
        <f>SUMIFS(Tableau434[Débit de Chantier retenu h/ha],Tableau434[Opération],'Données Graphiques'!F46,Tableau434[Modalité],'Données Graphiques'!$D$28)</f>
        <v>0</v>
      </c>
      <c r="E46" s="20">
        <f>SUMIFS(Tableau434[Débit de Chantier retenu h/ha],Tableau434[Opération],'Données Graphiques'!F46,Tableau434[Modalité],'Données Graphiques'!$E$28)</f>
        <v>0</v>
      </c>
      <c r="F46" s="11" t="s">
        <v>10</v>
      </c>
    </row>
    <row r="47" spans="2:6">
      <c r="B47" s="543" t="s">
        <v>3</v>
      </c>
      <c r="C47" s="10" t="s">
        <v>22</v>
      </c>
      <c r="D47" s="20">
        <f>SUMIFS(Tableau4[Débit de Chantier retenu h/ha],Tableau4[Opération],F47,Tableau4[Modalité],'Données Graphiques'!$D$28)</f>
        <v>0</v>
      </c>
      <c r="E47" s="20">
        <f>SUMIFS(Tableau4[Débit de Chantier retenu h/ha],Tableau4[Opération],F47,Tableau4[Modalité],'Données Graphiques'!$E$28)</f>
        <v>0</v>
      </c>
      <c r="F47" s="11" t="s">
        <v>3</v>
      </c>
    </row>
    <row r="48" spans="2:6">
      <c r="B48" s="543"/>
      <c r="C48" s="10" t="s">
        <v>1</v>
      </c>
      <c r="D48" s="20">
        <f>SUMIFS(Tableau434[Débit de Chantier retenu h/ha],Tableau434[Opération],'Données Graphiques'!F48,Tableau434[Modalité],'Données Graphiques'!$D$28)</f>
        <v>0</v>
      </c>
      <c r="E48" s="20">
        <f>SUMIFS(Tableau434[Débit de Chantier retenu h/ha],Tableau434[Opération],'Données Graphiques'!F48,Tableau434[Modalité],'Données Graphiques'!$E$28)</f>
        <v>0</v>
      </c>
      <c r="F48" s="11" t="s">
        <v>3</v>
      </c>
    </row>
    <row r="49" spans="2:7">
      <c r="B49" s="540" t="s">
        <v>345</v>
      </c>
      <c r="C49" s="240" t="s">
        <v>22</v>
      </c>
      <c r="D49" s="241">
        <f>SUMIFS(Tableau4[Débit de Chantier retenu h/ha],Tableau4[Opération],F49,Tableau4[Modalité],'Données Graphiques'!$D$28)</f>
        <v>0</v>
      </c>
      <c r="E49" s="241">
        <f>SUMIFS(Tableau4[Débit de Chantier retenu h/ha],Tableau4[Opération],F49,Tableau4[Modalité],'Données Graphiques'!$E$28)</f>
        <v>0</v>
      </c>
      <c r="F49" s="243" t="s">
        <v>345</v>
      </c>
    </row>
    <row r="50" spans="2:7">
      <c r="B50" s="541"/>
      <c r="C50" s="10" t="s">
        <v>1</v>
      </c>
      <c r="D50" s="241">
        <f>SUMIFS(Tableau434[Débit de Chantier retenu h/ha],Tableau434[Opération],'Données Graphiques'!F50,Tableau434[Modalité],'Données Graphiques'!$D$28)</f>
        <v>0</v>
      </c>
      <c r="E50" s="241">
        <f>SUMIFS(Tableau434[Débit de Chantier retenu h/ha],Tableau434[Opération],'Données Graphiques'!F50,Tableau434[Modalité],'Données Graphiques'!$E$28)</f>
        <v>0</v>
      </c>
      <c r="F50" s="243" t="s">
        <v>345</v>
      </c>
    </row>
    <row r="52" spans="2:7">
      <c r="B52" s="10"/>
      <c r="C52" s="10"/>
      <c r="D52" s="12" t="s">
        <v>72</v>
      </c>
      <c r="E52" s="12" t="s">
        <v>74</v>
      </c>
      <c r="F52" s="13" t="s">
        <v>73</v>
      </c>
    </row>
    <row r="53" spans="2:7">
      <c r="B53" s="543" t="s">
        <v>12</v>
      </c>
      <c r="C53" s="10" t="s">
        <v>22</v>
      </c>
      <c r="D53" s="290">
        <f>SUMIF(Tableau4[Opération],'Données Graphiques'!G53,Tableau4[Charges Main d''oeuvre €/ha])</f>
        <v>0</v>
      </c>
      <c r="E53" s="290">
        <f>SUMIF(Tableau4[Opération],'Données Graphiques'!G53,Tableau4[Charges de mécanisation €/ha])</f>
        <v>0</v>
      </c>
      <c r="F53" s="290">
        <f>SUM(Tableau12[Prix €/ha])+SUMIF(Tableau15[Opération associée],G53,Tableau15[Prix €/ha])</f>
        <v>0</v>
      </c>
      <c r="G53" s="11" t="s">
        <v>12</v>
      </c>
    </row>
    <row r="54" spans="2:7">
      <c r="B54" s="543"/>
      <c r="C54" s="10" t="s">
        <v>1</v>
      </c>
      <c r="D54" s="290">
        <f>SUMIF(Tableau434[Opération],'Données Graphiques'!G53,Tableau434[Charges Main d''oeuvre €/ha])</f>
        <v>0</v>
      </c>
      <c r="E54" s="290">
        <f>SUMIF(Tableau434[Opération],'Données Graphiques'!G53,Tableau434[Charges de mécanisation €/ha])</f>
        <v>0</v>
      </c>
      <c r="F54" s="290">
        <f>SUM(Tableau1235[Prix €/ha])+SUMIF(Tableau1537[Opération associée],G54,Tableau1537[Prix €/ha])</f>
        <v>0</v>
      </c>
      <c r="G54" s="11" t="s">
        <v>12</v>
      </c>
    </row>
    <row r="55" spans="2:7">
      <c r="B55" s="543" t="s">
        <v>5</v>
      </c>
      <c r="C55" s="10" t="s">
        <v>22</v>
      </c>
      <c r="D55" s="290">
        <f>SUMIF(Tableau4[Opération],'Données Graphiques'!G55,Tableau4[Charges Main d''oeuvre €/ha])</f>
        <v>0</v>
      </c>
      <c r="E55" s="290">
        <f>SUMIF(Tableau4[Opération],'Données Graphiques'!G55,Tableau4[Charges de mécanisation €/ha])</f>
        <v>0</v>
      </c>
      <c r="F55" s="290">
        <f>SUM(Tableau14[Prix €/ha])+SUM(Tableau1444[Prix €/ha])+SUMIF(Tableau15[Opération associée],G55,Tableau15[Prix €/ha])</f>
        <v>0</v>
      </c>
      <c r="G55" s="11" t="s">
        <v>5</v>
      </c>
    </row>
    <row r="56" spans="2:7">
      <c r="B56" s="543"/>
      <c r="C56" s="10" t="s">
        <v>1</v>
      </c>
      <c r="D56" s="290">
        <f>SUMIF(Tableau434[Opération],'Données Graphiques'!G55,Tableau434[Charges Main d''oeuvre €/ha])</f>
        <v>0</v>
      </c>
      <c r="E56" s="290">
        <f>SUMIF(Tableau434[Opération],'Données Graphiques'!G55,Tableau434[Charges de mécanisation €/ha])</f>
        <v>0</v>
      </c>
      <c r="F56" s="290">
        <f>SUM(Tableau1436[Prix €/ha])+SUM(Tableau144448[Prix €/ha])+SUMIF(Tableau1537[Opération associée],G56,Tableau1537[Prix €/ha])</f>
        <v>0</v>
      </c>
      <c r="G56" s="11" t="s">
        <v>5</v>
      </c>
    </row>
    <row r="57" spans="2:7">
      <c r="B57" s="543" t="s">
        <v>90</v>
      </c>
      <c r="C57" s="10" t="s">
        <v>22</v>
      </c>
      <c r="D57" s="290">
        <f>SUMIF(Tableau4[Opération],'Données Graphiques'!G57,Tableau4[Charges Main d''oeuvre €/ha])</f>
        <v>0</v>
      </c>
      <c r="E57" s="290">
        <f>SUMIF(Tableau4[Opération],'Données Graphiques'!G57,Tableau4[Charges de mécanisation €/ha])</f>
        <v>0</v>
      </c>
      <c r="F57" s="290">
        <f>SUMIF(Tableau15[Opération associée],G57,Tableau15[Prix €/ha])</f>
        <v>0</v>
      </c>
      <c r="G57" s="11" t="s">
        <v>90</v>
      </c>
    </row>
    <row r="58" spans="2:7">
      <c r="B58" s="543"/>
      <c r="C58" s="10" t="s">
        <v>1</v>
      </c>
      <c r="D58" s="290">
        <f>SUMIF(Tableau434[Opération],'Données Graphiques'!G57,Tableau434[Charges Main d''oeuvre €/ha])</f>
        <v>0</v>
      </c>
      <c r="E58" s="290">
        <f>SUMIF(Tableau434[Opération],'Données Graphiques'!G57,Tableau434[Charges de mécanisation €/ha])</f>
        <v>0</v>
      </c>
      <c r="F58" s="290">
        <f>SUMIF(Tableau1537[Opération associée],G58,Tableau1537[Prix €/ha])</f>
        <v>0</v>
      </c>
      <c r="G58" s="11" t="s">
        <v>90</v>
      </c>
    </row>
    <row r="59" spans="2:7">
      <c r="B59" s="543" t="s">
        <v>54</v>
      </c>
      <c r="C59" s="10" t="s">
        <v>22</v>
      </c>
      <c r="D59" s="290">
        <f>SUMIF(Tableau4[Opération],'Données Graphiques'!G59,Tableau4[Charges Main d''oeuvre €/ha])</f>
        <v>0</v>
      </c>
      <c r="E59" s="290">
        <f>SUMIF(Tableau4[Opération],'Données Graphiques'!G59,Tableau4[Charges de mécanisation €/ha])</f>
        <v>0</v>
      </c>
      <c r="F59" s="290">
        <f>SUMIF(Tableau15[Opération associée],G59,Tableau15[Prix €/ha])</f>
        <v>0</v>
      </c>
      <c r="G59" s="11" t="s">
        <v>54</v>
      </c>
    </row>
    <row r="60" spans="2:7">
      <c r="B60" s="543"/>
      <c r="C60" s="10" t="s">
        <v>1</v>
      </c>
      <c r="D60" s="290">
        <f>SUMIF(Tableau434[Opération],'Données Graphiques'!G59,Tableau434[Charges Main d''oeuvre €/ha])</f>
        <v>0</v>
      </c>
      <c r="E60" s="290">
        <f>SUMIF(Tableau434[Opération],'Données Graphiques'!G59,Tableau434[Charges de mécanisation €/ha])</f>
        <v>0</v>
      </c>
      <c r="F60" s="290">
        <f>SUMIF(Tableau1537[Opération associée],G60,Tableau1537[Prix €/ha])</f>
        <v>0</v>
      </c>
      <c r="G60" s="11" t="s">
        <v>54</v>
      </c>
    </row>
    <row r="61" spans="2:7">
      <c r="B61" s="543" t="s">
        <v>11</v>
      </c>
      <c r="C61" s="10" t="s">
        <v>22</v>
      </c>
      <c r="D61" s="290">
        <f>SUMIF(Tableau4[Opération],'Données Graphiques'!G61,Tableau4[Charges Main d''oeuvre €/ha])</f>
        <v>0</v>
      </c>
      <c r="E61" s="290">
        <f>SUMIF(Tableau4[Opération],'Données Graphiques'!G61,Tableau4[Charges de mécanisation €/ha])</f>
        <v>0</v>
      </c>
      <c r="F61" s="290">
        <f>SUMIF(Tableau15[Opération associée],G61,Tableau15[Prix €/ha])</f>
        <v>0</v>
      </c>
      <c r="G61" s="11" t="s">
        <v>11</v>
      </c>
    </row>
    <row r="62" spans="2:7">
      <c r="B62" s="543"/>
      <c r="C62" s="10" t="s">
        <v>1</v>
      </c>
      <c r="D62" s="290">
        <f>SUMIF(Tableau434[Opération],'Données Graphiques'!G61,Tableau434[Charges Main d''oeuvre €/ha])</f>
        <v>0</v>
      </c>
      <c r="E62" s="290">
        <f>SUMIF(Tableau434[Opération],'Données Graphiques'!G61,Tableau434[Charges de mécanisation €/ha])</f>
        <v>0</v>
      </c>
      <c r="F62" s="290">
        <f>SUMIF(Tableau1537[Opération associée],G62,Tableau1537[Prix €/ha])</f>
        <v>0</v>
      </c>
      <c r="G62" s="11" t="s">
        <v>11</v>
      </c>
    </row>
    <row r="63" spans="2:7">
      <c r="B63" s="543" t="s">
        <v>55</v>
      </c>
      <c r="C63" s="10" t="s">
        <v>22</v>
      </c>
      <c r="D63" s="290">
        <f>SUMIF(Tableau4[Opération],'Données Graphiques'!G63,Tableau4[Charges Main d''oeuvre €/ha])</f>
        <v>0</v>
      </c>
      <c r="E63" s="290">
        <f>SUMIF(Tableau4[Opération],'Données Graphiques'!G63,Tableau4[Charges de mécanisation €/ha])</f>
        <v>0</v>
      </c>
      <c r="F63" s="290">
        <f>SUMIF(Tableau15[Opération associée],G63,Tableau15[Prix €/ha])</f>
        <v>0</v>
      </c>
      <c r="G63" s="11" t="s">
        <v>55</v>
      </c>
    </row>
    <row r="64" spans="2:7">
      <c r="B64" s="543"/>
      <c r="C64" s="10" t="s">
        <v>1</v>
      </c>
      <c r="D64" s="290">
        <f>SUMIF(Tableau434[Opération],'Données Graphiques'!G63,Tableau434[Charges de mécanisation €/ha])</f>
        <v>0</v>
      </c>
      <c r="E64" s="290">
        <f>SUMIF(Tableau434[Opération],'Données Graphiques'!G63,Tableau434[Charges de mécanisation €/ha])</f>
        <v>0</v>
      </c>
      <c r="F64" s="290">
        <f>SUMIF(Tableau1537[Opération associée],G64,Tableau1537[Prix €/ha])</f>
        <v>0</v>
      </c>
      <c r="G64" s="11" t="s">
        <v>55</v>
      </c>
    </row>
    <row r="65" spans="2:7">
      <c r="B65" s="543" t="s">
        <v>8</v>
      </c>
      <c r="C65" s="10" t="s">
        <v>22</v>
      </c>
      <c r="D65" s="290">
        <f>SUMIF(Tableau4[Opération],'Données Graphiques'!G65,Tableau4[Charges Main d''oeuvre €/ha])</f>
        <v>0</v>
      </c>
      <c r="E65" s="290">
        <f>SUMIF(Tableau4[Opération],'Données Graphiques'!G65,Tableau4[Charges de mécanisation €/ha])</f>
        <v>0</v>
      </c>
      <c r="F65" s="290">
        <f>SUMIF(Tableau15[Opération associée],G65,Tableau15[Prix €/ha])</f>
        <v>0</v>
      </c>
      <c r="G65" s="11" t="s">
        <v>8</v>
      </c>
    </row>
    <row r="66" spans="2:7">
      <c r="B66" s="543"/>
      <c r="C66" s="10" t="s">
        <v>1</v>
      </c>
      <c r="D66" s="290">
        <f>SUMIF(Tableau434[Opération],'Données Graphiques'!G65,Tableau434[Charges Main d''oeuvre €/ha])</f>
        <v>0</v>
      </c>
      <c r="E66" s="290">
        <f>SUMIF(Tableau434[Opération],'Données Graphiques'!G65,Tableau434[Charges de mécanisation €/ha])</f>
        <v>0</v>
      </c>
      <c r="F66" s="290">
        <f>SUMIF(Tableau1537[Opération associée],G66,Tableau1537[Prix €/ha])</f>
        <v>0</v>
      </c>
      <c r="G66" s="11" t="s">
        <v>8</v>
      </c>
    </row>
    <row r="67" spans="2:7">
      <c r="B67" s="543" t="s">
        <v>7</v>
      </c>
      <c r="C67" s="10" t="s">
        <v>22</v>
      </c>
      <c r="D67" s="290">
        <f>SUMIF(Tableau4[Opération],'Données Graphiques'!G67,Tableau4[Charges Main d''oeuvre €/ha])</f>
        <v>0</v>
      </c>
      <c r="E67" s="290">
        <f>SUMIF(Tableau4[Opération],'Données Graphiques'!G67,Tableau4[Charges de mécanisation €/ha])</f>
        <v>0</v>
      </c>
      <c r="F67" s="290">
        <f>SUMIF(Tableau15[Opération associée],G67,Tableau15[Prix €/ha])+'Résultats économiques'!C14</f>
        <v>0</v>
      </c>
      <c r="G67" s="11" t="s">
        <v>7</v>
      </c>
    </row>
    <row r="68" spans="2:7">
      <c r="B68" s="543"/>
      <c r="C68" s="10" t="s">
        <v>1</v>
      </c>
      <c r="D68" s="290">
        <f>SUMIF(Tableau434[Opération],'Données Graphiques'!G67,Tableau434[Charges Main d''oeuvre €/ha])</f>
        <v>0</v>
      </c>
      <c r="E68" s="290">
        <f>SUMIF(Tableau434[Opération],'Données Graphiques'!G67,Tableau434[Charges de mécanisation €/ha])</f>
        <v>0</v>
      </c>
      <c r="F68" s="290">
        <f>SUMIF(Tableau1537[Opération associée],G68,Tableau1537[Prix €/ha])-'Résultats économiques'!D14</f>
        <v>0</v>
      </c>
      <c r="G68" s="11" t="s">
        <v>7</v>
      </c>
    </row>
    <row r="69" spans="2:7">
      <c r="B69" s="543" t="s">
        <v>10</v>
      </c>
      <c r="C69" s="10" t="s">
        <v>22</v>
      </c>
      <c r="D69" s="290">
        <f>SUMIF(Tableau4[Opération],'Données Graphiques'!G69,Tableau4[Charges Main d''oeuvre €/ha])</f>
        <v>0</v>
      </c>
      <c r="E69" s="290">
        <f>SUMIF(Tableau4[Opération],'Données Graphiques'!G69,Tableau4[Charges de mécanisation €/ha])</f>
        <v>0</v>
      </c>
      <c r="F69" s="290">
        <f>SUMIF(Tableau15[Opération associée],G69,Tableau15[Prix €/ha])</f>
        <v>0</v>
      </c>
      <c r="G69" s="11" t="s">
        <v>10</v>
      </c>
    </row>
    <row r="70" spans="2:7">
      <c r="B70" s="543"/>
      <c r="C70" s="10" t="s">
        <v>1</v>
      </c>
      <c r="D70" s="290">
        <f>SUMIF(Tableau434[Opération],'Données Graphiques'!G69,Tableau434[Charges Main d''oeuvre €/ha])</f>
        <v>0</v>
      </c>
      <c r="E70" s="290">
        <f>SUMIF(Tableau434[Opération],'Données Graphiques'!G69,Tableau434[Charges de mécanisation €/ha])</f>
        <v>0</v>
      </c>
      <c r="F70" s="290">
        <f>SUMIF(Tableau1537[Opération associée],G70,Tableau1537[Prix €/ha])</f>
        <v>0</v>
      </c>
      <c r="G70" s="11" t="s">
        <v>10</v>
      </c>
    </row>
    <row r="71" spans="2:7">
      <c r="B71" s="543" t="s">
        <v>3</v>
      </c>
      <c r="C71" s="10" t="s">
        <v>22</v>
      </c>
      <c r="D71" s="290">
        <f>SUMIF(Tableau4[Opération],'Données Graphiques'!G71,Tableau4[Charges Main d''oeuvre €/ha])</f>
        <v>0</v>
      </c>
      <c r="E71" s="290">
        <f>SUMIF(Tableau4[Opération],'Données Graphiques'!G71,Tableau4[Charges de mécanisation €/ha])</f>
        <v>0</v>
      </c>
      <c r="F71" s="290">
        <f>SUMIF(Tableau15[Opération associée],G71,Tableau15[Prix €/ha])</f>
        <v>0</v>
      </c>
      <c r="G71" s="11" t="s">
        <v>3</v>
      </c>
    </row>
    <row r="72" spans="2:7">
      <c r="B72" s="543"/>
      <c r="C72" s="10" t="s">
        <v>1</v>
      </c>
      <c r="D72" s="290">
        <f>SUMIF(Tableau434[Opération],'Données Graphiques'!G71,Tableau434[Charges Main d''oeuvre €/ha])</f>
        <v>0</v>
      </c>
      <c r="E72" s="290">
        <f>SUMIF(Tableau434[Opération],'Données Graphiques'!G71,Tableau434[Charges de mécanisation €/ha])</f>
        <v>0</v>
      </c>
      <c r="F72" s="290">
        <f>SUMIF(Tableau1537[Opération associée],G72,Tableau1537[Prix €/ha])</f>
        <v>0</v>
      </c>
      <c r="G72" s="11" t="s">
        <v>3</v>
      </c>
    </row>
    <row r="73" spans="2:7">
      <c r="B73" s="542" t="s">
        <v>345</v>
      </c>
      <c r="C73" s="240" t="s">
        <v>22</v>
      </c>
      <c r="D73" s="291">
        <f>SUMIF(Tableau4[Opération],'Données Graphiques'!G73,Tableau4[Charges Main d''oeuvre €/ha])</f>
        <v>0</v>
      </c>
      <c r="E73" s="291">
        <f>SUMIF(Tableau4[Opération],'Données Graphiques'!G73,Tableau4[Charges de mécanisation €/ha])</f>
        <v>0</v>
      </c>
      <c r="F73" s="291">
        <f>SUMIF(Tableau15[Opération associée],G73,Tableau15[Prix €/ha])</f>
        <v>0</v>
      </c>
      <c r="G73" s="244" t="s">
        <v>345</v>
      </c>
    </row>
    <row r="74" spans="2:7">
      <c r="B74" s="542"/>
      <c r="C74" s="240" t="s">
        <v>1</v>
      </c>
      <c r="D74" s="291">
        <f>SUMIF(Tableau434[Opération],'Données Graphiques'!G73,Tableau434[Charges Main d''oeuvre €/ha])</f>
        <v>0</v>
      </c>
      <c r="E74" s="291">
        <f>SUMIF(Tableau434[Opération],'Données Graphiques'!G73,Tableau434[Charges de mécanisation €/ha])</f>
        <v>0</v>
      </c>
      <c r="F74" s="291">
        <f>SUMIF(Tableau1537[Opération associée],G74,Tableau1537[Prix €/ha])</f>
        <v>0</v>
      </c>
      <c r="G74" s="244" t="s">
        <v>345</v>
      </c>
    </row>
    <row r="76" spans="2:7">
      <c r="F76" s="105"/>
    </row>
    <row r="78" spans="2:7">
      <c r="B78" s="15"/>
      <c r="C78" s="26" t="s">
        <v>22</v>
      </c>
      <c r="D78" s="26" t="s">
        <v>1</v>
      </c>
    </row>
    <row r="79" spans="2:7">
      <c r="B79" s="25" t="s">
        <v>73</v>
      </c>
      <c r="C79" s="92">
        <f>-'Résultats économiques'!C11</f>
        <v>0</v>
      </c>
      <c r="D79" s="92">
        <f>-'Résultats économiques'!D11</f>
        <v>0</v>
      </c>
    </row>
    <row r="80" spans="2:7">
      <c r="B80" s="25" t="s">
        <v>74</v>
      </c>
      <c r="C80" s="92">
        <f>-'Résultats économiques'!C23</f>
        <v>0</v>
      </c>
      <c r="D80" s="92">
        <f>-'Résultats économiques'!D23</f>
        <v>0</v>
      </c>
    </row>
    <row r="81" spans="2:4">
      <c r="B81" s="25" t="s">
        <v>72</v>
      </c>
      <c r="C81" s="92">
        <f>-'Résultats économiques'!C17</f>
        <v>0</v>
      </c>
      <c r="D81" s="92">
        <f>-'Résultats économiques'!D17</f>
        <v>0</v>
      </c>
    </row>
  </sheetData>
  <mergeCells count="34">
    <mergeCell ref="B25:B26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41:B42"/>
    <mergeCell ref="B43:B44"/>
    <mergeCell ref="B45:B46"/>
    <mergeCell ref="B47:B48"/>
    <mergeCell ref="B29:B30"/>
    <mergeCell ref="B31:B32"/>
    <mergeCell ref="B33:B34"/>
    <mergeCell ref="B35:B36"/>
    <mergeCell ref="B37:B38"/>
    <mergeCell ref="B39:B40"/>
    <mergeCell ref="B49:B50"/>
    <mergeCell ref="B73:B74"/>
    <mergeCell ref="B65:B66"/>
    <mergeCell ref="B67:B68"/>
    <mergeCell ref="B69:B70"/>
    <mergeCell ref="B71:B72"/>
    <mergeCell ref="B53:B54"/>
    <mergeCell ref="B55:B56"/>
    <mergeCell ref="B57:B58"/>
    <mergeCell ref="B59:B60"/>
    <mergeCell ref="B61:B62"/>
    <mergeCell ref="B63:B64"/>
  </mergeCells>
  <phoneticPr fontId="11" type="noConversion"/>
  <pageMargins left="0.7" right="0.7" top="0.75" bottom="0.75" header="0.3" footer="0.3"/>
  <pageSetup paperSize="9" orientation="portrait" r:id="rId1"/>
  <ignoredErrors>
    <ignoredError sqref="E3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555C4-514E-4094-B9FA-2C23507A4B79}">
  <sheetPr codeName="Feuil4">
    <tabColor theme="1" tint="0.499984740745262"/>
  </sheetPr>
  <dimension ref="A2:M102"/>
  <sheetViews>
    <sheetView showGridLines="0" topLeftCell="C1" zoomScale="90" zoomScaleNormal="90" workbookViewId="0">
      <selection activeCell="G46" sqref="G46"/>
    </sheetView>
  </sheetViews>
  <sheetFormatPr baseColWidth="10" defaultRowHeight="15"/>
  <cols>
    <col min="1" max="1" width="3.7109375" customWidth="1"/>
    <col min="2" max="2" width="15.7109375" style="110" customWidth="1"/>
    <col min="3" max="3" width="15.7109375" style="30" customWidth="1"/>
    <col min="4" max="4" width="57.5703125" bestFit="1" customWidth="1"/>
    <col min="5" max="5" width="23.28515625" bestFit="1" customWidth="1"/>
    <col min="6" max="6" width="48.85546875" bestFit="1" customWidth="1"/>
    <col min="7" max="7" width="47.28515625" bestFit="1" customWidth="1"/>
    <col min="8" max="8" width="15.7109375" customWidth="1"/>
    <col min="9" max="9" width="15.7109375" style="30" customWidth="1"/>
    <col min="10" max="12" width="15.7109375" customWidth="1"/>
    <col min="13" max="13" width="15.7109375" style="30" customWidth="1"/>
  </cols>
  <sheetData>
    <row r="2" spans="1:13" ht="21">
      <c r="B2" s="494" t="s">
        <v>265</v>
      </c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245"/>
    </row>
    <row r="3" spans="1:13" s="39" customFormat="1" ht="45">
      <c r="B3" s="67" t="s">
        <v>0</v>
      </c>
      <c r="C3" s="68" t="s">
        <v>1</v>
      </c>
      <c r="D3" s="68" t="s">
        <v>334</v>
      </c>
      <c r="E3" s="68" t="s">
        <v>266</v>
      </c>
      <c r="F3" s="68" t="s">
        <v>111</v>
      </c>
      <c r="G3" s="68" t="s">
        <v>94</v>
      </c>
      <c r="H3" s="68" t="s">
        <v>199</v>
      </c>
      <c r="I3" s="69" t="s">
        <v>95</v>
      </c>
      <c r="J3" s="109" t="s">
        <v>93</v>
      </c>
      <c r="K3" s="70" t="s">
        <v>107</v>
      </c>
      <c r="L3" s="70" t="s">
        <v>137</v>
      </c>
    </row>
    <row r="4" spans="1:13">
      <c r="A4" s="5"/>
      <c r="B4" s="111" t="s">
        <v>12</v>
      </c>
      <c r="C4" s="42" t="s">
        <v>28</v>
      </c>
      <c r="D4" s="41" t="s">
        <v>149</v>
      </c>
      <c r="E4" s="42" t="s">
        <v>124</v>
      </c>
      <c r="F4" s="42" t="s">
        <v>124</v>
      </c>
      <c r="G4" s="42">
        <v>7.5</v>
      </c>
      <c r="H4" s="21">
        <f>VLOOKUP(Tableau1[[#This Row],[Traction]],Tableau11[],21,FALSE)+VLOOKUP(Tableau1[[#This Row],[Outil]],Tableau40[],21,FALSE)</f>
        <v>0</v>
      </c>
      <c r="I4" s="18">
        <f>Tableau1[[#This Row],[Débit de chantier heures/ha]]*Tableau1[[#This Row],[Charges de Mécanisation €/heure ]]</f>
        <v>0</v>
      </c>
      <c r="J4" s="28">
        <f>Tableau1[[#This Row],[Débit de chantier heures/ha]]*'Paramétrage Transversal'!$D$14</f>
        <v>109.57499999999999</v>
      </c>
      <c r="K4" s="18">
        <f>VLOOKUP(Tableau1[[#This Row],[Traction]],Tableau11[],8,FALSE)+VLOOKUP(Tableau1[[#This Row],[Outil]],Tableau40[],8,FALSE)</f>
        <v>0</v>
      </c>
      <c r="L4" s="8">
        <f>Tableau1[[#This Row],[Charges de Mécanisation  €/ha]]+Tableau1[[#This Row],[Charges de Main d''oeuvre  €/ha]]</f>
        <v>109.57499999999999</v>
      </c>
      <c r="M4"/>
    </row>
    <row r="5" spans="1:13">
      <c r="A5" s="5"/>
      <c r="B5" s="111" t="s">
        <v>12</v>
      </c>
      <c r="C5" s="42" t="s">
        <v>28</v>
      </c>
      <c r="D5" s="41" t="s">
        <v>151</v>
      </c>
      <c r="E5" s="42" t="s">
        <v>124</v>
      </c>
      <c r="F5" s="42" t="s">
        <v>124</v>
      </c>
      <c r="G5" s="42">
        <v>35</v>
      </c>
      <c r="H5" s="21">
        <f>VLOOKUP(Tableau1[[#This Row],[Traction]],Tableau11[],21,FALSE)+VLOOKUP(Tableau1[[#This Row],[Outil]],Tableau40[],21,FALSE)</f>
        <v>0</v>
      </c>
      <c r="I5" s="48">
        <f>Tableau1[[#This Row],[Débit de chantier heures/ha]]*Tableau1[[#This Row],[Charges de Mécanisation €/heure ]]</f>
        <v>0</v>
      </c>
      <c r="J5" s="29">
        <f>Tableau1[[#This Row],[Débit de chantier heures/ha]]*'Paramétrage Transversal'!$D$14</f>
        <v>511.34999999999997</v>
      </c>
      <c r="K5" s="18">
        <f>VLOOKUP(Tableau1[[#This Row],[Traction]],Tableau11[],8,FALSE)+VLOOKUP(Tableau1[[#This Row],[Outil]],Tableau40[],8,FALSE)</f>
        <v>0</v>
      </c>
      <c r="L5" s="8">
        <f>Tableau1[[#This Row],[Charges de Mécanisation  €/ha]]+Tableau1[[#This Row],[Charges de Main d''oeuvre  €/ha]]</f>
        <v>511.34999999999997</v>
      </c>
      <c r="M5"/>
    </row>
    <row r="6" spans="1:13">
      <c r="A6" s="5"/>
      <c r="B6" s="111" t="s">
        <v>12</v>
      </c>
      <c r="C6" s="42" t="s">
        <v>28</v>
      </c>
      <c r="D6" s="41" t="s">
        <v>150</v>
      </c>
      <c r="E6" s="42" t="s">
        <v>124</v>
      </c>
      <c r="F6" s="42" t="s">
        <v>124</v>
      </c>
      <c r="G6" s="42">
        <v>20</v>
      </c>
      <c r="H6" s="21">
        <f>VLOOKUP(Tableau1[[#This Row],[Traction]],Tableau11[],21,FALSE)+VLOOKUP(Tableau1[[#This Row],[Outil]],Tableau40[],21,FALSE)</f>
        <v>0</v>
      </c>
      <c r="I6" s="48">
        <f>Tableau1[[#This Row],[Débit de chantier heures/ha]]*Tableau1[[#This Row],[Charges de Mécanisation €/heure ]]</f>
        <v>0</v>
      </c>
      <c r="J6" s="28">
        <f>Tableau1[[#This Row],[Débit de chantier heures/ha]]*'Paramétrage Transversal'!$D$14</f>
        <v>292.2</v>
      </c>
      <c r="K6" s="18">
        <f>VLOOKUP(Tableau1[[#This Row],[Traction]],Tableau11[],8,FALSE)+VLOOKUP(Tableau1[[#This Row],[Outil]],Tableau40[],8,FALSE)</f>
        <v>0</v>
      </c>
      <c r="L6" s="8">
        <f>Tableau1[[#This Row],[Charges de Mécanisation  €/ha]]+Tableau1[[#This Row],[Charges de Main d''oeuvre  €/ha]]</f>
        <v>292.2</v>
      </c>
      <c r="M6"/>
    </row>
    <row r="7" spans="1:13">
      <c r="A7" s="5"/>
      <c r="B7" s="111" t="s">
        <v>12</v>
      </c>
      <c r="C7" s="42" t="s">
        <v>28</v>
      </c>
      <c r="D7" s="41" t="s">
        <v>314</v>
      </c>
      <c r="E7" s="42" t="s">
        <v>124</v>
      </c>
      <c r="F7" s="42" t="s">
        <v>124</v>
      </c>
      <c r="G7" s="42">
        <v>25</v>
      </c>
      <c r="H7" s="21">
        <f>VLOOKUP(Tableau1[[#This Row],[Traction]],Tableau11[],21,FALSE)+VLOOKUP(Tableau1[[#This Row],[Outil]],Tableau40[],21,FALSE)</f>
        <v>0</v>
      </c>
      <c r="I7" s="48">
        <f>Tableau1[[#This Row],[Débit de chantier heures/ha]]*Tableau1[[#This Row],[Charges de Mécanisation €/heure ]]</f>
        <v>0</v>
      </c>
      <c r="J7" s="28">
        <f>Tableau1[[#This Row],[Débit de chantier heures/ha]]*'Paramétrage Transversal'!$D$14</f>
        <v>365.25</v>
      </c>
      <c r="K7" s="18">
        <f>VLOOKUP(Tableau1[[#This Row],[Traction]],Tableau11[],8,FALSE)+VLOOKUP(Tableau1[[#This Row],[Outil]],Tableau40[],8,FALSE)</f>
        <v>0</v>
      </c>
      <c r="L7" s="8">
        <f>Tableau1[[#This Row],[Charges de Mécanisation  €/ha]]+Tableau1[[#This Row],[Charges de Main d''oeuvre  €/ha]]</f>
        <v>365.25</v>
      </c>
      <c r="M7"/>
    </row>
    <row r="8" spans="1:13">
      <c r="A8" s="5"/>
      <c r="B8" s="111" t="s">
        <v>12</v>
      </c>
      <c r="C8" s="42" t="s">
        <v>28</v>
      </c>
      <c r="D8" s="41" t="s">
        <v>369</v>
      </c>
      <c r="E8" s="42" t="s">
        <v>124</v>
      </c>
      <c r="F8" s="42" t="s">
        <v>124</v>
      </c>
      <c r="G8" s="42">
        <v>13.2</v>
      </c>
      <c r="H8" s="21">
        <f>VLOOKUP(Tableau1[[#This Row],[Traction]],Tableau11[],21,FALSE)+VLOOKUP(Tableau1[[#This Row],[Outil]],Tableau40[],21,FALSE)</f>
        <v>0</v>
      </c>
      <c r="I8" s="18">
        <f>Tableau1[[#This Row],[Débit de chantier heures/ha]]*Tableau1[[#This Row],[Charges de Mécanisation €/heure ]]</f>
        <v>0</v>
      </c>
      <c r="J8" s="28">
        <f>Tableau1[[#This Row],[Débit de chantier heures/ha]]*'Paramétrage Transversal'!$D$14</f>
        <v>192.85199999999998</v>
      </c>
      <c r="K8" s="18">
        <f>VLOOKUP(Tableau1[[#This Row],[Traction]],Tableau11[],8,FALSE)+VLOOKUP(Tableau1[[#This Row],[Outil]],Tableau40[],8,FALSE)</f>
        <v>0</v>
      </c>
      <c r="L8" s="8">
        <f>Tableau1[[#This Row],[Charges de Mécanisation  €/ha]]+Tableau1[[#This Row],[Charges de Main d''oeuvre  €/ha]]</f>
        <v>192.85199999999998</v>
      </c>
      <c r="M8"/>
    </row>
    <row r="9" spans="1:13">
      <c r="A9" s="5"/>
      <c r="B9" s="111" t="s">
        <v>12</v>
      </c>
      <c r="C9" s="42" t="s">
        <v>28</v>
      </c>
      <c r="D9" s="41" t="s">
        <v>189</v>
      </c>
      <c r="E9" s="42" t="s">
        <v>124</v>
      </c>
      <c r="F9" s="42" t="s">
        <v>124</v>
      </c>
      <c r="G9" s="42">
        <v>2.5</v>
      </c>
      <c r="H9" s="21">
        <f>VLOOKUP(Tableau1[[#This Row],[Traction]],Tableau11[],21,FALSE)+VLOOKUP(Tableau1[[#This Row],[Outil]],Tableau40[],21,FALSE)</f>
        <v>0</v>
      </c>
      <c r="I9" s="48">
        <f>Tableau1[[#This Row],[Débit de chantier heures/ha]]*Tableau1[[#This Row],[Charges de Mécanisation €/heure ]]</f>
        <v>0</v>
      </c>
      <c r="J9" s="28">
        <f>Tableau1[[#This Row],[Débit de chantier heures/ha]]*'Paramétrage Transversal'!$D$14</f>
        <v>36.524999999999999</v>
      </c>
      <c r="K9" s="18">
        <f>VLOOKUP(Tableau1[[#This Row],[Traction]],Tableau11[],8,FALSE)+VLOOKUP(Tableau1[[#This Row],[Outil]],Tableau40[],8,FALSE)</f>
        <v>0</v>
      </c>
      <c r="L9" s="8">
        <f>Tableau1[[#This Row],[Charges de Mécanisation  €/ha]]+Tableau1[[#This Row],[Charges de Main d''oeuvre  €/ha]]</f>
        <v>36.524999999999999</v>
      </c>
      <c r="M9"/>
    </row>
    <row r="10" spans="1:13">
      <c r="A10" s="5"/>
      <c r="B10" s="111" t="s">
        <v>12</v>
      </c>
      <c r="C10" s="42" t="s">
        <v>28</v>
      </c>
      <c r="D10" s="41" t="s">
        <v>191</v>
      </c>
      <c r="E10" s="42" t="s">
        <v>124</v>
      </c>
      <c r="F10" s="42" t="s">
        <v>124</v>
      </c>
      <c r="G10" s="42">
        <v>7.5</v>
      </c>
      <c r="H10" s="21">
        <f>VLOOKUP(Tableau1[[#This Row],[Traction]],Tableau11[],21,FALSE)+VLOOKUP(Tableau1[[#This Row],[Outil]],Tableau40[],21,FALSE)</f>
        <v>0</v>
      </c>
      <c r="I10" s="18">
        <f>Tableau1[[#This Row],[Débit de chantier heures/ha]]*Tableau1[[#This Row],[Charges de Mécanisation €/heure ]]</f>
        <v>0</v>
      </c>
      <c r="J10" s="28">
        <f>Tableau1[[#This Row],[Débit de chantier heures/ha]]*'Paramétrage Transversal'!$D$14</f>
        <v>109.57499999999999</v>
      </c>
      <c r="K10" s="18">
        <f>VLOOKUP(Tableau1[[#This Row],[Traction]],Tableau11[],8,FALSE)+VLOOKUP(Tableau1[[#This Row],[Outil]],Tableau40[],8,FALSE)</f>
        <v>0</v>
      </c>
      <c r="L10" s="8">
        <f>Tableau1[[#This Row],[Charges de Mécanisation  €/ha]]+Tableau1[[#This Row],[Charges de Main d''oeuvre  €/ha]]</f>
        <v>109.57499999999999</v>
      </c>
      <c r="M10"/>
    </row>
    <row r="11" spans="1:13">
      <c r="A11" s="5"/>
      <c r="B11" s="111" t="s">
        <v>12</v>
      </c>
      <c r="C11" s="42" t="s">
        <v>28</v>
      </c>
      <c r="D11" s="41" t="s">
        <v>190</v>
      </c>
      <c r="E11" s="42" t="s">
        <v>124</v>
      </c>
      <c r="F11" s="42" t="s">
        <v>124</v>
      </c>
      <c r="G11" s="42">
        <v>5</v>
      </c>
      <c r="H11" s="21">
        <f>VLOOKUP(Tableau1[[#This Row],[Traction]],Tableau11[],21,FALSE)+VLOOKUP(Tableau1[[#This Row],[Outil]],Tableau40[],21,FALSE)</f>
        <v>0</v>
      </c>
      <c r="I11" s="48">
        <f>Tableau1[[#This Row],[Débit de chantier heures/ha]]*Tableau1[[#This Row],[Charges de Mécanisation €/heure ]]</f>
        <v>0</v>
      </c>
      <c r="J11" s="29">
        <f>Tableau1[[#This Row],[Débit de chantier heures/ha]]*'Paramétrage Transversal'!$D$14</f>
        <v>73.05</v>
      </c>
      <c r="K11" s="21">
        <f>VLOOKUP(Tableau1[[#This Row],[Traction]],Tableau11[],8,FALSE)+VLOOKUP(Tableau1[[#This Row],[Outil]],Tableau40[],8,FALSE)</f>
        <v>0</v>
      </c>
      <c r="L11" s="8">
        <f>Tableau1[[#This Row],[Charges de Mécanisation  €/ha]]+Tableau1[[#This Row],[Charges de Main d''oeuvre  €/ha]]</f>
        <v>73.05</v>
      </c>
      <c r="M11"/>
    </row>
    <row r="12" spans="1:13">
      <c r="B12" s="111" t="s">
        <v>12</v>
      </c>
      <c r="C12" s="42" t="s">
        <v>27</v>
      </c>
      <c r="D12" s="41" t="s">
        <v>317</v>
      </c>
      <c r="E12" s="42" t="s">
        <v>106</v>
      </c>
      <c r="F12" s="42" t="s">
        <v>287</v>
      </c>
      <c r="G12" s="42">
        <v>4</v>
      </c>
      <c r="H12" s="21">
        <f>VLOOKUP(Tableau1[[#This Row],[Traction]],Tableau11[],21,FALSE)+VLOOKUP(Tableau1[[#This Row],[Outil]],Tableau40[],21,FALSE)</f>
        <v>41.619383753501396</v>
      </c>
      <c r="I12" s="48">
        <f>Tableau1[[#This Row],[Débit de chantier heures/ha]]*Tableau1[[#This Row],[Charges de Mécanisation €/heure ]]</f>
        <v>166.47753501400558</v>
      </c>
      <c r="J12" s="28">
        <f>Tableau1[[#This Row],[Débit de chantier heures/ha]]*'Paramétrage Transversal'!$D$14</f>
        <v>58.44</v>
      </c>
      <c r="K12" s="18">
        <f>VLOOKUP(Tableau1[[#This Row],[Traction]],Tableau11[],8,FALSE)+VLOOKUP(Tableau1[[#This Row],[Outil]],Tableau40[],8,FALSE)</f>
        <v>7.5294117647058831</v>
      </c>
      <c r="L12" s="8">
        <f>Tableau1[[#This Row],[Charges de Mécanisation  €/ha]]+Tableau1[[#This Row],[Charges de Main d''oeuvre  €/ha]]</f>
        <v>224.91753501400558</v>
      </c>
      <c r="M12"/>
    </row>
    <row r="13" spans="1:13">
      <c r="B13" s="111" t="s">
        <v>12</v>
      </c>
      <c r="C13" s="42" t="s">
        <v>27</v>
      </c>
      <c r="D13" s="41" t="s">
        <v>296</v>
      </c>
      <c r="E13" s="42" t="s">
        <v>109</v>
      </c>
      <c r="F13" s="42" t="s">
        <v>135</v>
      </c>
      <c r="G13" s="42">
        <v>6.5</v>
      </c>
      <c r="H13" s="21">
        <f>VLOOKUP(Tableau1[[#This Row],[Traction]],Tableau11[],21,FALSE)+VLOOKUP(Tableau1[[#This Row],[Outil]],Tableau40[],21,FALSE)</f>
        <v>18.227254901960787</v>
      </c>
      <c r="I13" s="48">
        <f>Tableau1[[#This Row],[Débit de chantier heures/ha]]*Tableau1[[#This Row],[Charges de Mécanisation €/heure ]]</f>
        <v>118.47715686274512</v>
      </c>
      <c r="J13" s="29">
        <f>Tableau1[[#This Row],[Débit de chantier heures/ha]]*'Paramétrage Transversal'!$D$14</f>
        <v>94.965000000000003</v>
      </c>
      <c r="K13" s="48">
        <f>VLOOKUP(Tableau1[[#This Row],[Traction]],Tableau11[],8,FALSE)+VLOOKUP(Tableau1[[#This Row],[Outil]],Tableau40[],8,FALSE)</f>
        <v>2.1764705882352944</v>
      </c>
      <c r="L13" s="119">
        <f>Tableau1[[#This Row],[Charges de Mécanisation  €/ha]]+Tableau1[[#This Row],[Charges de Main d''oeuvre  €/ha]]</f>
        <v>213.44215686274512</v>
      </c>
      <c r="M13"/>
    </row>
    <row r="14" spans="1:13">
      <c r="B14" s="111" t="s">
        <v>12</v>
      </c>
      <c r="C14" s="42" t="s">
        <v>27</v>
      </c>
      <c r="D14" s="41" t="s">
        <v>298</v>
      </c>
      <c r="E14" s="42" t="s">
        <v>106</v>
      </c>
      <c r="F14" s="42" t="s">
        <v>282</v>
      </c>
      <c r="G14" s="42">
        <v>4</v>
      </c>
      <c r="H14" s="21">
        <f>VLOOKUP(Tableau1[[#This Row],[Traction]],Tableau11[],21,FALSE)+VLOOKUP(Tableau1[[#This Row],[Outil]],Tableau40[],21,FALSE)</f>
        <v>23.911050420168067</v>
      </c>
      <c r="I14" s="18">
        <f>Tableau1[[#This Row],[Débit de chantier heures/ha]]*Tableau1[[#This Row],[Charges de Mécanisation €/heure ]]</f>
        <v>95.644201680672268</v>
      </c>
      <c r="J14" s="28">
        <f>Tableau1[[#This Row],[Débit de chantier heures/ha]]*'Paramétrage Transversal'!$D$14</f>
        <v>58.44</v>
      </c>
      <c r="K14" s="18">
        <f>VLOOKUP(Tableau1[[#This Row],[Traction]],Tableau11[],8,FALSE)+VLOOKUP(Tableau1[[#This Row],[Outil]],Tableau40[],8,FALSE)</f>
        <v>7.5294117647058831</v>
      </c>
      <c r="L14" s="8">
        <f>Tableau1[[#This Row],[Charges de Mécanisation  €/ha]]+Tableau1[[#This Row],[Charges de Main d''oeuvre  €/ha]]</f>
        <v>154.08420168067227</v>
      </c>
      <c r="M14"/>
    </row>
    <row r="15" spans="1:13">
      <c r="B15" s="111" t="s">
        <v>12</v>
      </c>
      <c r="C15" s="42" t="s">
        <v>27</v>
      </c>
      <c r="D15" s="41" t="s">
        <v>299</v>
      </c>
      <c r="E15" s="42" t="s">
        <v>126</v>
      </c>
      <c r="F15" s="42" t="s">
        <v>283</v>
      </c>
      <c r="G15" s="42">
        <v>4</v>
      </c>
      <c r="H15" s="21">
        <f>VLOOKUP(Tableau1[[#This Row],[Traction]],Tableau11[],21,FALSE)+VLOOKUP(Tableau1[[#This Row],[Outil]],Tableau40[],21,FALSE)</f>
        <v>36.574929971988794</v>
      </c>
      <c r="I15" s="18">
        <f>Tableau1[[#This Row],[Débit de chantier heures/ha]]*Tableau1[[#This Row],[Charges de Mécanisation €/heure ]]</f>
        <v>146.29971988795518</v>
      </c>
      <c r="J15" s="28">
        <f>Tableau1[[#This Row],[Débit de chantier heures/ha]]*'Paramétrage Transversal'!$D$14</f>
        <v>58.44</v>
      </c>
      <c r="K15" s="18">
        <f>VLOOKUP(Tableau1[[#This Row],[Traction]],Tableau11[],8,FALSE)+VLOOKUP(Tableau1[[#This Row],[Outil]],Tableau40[],8,FALSE)</f>
        <v>11.764705882352942</v>
      </c>
      <c r="L15" s="8">
        <f>Tableau1[[#This Row],[Charges de Mécanisation  €/ha]]+Tableau1[[#This Row],[Charges de Main d''oeuvre  €/ha]]</f>
        <v>204.73971988795518</v>
      </c>
      <c r="M15"/>
    </row>
    <row r="16" spans="1:13">
      <c r="B16" s="111" t="s">
        <v>12</v>
      </c>
      <c r="C16" s="42" t="s">
        <v>27</v>
      </c>
      <c r="D16" s="41" t="s">
        <v>294</v>
      </c>
      <c r="E16" s="42" t="s">
        <v>109</v>
      </c>
      <c r="F16" s="42" t="s">
        <v>134</v>
      </c>
      <c r="G16" s="42">
        <v>6.5</v>
      </c>
      <c r="H16" s="21">
        <f>VLOOKUP(Tableau1[[#This Row],[Traction]],Tableau11[],21,FALSE)+VLOOKUP(Tableau1[[#This Row],[Outil]],Tableau40[],21,FALSE)</f>
        <v>20.107254901960786</v>
      </c>
      <c r="I16" s="18">
        <f>Tableau1[[#This Row],[Débit de chantier heures/ha]]*Tableau1[[#This Row],[Charges de Mécanisation €/heure ]]</f>
        <v>130.69715686274512</v>
      </c>
      <c r="J16" s="28">
        <f>Tableau1[[#This Row],[Débit de chantier heures/ha]]*'Paramétrage Transversal'!$D$14</f>
        <v>94.965000000000003</v>
      </c>
      <c r="K16" s="18">
        <f>VLOOKUP(Tableau1[[#This Row],[Traction]],Tableau11[],8,FALSE)+VLOOKUP(Tableau1[[#This Row],[Outil]],Tableau40[],8,FALSE)</f>
        <v>2.1764705882352944</v>
      </c>
      <c r="L16" s="8">
        <f>Tableau1[[#This Row],[Charges de Mécanisation  €/ha]]+Tableau1[[#This Row],[Charges de Main d''oeuvre  €/ha]]</f>
        <v>225.66215686274512</v>
      </c>
      <c r="M16"/>
    </row>
    <row r="17" spans="2:13">
      <c r="B17" s="111" t="s">
        <v>12</v>
      </c>
      <c r="C17" s="42" t="s">
        <v>27</v>
      </c>
      <c r="D17" s="41" t="s">
        <v>295</v>
      </c>
      <c r="E17" s="42" t="s">
        <v>109</v>
      </c>
      <c r="F17" s="42" t="s">
        <v>133</v>
      </c>
      <c r="G17" s="42">
        <v>6.5</v>
      </c>
      <c r="H17" s="21">
        <f>VLOOKUP(Tableau1[[#This Row],[Traction]],Tableau11[],21,FALSE)+VLOOKUP(Tableau1[[#This Row],[Outil]],Tableau40[],21,FALSE)</f>
        <v>21.427254901960787</v>
      </c>
      <c r="I17" s="18">
        <f>Tableau1[[#This Row],[Débit de chantier heures/ha]]*Tableau1[[#This Row],[Charges de Mécanisation €/heure ]]</f>
        <v>139.2771568627451</v>
      </c>
      <c r="J17" s="28">
        <f>Tableau1[[#This Row],[Débit de chantier heures/ha]]*'Paramétrage Transversal'!$D$14</f>
        <v>94.965000000000003</v>
      </c>
      <c r="K17" s="18">
        <f>VLOOKUP(Tableau1[[#This Row],[Traction]],Tableau11[],8,FALSE)+VLOOKUP(Tableau1[[#This Row],[Outil]],Tableau40[],8,FALSE)</f>
        <v>2.1764705882352944</v>
      </c>
      <c r="L17" s="8">
        <f>Tableau1[[#This Row],[Charges de Mécanisation  €/ha]]+Tableau1[[#This Row],[Charges de Main d''oeuvre  €/ha]]</f>
        <v>234.24215686274511</v>
      </c>
      <c r="M17"/>
    </row>
    <row r="18" spans="2:13">
      <c r="B18" s="111" t="s">
        <v>12</v>
      </c>
      <c r="C18" s="42" t="s">
        <v>27</v>
      </c>
      <c r="D18" s="41" t="s">
        <v>332</v>
      </c>
      <c r="E18" s="42" t="s">
        <v>106</v>
      </c>
      <c r="F18" s="42" t="s">
        <v>269</v>
      </c>
      <c r="G18" s="42">
        <v>4</v>
      </c>
      <c r="H18" s="21">
        <f>VLOOKUP(Tableau1[[#This Row],[Traction]],Tableau11[],21,FALSE)+VLOOKUP(Tableau1[[#This Row],[Outil]],Tableau40[],21,FALSE)</f>
        <v>34.952717086834738</v>
      </c>
      <c r="I18" s="18">
        <f>Tableau1[[#This Row],[Débit de chantier heures/ha]]*Tableau1[[#This Row],[Charges de Mécanisation €/heure ]]</f>
        <v>139.81086834733895</v>
      </c>
      <c r="J18" s="28">
        <f>Tableau1[[#This Row],[Débit de chantier heures/ha]]*'Paramétrage Transversal'!$D$14</f>
        <v>58.44</v>
      </c>
      <c r="K18" s="18">
        <f>VLOOKUP(Tableau1[[#This Row],[Traction]],Tableau11[],8,FALSE)+VLOOKUP(Tableau1[[#This Row],[Outil]],Tableau40[],8,FALSE)</f>
        <v>7.5294117647058831</v>
      </c>
      <c r="L18" s="8">
        <f>Tableau1[[#This Row],[Charges de Mécanisation  €/ha]]+Tableau1[[#This Row],[Charges de Main d''oeuvre  €/ha]]</f>
        <v>198.25086834733895</v>
      </c>
      <c r="M18"/>
    </row>
    <row r="19" spans="2:13">
      <c r="B19" s="111" t="s">
        <v>12</v>
      </c>
      <c r="C19" s="42" t="s">
        <v>27</v>
      </c>
      <c r="D19" s="41" t="s">
        <v>136</v>
      </c>
      <c r="E19" s="42" t="s">
        <v>109</v>
      </c>
      <c r="F19" s="42" t="s">
        <v>272</v>
      </c>
      <c r="G19" s="42">
        <v>4</v>
      </c>
      <c r="H19" s="21">
        <f>VLOOKUP(Tableau1[[#This Row],[Traction]],Tableau11[],21,FALSE)+VLOOKUP(Tableau1[[#This Row],[Outil]],Tableau40[],21,FALSE)</f>
        <v>18.027254901960788</v>
      </c>
      <c r="I19" s="18">
        <f>Tableau1[[#This Row],[Débit de chantier heures/ha]]*Tableau1[[#This Row],[Charges de Mécanisation €/heure ]]</f>
        <v>72.109019607843152</v>
      </c>
      <c r="J19" s="28">
        <f>Tableau1[[#This Row],[Débit de chantier heures/ha]]*'Paramétrage Transversal'!$D$14</f>
        <v>58.44</v>
      </c>
      <c r="K19" s="18">
        <f>VLOOKUP(Tableau1[[#This Row],[Traction]],Tableau11[],8,FALSE)+VLOOKUP(Tableau1[[#This Row],[Outil]],Tableau40[],8,FALSE)</f>
        <v>2.1764705882352944</v>
      </c>
      <c r="L19" s="8">
        <f>Tableau1[[#This Row],[Charges de Mécanisation  €/ha]]+Tableau1[[#This Row],[Charges de Main d''oeuvre  €/ha]]</f>
        <v>130.54901960784315</v>
      </c>
      <c r="M19"/>
    </row>
    <row r="20" spans="2:13">
      <c r="B20" s="111" t="s">
        <v>12</v>
      </c>
      <c r="C20" s="42" t="s">
        <v>27</v>
      </c>
      <c r="D20" s="41" t="s">
        <v>592</v>
      </c>
      <c r="E20" s="42" t="s">
        <v>591</v>
      </c>
      <c r="F20" s="42" t="s">
        <v>286</v>
      </c>
      <c r="G20" s="42">
        <v>1.75</v>
      </c>
      <c r="H20" s="21">
        <f>VLOOKUP(Tableau1[[#This Row],[Traction]],Tableau11[],21,FALSE)+VLOOKUP(Tableau1[[#This Row],[Outil]],Tableau40[],21,FALSE)</f>
        <v>2261.9023529411761</v>
      </c>
      <c r="I20" s="48">
        <f>Tableau1[[#This Row],[Débit de chantier heures/ha]]*Tableau1[[#This Row],[Charges de Mécanisation €/heure ]]</f>
        <v>3958.3291176470584</v>
      </c>
      <c r="J20" s="29">
        <f>Tableau1[[#This Row],[Débit de chantier heures/ha]]*'Paramétrage Transversal'!$D$14</f>
        <v>25.567499999999999</v>
      </c>
      <c r="K20" s="21">
        <f>VLOOKUP(Tableau1[[#This Row],[Traction]],Tableau11[],8,FALSE)+VLOOKUP(Tableau1[[#This Row],[Outil]],Tableau40[],8,FALSE)</f>
        <v>12.705882352941178</v>
      </c>
      <c r="L20" s="119">
        <f>Tableau1[[#This Row],[Charges de Mécanisation  €/ha]]+Tableau1[[#This Row],[Charges de Main d''oeuvre  €/ha]]</f>
        <v>3983.8966176470585</v>
      </c>
      <c r="M20"/>
    </row>
    <row r="21" spans="2:13">
      <c r="B21" s="111" t="s">
        <v>12</v>
      </c>
      <c r="C21" s="42" t="s">
        <v>27</v>
      </c>
      <c r="D21" s="41" t="s">
        <v>344</v>
      </c>
      <c r="E21" s="42" t="s">
        <v>106</v>
      </c>
      <c r="F21" s="42" t="s">
        <v>286</v>
      </c>
      <c r="G21" s="42">
        <v>6</v>
      </c>
      <c r="H21" s="21">
        <f>VLOOKUP(Tableau1[[#This Row],[Traction]],Tableau11[],21,FALSE)+VLOOKUP(Tableau1[[#This Row],[Outil]],Tableau40[],21,FALSE)</f>
        <v>38.286050420168067</v>
      </c>
      <c r="I21" s="48">
        <f>Tableau1[[#This Row],[Débit de chantier heures/ha]]*Tableau1[[#This Row],[Charges de Mécanisation €/heure ]]</f>
        <v>229.7163025210084</v>
      </c>
      <c r="J21" s="29">
        <f>Tableau1[[#This Row],[Débit de chantier heures/ha]]*'Paramétrage Transversal'!$D$14</f>
        <v>87.66</v>
      </c>
      <c r="K21" s="21">
        <f>VLOOKUP(Tableau1[[#This Row],[Traction]],Tableau11[],8,FALSE)+VLOOKUP(Tableau1[[#This Row],[Outil]],Tableau40[],8,FALSE)</f>
        <v>7.5294117647058831</v>
      </c>
      <c r="L21" s="119">
        <f>Tableau1[[#This Row],[Charges de Mécanisation  €/ha]]+Tableau1[[#This Row],[Charges de Main d''oeuvre  €/ha]]</f>
        <v>317.37630252100837</v>
      </c>
      <c r="M21"/>
    </row>
    <row r="22" spans="2:13">
      <c r="B22" s="111" t="s">
        <v>12</v>
      </c>
      <c r="C22" s="42" t="s">
        <v>27</v>
      </c>
      <c r="D22" s="41" t="s">
        <v>315</v>
      </c>
      <c r="E22" s="42" t="s">
        <v>106</v>
      </c>
      <c r="F22" s="42" t="s">
        <v>192</v>
      </c>
      <c r="G22" s="42">
        <v>15</v>
      </c>
      <c r="H22" s="21">
        <f>VLOOKUP(Tableau1[[#This Row],[Traction]],Tableau11[],21,FALSE)+VLOOKUP(Tableau1[[#This Row],[Outil]],Tableau40[],21,FALSE)</f>
        <v>22.286050420168067</v>
      </c>
      <c r="I22" s="18">
        <f>Tableau1[[#This Row],[Débit de chantier heures/ha]]*Tableau1[[#This Row],[Charges de Mécanisation €/heure ]]</f>
        <v>334.290756302521</v>
      </c>
      <c r="J22" s="28">
        <f>Tableau1[[#This Row],[Débit de chantier heures/ha]]*'Paramétrage Transversal'!$D$14</f>
        <v>219.14999999999998</v>
      </c>
      <c r="K22" s="18">
        <f>VLOOKUP(Tableau1[[#This Row],[Traction]],Tableau11[],8,FALSE)+VLOOKUP(Tableau1[[#This Row],[Outil]],Tableau40[],8,FALSE)</f>
        <v>7.5294117647058831</v>
      </c>
      <c r="L22" s="8">
        <f>Tableau1[[#This Row],[Charges de Mécanisation  €/ha]]+Tableau1[[#This Row],[Charges de Main d''oeuvre  €/ha]]</f>
        <v>553.44075630252098</v>
      </c>
      <c r="M22"/>
    </row>
    <row r="23" spans="2:13">
      <c r="B23" s="111" t="s">
        <v>12</v>
      </c>
      <c r="C23" s="42" t="s">
        <v>27</v>
      </c>
      <c r="D23" s="41" t="s">
        <v>323</v>
      </c>
      <c r="E23" s="42" t="s">
        <v>106</v>
      </c>
      <c r="F23" s="42" t="s">
        <v>193</v>
      </c>
      <c r="G23" s="42">
        <v>4</v>
      </c>
      <c r="H23" s="21">
        <f>VLOOKUP(Tableau1[[#This Row],[Traction]],Tableau11[],21,FALSE)+VLOOKUP(Tableau1[[#This Row],[Outil]],Tableau40[],21,FALSE)</f>
        <v>38.286050420168067</v>
      </c>
      <c r="I23" s="18">
        <f>Tableau1[[#This Row],[Débit de chantier heures/ha]]*Tableau1[[#This Row],[Charges de Mécanisation €/heure ]]</f>
        <v>153.14420168067227</v>
      </c>
      <c r="J23" s="28">
        <f>Tableau1[[#This Row],[Débit de chantier heures/ha]]*'Paramétrage Transversal'!$D$14</f>
        <v>58.44</v>
      </c>
      <c r="K23" s="18">
        <f>VLOOKUP(Tableau1[[#This Row],[Traction]],Tableau11[],8,FALSE)+VLOOKUP(Tableau1[[#This Row],[Outil]],Tableau40[],8,FALSE)</f>
        <v>7.5294117647058831</v>
      </c>
      <c r="L23" s="8">
        <f>Tableau1[[#This Row],[Charges de Mécanisation  €/ha]]+Tableau1[[#This Row],[Charges de Main d''oeuvre  €/ha]]</f>
        <v>211.58420168067227</v>
      </c>
      <c r="M23"/>
    </row>
    <row r="24" spans="2:13">
      <c r="B24" s="111" t="s">
        <v>12</v>
      </c>
      <c r="C24" s="42" t="s">
        <v>27</v>
      </c>
      <c r="D24" s="41" t="s">
        <v>297</v>
      </c>
      <c r="E24" s="42" t="s">
        <v>109</v>
      </c>
      <c r="F24" s="42" t="s">
        <v>194</v>
      </c>
      <c r="G24" s="42">
        <v>3</v>
      </c>
      <c r="H24" s="21">
        <f>VLOOKUP(Tableau1[[#This Row],[Traction]],Tableau11[],21,FALSE)+VLOOKUP(Tableau1[[#This Row],[Outil]],Tableau40[],21,FALSE)</f>
        <v>50.027254901960781</v>
      </c>
      <c r="I24" s="18">
        <f>Tableau1[[#This Row],[Débit de chantier heures/ha]]*Tableau1[[#This Row],[Charges de Mécanisation €/heure ]]</f>
        <v>150.08176470588234</v>
      </c>
      <c r="J24" s="28">
        <f>Tableau1[[#This Row],[Débit de chantier heures/ha]]*'Paramétrage Transversal'!$D$14</f>
        <v>43.83</v>
      </c>
      <c r="K24" s="18">
        <f>VLOOKUP(Tableau1[[#This Row],[Traction]],Tableau11[],8,FALSE)+VLOOKUP(Tableau1[[#This Row],[Outil]],Tableau40[],8,FALSE)</f>
        <v>2.1764705882352944</v>
      </c>
      <c r="L24" s="8">
        <f>Tableau1[[#This Row],[Charges de Mécanisation  €/ha]]+Tableau1[[#This Row],[Charges de Main d''oeuvre  €/ha]]</f>
        <v>193.91176470588232</v>
      </c>
      <c r="M24"/>
    </row>
    <row r="25" spans="2:13">
      <c r="B25" s="111" t="s">
        <v>12</v>
      </c>
      <c r="C25" s="42" t="s">
        <v>27</v>
      </c>
      <c r="D25" s="41" t="s">
        <v>300</v>
      </c>
      <c r="E25" s="42" t="s">
        <v>109</v>
      </c>
      <c r="F25" s="42" t="s">
        <v>279</v>
      </c>
      <c r="G25" s="42">
        <v>3</v>
      </c>
      <c r="H25" s="21">
        <f>VLOOKUP(Tableau1[[#This Row],[Traction]],Tableau11[],21,FALSE)+VLOOKUP(Tableau1[[#This Row],[Outil]],Tableau40[],21,FALSE)</f>
        <v>19.693921568627452</v>
      </c>
      <c r="I25" s="18">
        <f>Tableau1[[#This Row],[Débit de chantier heures/ha]]*Tableau1[[#This Row],[Charges de Mécanisation €/heure ]]</f>
        <v>59.081764705882357</v>
      </c>
      <c r="J25" s="28">
        <f>Tableau1[[#This Row],[Débit de chantier heures/ha]]*'Paramétrage Transversal'!$D$14</f>
        <v>43.83</v>
      </c>
      <c r="K25" s="18">
        <f>VLOOKUP(Tableau1[[#This Row],[Traction]],Tableau11[],8,FALSE)+VLOOKUP(Tableau1[[#This Row],[Outil]],Tableau40[],8,FALSE)</f>
        <v>2.1764705882352944</v>
      </c>
      <c r="L25" s="8">
        <f>Tableau1[[#This Row],[Charges de Mécanisation  €/ha]]+Tableau1[[#This Row],[Charges de Main d''oeuvre  €/ha]]</f>
        <v>102.91176470588235</v>
      </c>
      <c r="M25"/>
    </row>
    <row r="26" spans="2:13">
      <c r="B26" s="111" t="s">
        <v>12</v>
      </c>
      <c r="C26" s="42" t="s">
        <v>27</v>
      </c>
      <c r="D26" s="41" t="s">
        <v>331</v>
      </c>
      <c r="E26" s="42" t="s">
        <v>109</v>
      </c>
      <c r="F26" s="42" t="s">
        <v>279</v>
      </c>
      <c r="G26" s="42">
        <v>2</v>
      </c>
      <c r="H26" s="21">
        <f>VLOOKUP(Tableau1[[#This Row],[Traction]],Tableau11[],21,FALSE)+VLOOKUP(Tableau1[[#This Row],[Outil]],Tableau40[],21,FALSE)</f>
        <v>19.693921568627452</v>
      </c>
      <c r="I26" s="18">
        <f>Tableau1[[#This Row],[Débit de chantier heures/ha]]*Tableau1[[#This Row],[Charges de Mécanisation €/heure ]]</f>
        <v>39.387843137254904</v>
      </c>
      <c r="J26" s="28">
        <f>Tableau1[[#This Row],[Débit de chantier heures/ha]]*'Paramétrage Transversal'!$D$14</f>
        <v>29.22</v>
      </c>
      <c r="K26" s="18">
        <f>VLOOKUP(Tableau1[[#This Row],[Traction]],Tableau11[],8,FALSE)+VLOOKUP(Tableau1[[#This Row],[Outil]],Tableau40[],8,FALSE)</f>
        <v>2.1764705882352944</v>
      </c>
      <c r="L26" s="8">
        <f>Tableau1[[#This Row],[Charges de Mécanisation  €/ha]]+Tableau1[[#This Row],[Charges de Main d''oeuvre  €/ha]]</f>
        <v>68.607843137254903</v>
      </c>
      <c r="M26"/>
    </row>
    <row r="27" spans="2:13">
      <c r="B27" s="111" t="s">
        <v>12</v>
      </c>
      <c r="C27" s="42" t="s">
        <v>27</v>
      </c>
      <c r="D27" s="41" t="s">
        <v>520</v>
      </c>
      <c r="E27" s="42" t="s">
        <v>525</v>
      </c>
      <c r="F27" s="42" t="s">
        <v>528</v>
      </c>
      <c r="G27" s="42">
        <v>6.5</v>
      </c>
      <c r="H27" s="21">
        <f>VLOOKUP(Tableau1[[#This Row],[Traction]],Tableau11[],21,FALSE)+VLOOKUP(Tableau1[[#This Row],[Outil]],Tableau40[],21,FALSE)</f>
        <v>63.593137254901961</v>
      </c>
      <c r="I27" s="48">
        <f>Tableau1[[#This Row],[Débit de chantier heures/ha]]*Tableau1[[#This Row],[Charges de Mécanisation €/heure ]]</f>
        <v>413.35539215686276</v>
      </c>
      <c r="J27" s="29">
        <f>Tableau1[[#This Row],[Débit de chantier heures/ha]]*'Paramétrage Transversal'!$D$14</f>
        <v>94.965000000000003</v>
      </c>
      <c r="K27" s="21">
        <f>VLOOKUP(Tableau1[[#This Row],[Traction]],Tableau11[],8,FALSE)+VLOOKUP(Tableau1[[#This Row],[Outil]],Tableau40[],8,FALSE)</f>
        <v>2.9411764705882355</v>
      </c>
      <c r="L27" s="66">
        <f>Tableau1[[#This Row],[Charges de Mécanisation  €/ha]]+Tableau1[[#This Row],[Charges de Main d''oeuvre  €/ha]]</f>
        <v>508.32039215686279</v>
      </c>
      <c r="M27"/>
    </row>
    <row r="28" spans="2:13">
      <c r="B28" s="111" t="s">
        <v>12</v>
      </c>
      <c r="C28" s="42" t="s">
        <v>27</v>
      </c>
      <c r="D28" s="41" t="s">
        <v>521</v>
      </c>
      <c r="E28" s="42" t="s">
        <v>525</v>
      </c>
      <c r="F28" s="42" t="s">
        <v>529</v>
      </c>
      <c r="G28" s="42">
        <v>6.5</v>
      </c>
      <c r="H28" s="21">
        <f>VLOOKUP(Tableau1[[#This Row],[Traction]],Tableau11[],21,FALSE)+VLOOKUP(Tableau1[[#This Row],[Outil]],Tableau40[],21,FALSE)</f>
        <v>37.593137254901961</v>
      </c>
      <c r="I28" s="48">
        <f>Tableau1[[#This Row],[Débit de chantier heures/ha]]*Tableau1[[#This Row],[Charges de Mécanisation €/heure ]]</f>
        <v>244.35539215686276</v>
      </c>
      <c r="J28" s="29">
        <f>Tableau1[[#This Row],[Débit de chantier heures/ha]]*'Paramétrage Transversal'!$D$14</f>
        <v>94.965000000000003</v>
      </c>
      <c r="K28" s="21">
        <f>VLOOKUP(Tableau1[[#This Row],[Traction]],Tableau11[],8,FALSE)+VLOOKUP(Tableau1[[#This Row],[Outil]],Tableau40[],8,FALSE)</f>
        <v>2.9411764705882355</v>
      </c>
      <c r="L28" s="119">
        <f>Tableau1[[#This Row],[Charges de Mécanisation  €/ha]]+Tableau1[[#This Row],[Charges de Main d''oeuvre  €/ha]]</f>
        <v>339.32039215686279</v>
      </c>
      <c r="M28"/>
    </row>
    <row r="29" spans="2:13">
      <c r="B29" s="111" t="s">
        <v>12</v>
      </c>
      <c r="C29" s="42" t="s">
        <v>27</v>
      </c>
      <c r="D29" s="41" t="s">
        <v>519</v>
      </c>
      <c r="E29" s="42" t="s">
        <v>525</v>
      </c>
      <c r="F29" s="42" t="s">
        <v>527</v>
      </c>
      <c r="G29" s="42">
        <v>6.5</v>
      </c>
      <c r="H29" s="21">
        <f>VLOOKUP(Tableau1[[#This Row],[Traction]],Tableau11[],21,FALSE)+VLOOKUP(Tableau1[[#This Row],[Outil]],Tableau40[],21,FALSE)</f>
        <v>55.593137254901961</v>
      </c>
      <c r="I29" s="18">
        <f>Tableau1[[#This Row],[Débit de chantier heures/ha]]*Tableau1[[#This Row],[Charges de Mécanisation €/heure ]]</f>
        <v>361.35539215686276</v>
      </c>
      <c r="J29" s="28">
        <f>Tableau1[[#This Row],[Débit de chantier heures/ha]]*'Paramétrage Transversal'!$D$14</f>
        <v>94.965000000000003</v>
      </c>
      <c r="K29" s="18">
        <f>VLOOKUP(Tableau1[[#This Row],[Traction]],Tableau11[],8,FALSE)+VLOOKUP(Tableau1[[#This Row],[Outil]],Tableau40[],8,FALSE)</f>
        <v>2.9411764705882355</v>
      </c>
      <c r="L29" s="8">
        <f>Tableau1[[#This Row],[Charges de Mécanisation  €/ha]]+Tableau1[[#This Row],[Charges de Main d''oeuvre  €/ha]]</f>
        <v>456.32039215686279</v>
      </c>
      <c r="M29"/>
    </row>
    <row r="30" spans="2:13" s="5" customFormat="1">
      <c r="B30" s="111" t="s">
        <v>12</v>
      </c>
      <c r="C30" s="42" t="s">
        <v>27</v>
      </c>
      <c r="D30" s="41" t="s">
        <v>522</v>
      </c>
      <c r="E30" s="42" t="s">
        <v>525</v>
      </c>
      <c r="F30" s="42" t="s">
        <v>530</v>
      </c>
      <c r="G30" s="42">
        <v>6.5</v>
      </c>
      <c r="H30" s="21">
        <f>VLOOKUP(Tableau1[[#This Row],[Traction]],Tableau11[],21,FALSE)+VLOOKUP(Tableau1[[#This Row],[Outil]],Tableau40[],21,FALSE)</f>
        <v>31.593137254901961</v>
      </c>
      <c r="I30" s="48">
        <f>Tableau1[[#This Row],[Débit de chantier heures/ha]]*Tableau1[[#This Row],[Charges de Mécanisation €/heure ]]</f>
        <v>205.35539215686276</v>
      </c>
      <c r="J30" s="29">
        <f>Tableau1[[#This Row],[Débit de chantier heures/ha]]*'Paramétrage Transversal'!$D$14</f>
        <v>94.965000000000003</v>
      </c>
      <c r="K30" s="21">
        <f>VLOOKUP(Tableau1[[#This Row],[Traction]],Tableau11[],8,FALSE)+VLOOKUP(Tableau1[[#This Row],[Outil]],Tableau40[],8,FALSE)</f>
        <v>2.9411764705882355</v>
      </c>
      <c r="L30" s="119">
        <f>Tableau1[[#This Row],[Charges de Mécanisation  €/ha]]+Tableau1[[#This Row],[Charges de Main d''oeuvre  €/ha]]</f>
        <v>300.32039215686279</v>
      </c>
    </row>
    <row r="31" spans="2:13">
      <c r="B31" s="111" t="s">
        <v>12</v>
      </c>
      <c r="C31" s="42" t="s">
        <v>27</v>
      </c>
      <c r="D31" s="41" t="s">
        <v>316</v>
      </c>
      <c r="E31" s="42" t="s">
        <v>109</v>
      </c>
      <c r="F31" s="42" t="s">
        <v>271</v>
      </c>
      <c r="G31" s="42">
        <v>6.5</v>
      </c>
      <c r="H31" s="21">
        <f>VLOOKUP(Tableau1[[#This Row],[Traction]],Tableau11[],21,FALSE)+VLOOKUP(Tableau1[[#This Row],[Outil]],Tableau40[],21,FALSE)</f>
        <v>25.327254901960789</v>
      </c>
      <c r="I31" s="18">
        <f>Tableau1[[#This Row],[Débit de chantier heures/ha]]*Tableau1[[#This Row],[Charges de Mécanisation €/heure ]]</f>
        <v>164.62715686274512</v>
      </c>
      <c r="J31" s="28">
        <f>Tableau1[[#This Row],[Débit de chantier heures/ha]]*'Paramétrage Transversal'!$D$14</f>
        <v>94.965000000000003</v>
      </c>
      <c r="K31" s="18">
        <f>VLOOKUP(Tableau1[[#This Row],[Traction]],Tableau11[],8,FALSE)+VLOOKUP(Tableau1[[#This Row],[Outil]],Tableau40[],8,FALSE)</f>
        <v>2.1764705882352944</v>
      </c>
      <c r="L31" s="8">
        <f>Tableau1[[#This Row],[Charges de Mécanisation  €/ha]]+Tableau1[[#This Row],[Charges de Main d''oeuvre  €/ha]]</f>
        <v>259.59215686274513</v>
      </c>
      <c r="M31"/>
    </row>
    <row r="32" spans="2:13">
      <c r="B32" s="111" t="s">
        <v>12</v>
      </c>
      <c r="C32" s="42" t="s">
        <v>27</v>
      </c>
      <c r="D32" s="41" t="s">
        <v>518</v>
      </c>
      <c r="E32" s="42" t="s">
        <v>525</v>
      </c>
      <c r="F32" s="42" t="s">
        <v>526</v>
      </c>
      <c r="G32" s="42">
        <v>9</v>
      </c>
      <c r="H32" s="21">
        <f>VLOOKUP(Tableau1[[#This Row],[Traction]],Tableau11[],21,FALSE)+VLOOKUP(Tableau1[[#This Row],[Outil]],Tableau40[],21,FALSE)</f>
        <v>29.926470588235293</v>
      </c>
      <c r="I32" s="18">
        <f>Tableau1[[#This Row],[Débit de chantier heures/ha]]*Tableau1[[#This Row],[Charges de Mécanisation €/heure ]]</f>
        <v>269.33823529411762</v>
      </c>
      <c r="J32" s="28">
        <f>Tableau1[[#This Row],[Débit de chantier heures/ha]]*'Paramétrage Transversal'!$D$14</f>
        <v>131.49</v>
      </c>
      <c r="K32" s="18">
        <f>VLOOKUP(Tableau1[[#This Row],[Traction]],Tableau11[],8,FALSE)+VLOOKUP(Tableau1[[#This Row],[Outil]],Tableau40[],8,FALSE)</f>
        <v>2.9411764705882355</v>
      </c>
      <c r="L32" s="8">
        <f>Tableau1[[#This Row],[Charges de Mécanisation  €/ha]]+Tableau1[[#This Row],[Charges de Main d''oeuvre  €/ha]]</f>
        <v>400.82823529411763</v>
      </c>
      <c r="M32"/>
    </row>
    <row r="33" spans="2:13">
      <c r="B33" s="111" t="s">
        <v>12</v>
      </c>
      <c r="C33" s="42" t="s">
        <v>27</v>
      </c>
      <c r="D33" s="41" t="s">
        <v>600</v>
      </c>
      <c r="E33" s="42" t="s">
        <v>591</v>
      </c>
      <c r="F33" s="42" t="s">
        <v>599</v>
      </c>
      <c r="G33" s="42">
        <v>3</v>
      </c>
      <c r="H33" s="21">
        <f>VLOOKUP(Tableau1[[#This Row],[Traction]],Tableau11[],21,FALSE)+VLOOKUP(Tableau1[[#This Row],[Outil]],Tableau40[],21,FALSE)</f>
        <v>2258.7023529411763</v>
      </c>
      <c r="I33" s="48">
        <f>Tableau1[[#This Row],[Débit de chantier heures/ha]]*Tableau1[[#This Row],[Charges de Mécanisation €/heure ]]</f>
        <v>6776.1070588235289</v>
      </c>
      <c r="J33" s="29">
        <f>Tableau1[[#This Row],[Débit de chantier heures/ha]]*'Paramétrage Transversal'!$D$14</f>
        <v>43.83</v>
      </c>
      <c r="K33" s="21">
        <f>VLOOKUP(Tableau1[[#This Row],[Traction]],Tableau11[],8,FALSE)+VLOOKUP(Tableau1[[#This Row],[Outil]],Tableau40[],8,FALSE)</f>
        <v>12.705882352941178</v>
      </c>
      <c r="L33" s="119">
        <f>Tableau1[[#This Row],[Charges de Mécanisation  €/ha]]+Tableau1[[#This Row],[Charges de Main d''oeuvre  €/ha]]</f>
        <v>6819.9370588235288</v>
      </c>
      <c r="M33"/>
    </row>
    <row r="34" spans="2:13">
      <c r="B34" s="111" t="s">
        <v>12</v>
      </c>
      <c r="C34" s="42" t="s">
        <v>27</v>
      </c>
      <c r="D34" s="41" t="s">
        <v>524</v>
      </c>
      <c r="E34" s="42" t="s">
        <v>525</v>
      </c>
      <c r="F34" s="42" t="s">
        <v>532</v>
      </c>
      <c r="G34" s="42">
        <v>6.5</v>
      </c>
      <c r="H34" s="21">
        <f>VLOOKUP(Tableau1[[#This Row],[Traction]],Tableau11[],21,FALSE)+VLOOKUP(Tableau1[[#This Row],[Outil]],Tableau40[],21,FALSE)</f>
        <v>50.92647058823529</v>
      </c>
      <c r="I34" s="48">
        <f>Tableau1[[#This Row],[Débit de chantier heures/ha]]*Tableau1[[#This Row],[Charges de Mécanisation €/heure ]]</f>
        <v>331.02205882352939</v>
      </c>
      <c r="J34" s="29">
        <f>Tableau1[[#This Row],[Débit de chantier heures/ha]]*'Paramétrage Transversal'!$D$14</f>
        <v>94.965000000000003</v>
      </c>
      <c r="K34" s="21">
        <f>VLOOKUP(Tableau1[[#This Row],[Traction]],Tableau11[],8,FALSE)+VLOOKUP(Tableau1[[#This Row],[Outil]],Tableau40[],8,FALSE)</f>
        <v>2.9411764705882355</v>
      </c>
      <c r="L34" s="119">
        <f>Tableau1[[#This Row],[Charges de Mécanisation  €/ha]]+Tableau1[[#This Row],[Charges de Main d''oeuvre  €/ha]]</f>
        <v>425.98705882352942</v>
      </c>
      <c r="M34"/>
    </row>
    <row r="35" spans="2:13">
      <c r="B35" s="111" t="s">
        <v>12</v>
      </c>
      <c r="C35" s="42" t="s">
        <v>27</v>
      </c>
      <c r="D35" s="41" t="s">
        <v>333</v>
      </c>
      <c r="E35" s="42" t="s">
        <v>106</v>
      </c>
      <c r="F35" s="42" t="s">
        <v>97</v>
      </c>
      <c r="G35" s="42">
        <v>2</v>
      </c>
      <c r="H35" s="21">
        <f>VLOOKUP(Tableau1[[#This Row],[Traction]],Tableau11[],21,FALSE)+VLOOKUP(Tableau1[[#This Row],[Outil]],Tableau40[],21,FALSE)</f>
        <v>34.952717086834738</v>
      </c>
      <c r="I35" s="18">
        <f>Tableau1[[#This Row],[Débit de chantier heures/ha]]*Tableau1[[#This Row],[Charges de Mécanisation €/heure ]]</f>
        <v>69.905434173669477</v>
      </c>
      <c r="J35" s="28">
        <f>Tableau1[[#This Row],[Débit de chantier heures/ha]]*'Paramétrage Transversal'!$D$14</f>
        <v>29.22</v>
      </c>
      <c r="K35" s="18">
        <f>VLOOKUP(Tableau1[[#This Row],[Traction]],Tableau11[],8,FALSE)+VLOOKUP(Tableau1[[#This Row],[Outil]],Tableau40[],8,FALSE)</f>
        <v>7.5294117647058831</v>
      </c>
      <c r="L35" s="8">
        <f>Tableau1[[#This Row],[Charges de Mécanisation  €/ha]]+Tableau1[[#This Row],[Charges de Main d''oeuvre  €/ha]]</f>
        <v>99.125434173669476</v>
      </c>
      <c r="M35"/>
    </row>
    <row r="36" spans="2:13">
      <c r="B36" s="111" t="s">
        <v>12</v>
      </c>
      <c r="C36" s="42" t="s">
        <v>27</v>
      </c>
      <c r="D36" s="41" t="s">
        <v>318</v>
      </c>
      <c r="E36" s="42" t="s">
        <v>106</v>
      </c>
      <c r="F36" s="42" t="s">
        <v>97</v>
      </c>
      <c r="G36" s="42">
        <v>2</v>
      </c>
      <c r="H36" s="21">
        <f>VLOOKUP(Tableau1[[#This Row],[Traction]],Tableau11[],21,FALSE)+VLOOKUP(Tableau1[[#This Row],[Outil]],Tableau40[],21,FALSE)</f>
        <v>34.952717086834738</v>
      </c>
      <c r="I36" s="48">
        <f>Tableau1[[#This Row],[Débit de chantier heures/ha]]*Tableau1[[#This Row],[Charges de Mécanisation €/heure ]]</f>
        <v>69.905434173669477</v>
      </c>
      <c r="J36" s="29">
        <f>Tableau1[[#This Row],[Débit de chantier heures/ha]]*'Paramétrage Transversal'!$D$14</f>
        <v>29.22</v>
      </c>
      <c r="K36" s="18">
        <f>VLOOKUP(Tableau1[[#This Row],[Traction]],Tableau11[],8,FALSE)+VLOOKUP(Tableau1[[#This Row],[Outil]],Tableau40[],8,FALSE)</f>
        <v>7.5294117647058831</v>
      </c>
      <c r="L36" s="8">
        <f>Tableau1[[#This Row],[Charges de Mécanisation  €/ha]]+Tableau1[[#This Row],[Charges de Main d''oeuvre  €/ha]]</f>
        <v>99.125434173669476</v>
      </c>
      <c r="M36"/>
    </row>
    <row r="37" spans="2:13">
      <c r="B37" s="111" t="s">
        <v>5</v>
      </c>
      <c r="C37" s="42" t="s">
        <v>28</v>
      </c>
      <c r="D37" s="41" t="s">
        <v>6</v>
      </c>
      <c r="E37" s="42" t="s">
        <v>124</v>
      </c>
      <c r="F37" s="42" t="s">
        <v>124</v>
      </c>
      <c r="G37" s="42">
        <v>9.6</v>
      </c>
      <c r="H37" s="21">
        <f>VLOOKUP(Tableau1[[#This Row],[Traction]],Tableau11[],21,FALSE)+VLOOKUP(Tableau1[[#This Row],[Outil]],Tableau40[],21,FALSE)</f>
        <v>0</v>
      </c>
      <c r="I37" s="48">
        <f>Tableau1[[#This Row],[Débit de chantier heures/ha]]*Tableau1[[#This Row],[Charges de Mécanisation €/heure ]]</f>
        <v>0</v>
      </c>
      <c r="J37" s="29">
        <f>Tableau1[[#This Row],[Débit de chantier heures/ha]]*'Paramétrage Transversal'!$D$14</f>
        <v>140.256</v>
      </c>
      <c r="K37" s="21">
        <f>VLOOKUP(Tableau1[[#This Row],[Traction]],Tableau11[],8,FALSE)+VLOOKUP(Tableau1[[#This Row],[Outil]],Tableau40[],8,FALSE)</f>
        <v>0</v>
      </c>
      <c r="L37" s="66">
        <f>Tableau1[[#This Row],[Charges de Mécanisation  €/ha]]+Tableau1[[#This Row],[Charges de Main d''oeuvre  €/ha]]</f>
        <v>140.256</v>
      </c>
      <c r="M37"/>
    </row>
    <row r="38" spans="2:13">
      <c r="B38" s="111" t="s">
        <v>5</v>
      </c>
      <c r="C38" s="42" t="s">
        <v>27</v>
      </c>
      <c r="D38" s="41" t="s">
        <v>176</v>
      </c>
      <c r="E38" s="42" t="s">
        <v>126</v>
      </c>
      <c r="F38" s="42" t="s">
        <v>275</v>
      </c>
      <c r="G38" s="42">
        <v>3.5</v>
      </c>
      <c r="H38" s="21">
        <f>VLOOKUP(Tableau1[[#This Row],[Traction]],Tableau11[],21,FALSE)+VLOOKUP(Tableau1[[#This Row],[Outil]],Tableau40[],21,FALSE)</f>
        <v>35.324929971988794</v>
      </c>
      <c r="I38" s="18">
        <f>Tableau1[[#This Row],[Débit de chantier heures/ha]]*Tableau1[[#This Row],[Charges de Mécanisation €/heure ]]</f>
        <v>123.63725490196077</v>
      </c>
      <c r="J38" s="28">
        <f>Tableau1[[#This Row],[Débit de chantier heures/ha]]*'Paramétrage Transversal'!$D$14</f>
        <v>51.134999999999998</v>
      </c>
      <c r="K38" s="18">
        <f>VLOOKUP(Tableau1[[#This Row],[Traction]],Tableau11[],8,FALSE)+VLOOKUP(Tableau1[[#This Row],[Outil]],Tableau40[],8,FALSE)</f>
        <v>11.764705882352942</v>
      </c>
      <c r="L38" s="8">
        <f>Tableau1[[#This Row],[Charges de Mécanisation  €/ha]]+Tableau1[[#This Row],[Charges de Main d''oeuvre  €/ha]]</f>
        <v>174.77225490196076</v>
      </c>
      <c r="M38"/>
    </row>
    <row r="39" spans="2:13">
      <c r="B39" s="111" t="s">
        <v>5</v>
      </c>
      <c r="C39" s="42" t="s">
        <v>27</v>
      </c>
      <c r="D39" s="41" t="s">
        <v>590</v>
      </c>
      <c r="E39" s="42" t="s">
        <v>126</v>
      </c>
      <c r="F39" s="42" t="s">
        <v>274</v>
      </c>
      <c r="G39" s="42">
        <v>2</v>
      </c>
      <c r="H39" s="21">
        <f>VLOOKUP(Tableau1[[#This Row],[Traction]],Tableau11[],21,FALSE)+VLOOKUP(Tableau1[[#This Row],[Outil]],Tableau40[],21,FALSE)</f>
        <v>69.074929971988794</v>
      </c>
      <c r="I39" s="48">
        <f>Tableau1[[#This Row],[Débit de chantier heures/ha]]*Tableau1[[#This Row],[Charges de Mécanisation €/heure ]]</f>
        <v>138.14985994397759</v>
      </c>
      <c r="J39" s="29">
        <f>Tableau1[[#This Row],[Débit de chantier heures/ha]]*'Paramétrage Transversal'!$D$14</f>
        <v>29.22</v>
      </c>
      <c r="K39" s="48">
        <f>VLOOKUP(Tableau1[[#This Row],[Traction]],Tableau11[],8,FALSE)+VLOOKUP(Tableau1[[#This Row],[Outil]],Tableau40[],8,FALSE)</f>
        <v>11.764705882352942</v>
      </c>
      <c r="L39" s="66">
        <f>Tableau1[[#This Row],[Charges de Mécanisation  €/ha]]+Tableau1[[#This Row],[Charges de Main d''oeuvre  €/ha]]</f>
        <v>167.36985994397759</v>
      </c>
      <c r="M39"/>
    </row>
    <row r="40" spans="2:13">
      <c r="B40" s="111" t="s">
        <v>5</v>
      </c>
      <c r="C40" s="42" t="s">
        <v>27</v>
      </c>
      <c r="D40" s="41" t="s">
        <v>589</v>
      </c>
      <c r="E40" s="42" t="s">
        <v>126</v>
      </c>
      <c r="F40" s="42" t="s">
        <v>285</v>
      </c>
      <c r="G40" s="42">
        <v>2</v>
      </c>
      <c r="H40" s="21">
        <f>VLOOKUP(Tableau1[[#This Row],[Traction]],Tableau11[],21,FALSE)+VLOOKUP(Tableau1[[#This Row],[Outil]],Tableau40[],21,FALSE)</f>
        <v>35.324929971988794</v>
      </c>
      <c r="I40" s="48">
        <f>Tableau1[[#This Row],[Débit de chantier heures/ha]]*Tableau1[[#This Row],[Charges de Mécanisation €/heure ]]</f>
        <v>70.649859943977589</v>
      </c>
      <c r="J40" s="29">
        <f>Tableau1[[#This Row],[Débit de chantier heures/ha]]*'Paramétrage Transversal'!$D$14</f>
        <v>29.22</v>
      </c>
      <c r="K40" s="21">
        <f>VLOOKUP(Tableau1[[#This Row],[Traction]],Tableau11[],8,FALSE)+VLOOKUP(Tableau1[[#This Row],[Outil]],Tableau40[],8,FALSE)</f>
        <v>11.764705882352942</v>
      </c>
      <c r="L40" s="119">
        <f>Tableau1[[#This Row],[Charges de Mécanisation  €/ha]]+Tableau1[[#This Row],[Charges de Main d''oeuvre  €/ha]]</f>
        <v>99.869859943977588</v>
      </c>
      <c r="M40"/>
    </row>
    <row r="41" spans="2:13">
      <c r="B41" s="111" t="s">
        <v>5</v>
      </c>
      <c r="C41" s="42" t="s">
        <v>27</v>
      </c>
      <c r="D41" s="41" t="s">
        <v>319</v>
      </c>
      <c r="E41" s="42" t="s">
        <v>106</v>
      </c>
      <c r="F41" s="42" t="s">
        <v>301</v>
      </c>
      <c r="G41" s="42">
        <v>2</v>
      </c>
      <c r="H41" s="21">
        <f>VLOOKUP(Tableau1[[#This Row],[Traction]],Tableau11[],21,FALSE)+VLOOKUP(Tableau1[[#This Row],[Outil]],Tableau40[],21,FALSE)</f>
        <v>26.619383753501403</v>
      </c>
      <c r="I41" s="18">
        <f>Tableau1[[#This Row],[Débit de chantier heures/ha]]*Tableau1[[#This Row],[Charges de Mécanisation €/heure ]]</f>
        <v>53.238767507002805</v>
      </c>
      <c r="J41" s="28">
        <f>Tableau1[[#This Row],[Débit de chantier heures/ha]]*'Paramétrage Transversal'!$D$14</f>
        <v>29.22</v>
      </c>
      <c r="K41" s="18">
        <f>VLOOKUP(Tableau1[[#This Row],[Traction]],Tableau11[],8,FALSE)+VLOOKUP(Tableau1[[#This Row],[Outil]],Tableau40[],8,FALSE)</f>
        <v>7.5294117647058831</v>
      </c>
      <c r="L41" s="8">
        <f>Tableau1[[#This Row],[Charges de Mécanisation  €/ha]]+Tableau1[[#This Row],[Charges de Main d''oeuvre  €/ha]]</f>
        <v>82.458767507002804</v>
      </c>
      <c r="M41"/>
    </row>
    <row r="42" spans="2:13" s="27" customFormat="1">
      <c r="B42" s="111" t="s">
        <v>5</v>
      </c>
      <c r="C42" s="42" t="s">
        <v>27</v>
      </c>
      <c r="D42" s="41" t="s">
        <v>304</v>
      </c>
      <c r="E42" s="42" t="s">
        <v>106</v>
      </c>
      <c r="F42" s="42" t="s">
        <v>285</v>
      </c>
      <c r="G42" s="42">
        <v>2</v>
      </c>
      <c r="H42" s="21">
        <f>VLOOKUP(Tableau1[[#This Row],[Traction]],Tableau11[],21,FALSE)+VLOOKUP(Tableau1[[#This Row],[Outil]],Tableau40[],21,FALSE)</f>
        <v>28.286050420168067</v>
      </c>
      <c r="I42" s="18">
        <f>Tableau1[[#This Row],[Débit de chantier heures/ha]]*Tableau1[[#This Row],[Charges de Mécanisation €/heure ]]</f>
        <v>56.572100840336134</v>
      </c>
      <c r="J42" s="28">
        <f>Tableau1[[#This Row],[Débit de chantier heures/ha]]*'Paramétrage Transversal'!$D$14</f>
        <v>29.22</v>
      </c>
      <c r="K42" s="18">
        <f>VLOOKUP(Tableau1[[#This Row],[Traction]],Tableau11[],8,FALSE)+VLOOKUP(Tableau1[[#This Row],[Outil]],Tableau40[],8,FALSE)</f>
        <v>7.5294117647058831</v>
      </c>
      <c r="L42" s="8">
        <f>Tableau1[[#This Row],[Charges de Mécanisation  €/ha]]+Tableau1[[#This Row],[Charges de Main d''oeuvre  €/ha]]</f>
        <v>85.792100840336133</v>
      </c>
    </row>
    <row r="43" spans="2:13" ht="15.75" customHeight="1">
      <c r="B43" s="111" t="s">
        <v>5</v>
      </c>
      <c r="C43" s="42" t="s">
        <v>27</v>
      </c>
      <c r="D43" s="41" t="s">
        <v>302</v>
      </c>
      <c r="E43" s="42" t="s">
        <v>106</v>
      </c>
      <c r="F43" s="42" t="s">
        <v>301</v>
      </c>
      <c r="G43" s="42">
        <v>1.5</v>
      </c>
      <c r="H43" s="21">
        <f>VLOOKUP(Tableau1[[#This Row],[Traction]],Tableau11[],21,FALSE)+VLOOKUP(Tableau1[[#This Row],[Outil]],Tableau40[],21,FALSE)</f>
        <v>26.619383753501403</v>
      </c>
      <c r="I43" s="48">
        <f>Tableau1[[#This Row],[Débit de chantier heures/ha]]*Tableau1[[#This Row],[Charges de Mécanisation €/heure ]]</f>
        <v>39.9290756302521</v>
      </c>
      <c r="J43" s="29">
        <f>Tableau1[[#This Row],[Débit de chantier heures/ha]]*'Paramétrage Transversal'!$D$14</f>
        <v>21.914999999999999</v>
      </c>
      <c r="K43" s="21">
        <f>VLOOKUP(Tableau1[[#This Row],[Traction]],Tableau11[],8,FALSE)+VLOOKUP(Tableau1[[#This Row],[Outil]],Tableau40[],8,FALSE)</f>
        <v>7.5294117647058831</v>
      </c>
      <c r="L43" s="119">
        <f>Tableau1[[#This Row],[Charges de Mécanisation  €/ha]]+Tableau1[[#This Row],[Charges de Main d''oeuvre  €/ha]]</f>
        <v>61.8440756302521</v>
      </c>
      <c r="M43"/>
    </row>
    <row r="44" spans="2:13">
      <c r="B44" s="111" t="s">
        <v>5</v>
      </c>
      <c r="C44" s="42" t="s">
        <v>27</v>
      </c>
      <c r="D44" s="41" t="s">
        <v>303</v>
      </c>
      <c r="E44" s="42" t="s">
        <v>106</v>
      </c>
      <c r="F44" s="42" t="s">
        <v>273</v>
      </c>
      <c r="G44" s="42">
        <v>1</v>
      </c>
      <c r="H44" s="21">
        <f>VLOOKUP(Tableau1[[#This Row],[Traction]],Tableau11[],21,FALSE)+VLOOKUP(Tableau1[[#This Row],[Outil]],Tableau40[],21,FALSE)</f>
        <v>37.036050420168067</v>
      </c>
      <c r="I44" s="18">
        <f>Tableau1[[#This Row],[Débit de chantier heures/ha]]*Tableau1[[#This Row],[Charges de Mécanisation €/heure ]]</f>
        <v>37.036050420168067</v>
      </c>
      <c r="J44" s="28">
        <f>Tableau1[[#This Row],[Débit de chantier heures/ha]]*'Paramétrage Transversal'!$D$14</f>
        <v>14.61</v>
      </c>
      <c r="K44" s="18">
        <f>VLOOKUP(Tableau1[[#This Row],[Traction]],Tableau11[],8,FALSE)+VLOOKUP(Tableau1[[#This Row],[Outil]],Tableau40[],8,FALSE)</f>
        <v>7.5294117647058831</v>
      </c>
      <c r="L44" s="8">
        <f>Tableau1[[#This Row],[Charges de Mécanisation  €/ha]]+Tableau1[[#This Row],[Charges de Main d''oeuvre  €/ha]]</f>
        <v>51.646050420168066</v>
      </c>
      <c r="M44"/>
    </row>
    <row r="45" spans="2:13">
      <c r="B45" s="111" t="s">
        <v>5</v>
      </c>
      <c r="C45" s="42" t="s">
        <v>27</v>
      </c>
      <c r="D45" s="41" t="s">
        <v>622</v>
      </c>
      <c r="E45" s="42" t="s">
        <v>126</v>
      </c>
      <c r="F45" s="42" t="s">
        <v>621</v>
      </c>
      <c r="G45" s="42">
        <v>2</v>
      </c>
      <c r="H45" s="21">
        <f>VLOOKUP(Tableau1[[#This Row],[Traction]],Tableau11[],21,FALSE)+VLOOKUP(Tableau1[[#This Row],[Outil]],Tableau40[],21,FALSE)</f>
        <v>43.991596638655466</v>
      </c>
      <c r="I45" s="48">
        <f>Tableau1[[#This Row],[Débit de chantier heures/ha]]*Tableau1[[#This Row],[Charges de Mécanisation €/heure ]]</f>
        <v>87.983193277310932</v>
      </c>
      <c r="J45" s="29">
        <f>Tableau1[[#This Row],[Débit de chantier heures/ha]]*'Paramétrage Transversal'!$D$14</f>
        <v>29.22</v>
      </c>
      <c r="K45" s="48">
        <f>VLOOKUP(Tableau1[[#This Row],[Traction]],Tableau11[],8,FALSE)+VLOOKUP(Tableau1[[#This Row],[Outil]],Tableau40[],8,FALSE)</f>
        <v>11.764705882352942</v>
      </c>
      <c r="L45" s="66">
        <f>Tableau1[[#This Row],[Charges de Mécanisation  €/ha]]+Tableau1[[#This Row],[Charges de Main d''oeuvre  €/ha]]</f>
        <v>117.20319327731093</v>
      </c>
      <c r="M45"/>
    </row>
    <row r="46" spans="2:13">
      <c r="B46" s="111" t="s">
        <v>54</v>
      </c>
      <c r="C46" s="42" t="s">
        <v>28</v>
      </c>
      <c r="D46" s="41" t="s">
        <v>100</v>
      </c>
      <c r="E46" s="42" t="s">
        <v>124</v>
      </c>
      <c r="F46" s="42" t="s">
        <v>124</v>
      </c>
      <c r="G46" s="42">
        <v>75</v>
      </c>
      <c r="H46" s="21">
        <f>VLOOKUP(Tableau1[[#This Row],[Traction]],Tableau11[],21,FALSE)+VLOOKUP(Tableau1[[#This Row],[Outil]],Tableau40[],21,FALSE)</f>
        <v>0</v>
      </c>
      <c r="I46" s="18">
        <f>Tableau1[[#This Row],[Débit de chantier heures/ha]]*Tableau1[[#This Row],[Charges de Mécanisation €/heure ]]</f>
        <v>0</v>
      </c>
      <c r="J46" s="28">
        <f>Tableau1[[#This Row],[Débit de chantier heures/ha]]*'Paramétrage Transversal'!$D$14</f>
        <v>1095.75</v>
      </c>
      <c r="K46" s="18">
        <f>VLOOKUP(Tableau1[[#This Row],[Traction]],Tableau11[],8,FALSE)+VLOOKUP(Tableau1[[#This Row],[Outil]],Tableau40[],8,FALSE)</f>
        <v>0</v>
      </c>
      <c r="L46" s="8">
        <f>Tableau1[[#This Row],[Charges de Mécanisation  €/ha]]+Tableau1[[#This Row],[Charges de Main d''oeuvre  €/ha]]</f>
        <v>1095.75</v>
      </c>
      <c r="M46"/>
    </row>
    <row r="47" spans="2:13">
      <c r="B47" s="111" t="s">
        <v>54</v>
      </c>
      <c r="C47" s="42" t="s">
        <v>28</v>
      </c>
      <c r="D47" s="41" t="s">
        <v>98</v>
      </c>
      <c r="E47" s="42" t="s">
        <v>124</v>
      </c>
      <c r="F47" s="42" t="s">
        <v>124</v>
      </c>
      <c r="G47" s="42">
        <v>40</v>
      </c>
      <c r="H47" s="21">
        <f>VLOOKUP(Tableau1[[#This Row],[Traction]],Tableau11[],21,FALSE)+VLOOKUP(Tableau1[[#This Row],[Outil]],Tableau40[],21,FALSE)</f>
        <v>0</v>
      </c>
      <c r="I47" s="18">
        <f>Tableau1[[#This Row],[Débit de chantier heures/ha]]*Tableau1[[#This Row],[Charges de Mécanisation €/heure ]]</f>
        <v>0</v>
      </c>
      <c r="J47" s="28">
        <f>Tableau1[[#This Row],[Débit de chantier heures/ha]]*'Paramétrage Transversal'!$D$14</f>
        <v>584.4</v>
      </c>
      <c r="K47" s="18">
        <f>VLOOKUP(Tableau1[[#This Row],[Traction]],Tableau11[],8,FALSE)+VLOOKUP(Tableau1[[#This Row],[Outil]],Tableau40[],8,FALSE)</f>
        <v>0</v>
      </c>
      <c r="L47" s="8">
        <f>Tableau1[[#This Row],[Charges de Mécanisation  €/ha]]+Tableau1[[#This Row],[Charges de Main d''oeuvre  €/ha]]</f>
        <v>584.4</v>
      </c>
      <c r="M47"/>
    </row>
    <row r="48" spans="2:13">
      <c r="B48" s="111" t="s">
        <v>54</v>
      </c>
      <c r="C48" s="42" t="s">
        <v>28</v>
      </c>
      <c r="D48" s="41" t="s">
        <v>182</v>
      </c>
      <c r="E48" s="42" t="s">
        <v>124</v>
      </c>
      <c r="F48" s="42" t="s">
        <v>124</v>
      </c>
      <c r="G48" s="42">
        <v>50</v>
      </c>
      <c r="H48" s="21">
        <f>VLOOKUP(Tableau1[[#This Row],[Traction]],Tableau11[],21,FALSE)+VLOOKUP(Tableau1[[#This Row],[Outil]],Tableau40[],21,FALSE)</f>
        <v>0</v>
      </c>
      <c r="I48" s="48">
        <f>Tableau1[[#This Row],[Débit de chantier heures/ha]]*Tableau1[[#This Row],[Charges de Mécanisation €/heure ]]</f>
        <v>0</v>
      </c>
      <c r="J48" s="29">
        <f>Tableau1[[#This Row],[Débit de chantier heures/ha]]*'Paramétrage Transversal'!$D$14</f>
        <v>730.5</v>
      </c>
      <c r="K48" s="21">
        <f>VLOOKUP(Tableau1[[#This Row],[Traction]],Tableau11[],8,FALSE)+VLOOKUP(Tableau1[[#This Row],[Outil]],Tableau40[],8,FALSE)</f>
        <v>0</v>
      </c>
      <c r="L48" s="119">
        <f>Tableau1[[#This Row],[Charges de Mécanisation  €/ha]]+Tableau1[[#This Row],[Charges de Main d''oeuvre  €/ha]]</f>
        <v>730.5</v>
      </c>
      <c r="M48"/>
    </row>
    <row r="49" spans="2:13">
      <c r="B49" s="111" t="s">
        <v>54</v>
      </c>
      <c r="C49" s="42" t="s">
        <v>27</v>
      </c>
      <c r="D49" s="41" t="s">
        <v>350</v>
      </c>
      <c r="E49" s="42" t="s">
        <v>106</v>
      </c>
      <c r="F49" s="42" t="s">
        <v>97</v>
      </c>
      <c r="G49" s="42">
        <v>2</v>
      </c>
      <c r="H49" s="21">
        <f>VLOOKUP(Tableau1[[#This Row],[Traction]],Tableau11[],21,FALSE)+VLOOKUP(Tableau1[[#This Row],[Outil]],Tableau40[],21,FALSE)</f>
        <v>34.952717086834738</v>
      </c>
      <c r="I49" s="18">
        <f>Tableau1[[#This Row],[Débit de chantier heures/ha]]*Tableau1[[#This Row],[Charges de Mécanisation €/heure ]]</f>
        <v>69.905434173669477</v>
      </c>
      <c r="J49" s="28">
        <f>Tableau1[[#This Row],[Débit de chantier heures/ha]]*'Paramétrage Transversal'!$D$14</f>
        <v>29.22</v>
      </c>
      <c r="K49" s="18">
        <f>VLOOKUP(Tableau1[[#This Row],[Traction]],Tableau11[],8,FALSE)+VLOOKUP(Tableau1[[#This Row],[Outil]],Tableau40[],8,FALSE)</f>
        <v>7.5294117647058831</v>
      </c>
      <c r="L49" s="8">
        <f>Tableau1[[#This Row],[Charges de Mécanisation  €/ha]]+Tableau1[[#This Row],[Charges de Main d''oeuvre  €/ha]]</f>
        <v>99.125434173669476</v>
      </c>
      <c r="M49"/>
    </row>
    <row r="50" spans="2:13">
      <c r="B50" s="111" t="s">
        <v>7</v>
      </c>
      <c r="C50" s="42" t="s">
        <v>28</v>
      </c>
      <c r="D50" s="41" t="s">
        <v>375</v>
      </c>
      <c r="E50" s="42" t="s">
        <v>124</v>
      </c>
      <c r="F50" s="42" t="s">
        <v>124</v>
      </c>
      <c r="G50" s="42">
        <v>70</v>
      </c>
      <c r="H50" s="21">
        <f>VLOOKUP(Tableau1[[#This Row],[Traction]],Tableau11[],21,FALSE)+VLOOKUP(Tableau1[[#This Row],[Outil]],Tableau40[],21,FALSE)</f>
        <v>0</v>
      </c>
      <c r="I50" s="18">
        <f>Tableau1[[#This Row],[Débit de chantier heures/ha]]*Tableau1[[#This Row],[Charges de Mécanisation €/heure ]]</f>
        <v>0</v>
      </c>
      <c r="J50" s="28">
        <f>Tableau1[[#This Row],[Débit de chantier heures/ha]]*'Paramétrage Transversal'!$D$14</f>
        <v>1022.6999999999999</v>
      </c>
      <c r="K50" s="18">
        <f>VLOOKUP(Tableau1[[#This Row],[Traction]],Tableau11[],8,FALSE)+VLOOKUP(Tableau1[[#This Row],[Outil]],Tableau40[],8,FALSE)</f>
        <v>0</v>
      </c>
      <c r="L50" s="8">
        <f>Tableau1[[#This Row],[Charges de Mécanisation  €/ha]]+Tableau1[[#This Row],[Charges de Main d''oeuvre  €/ha]]</f>
        <v>1022.6999999999999</v>
      </c>
      <c r="M50"/>
    </row>
    <row r="51" spans="2:13">
      <c r="B51" s="111" t="s">
        <v>7</v>
      </c>
      <c r="C51" s="42" t="s">
        <v>28</v>
      </c>
      <c r="D51" s="41" t="s">
        <v>330</v>
      </c>
      <c r="E51" s="42" t="s">
        <v>124</v>
      </c>
      <c r="F51" s="42" t="s">
        <v>124</v>
      </c>
      <c r="G51" s="42">
        <v>6</v>
      </c>
      <c r="H51" s="21">
        <f>VLOOKUP(Tableau1[[#This Row],[Traction]],Tableau11[],21,FALSE)+VLOOKUP(Tableau1[[#This Row],[Outil]],Tableau40[],21,FALSE)</f>
        <v>0</v>
      </c>
      <c r="I51" s="48">
        <f>Tableau1[[#This Row],[Débit de chantier heures/ha]]*Tableau1[[#This Row],[Charges de Mécanisation €/heure ]]</f>
        <v>0</v>
      </c>
      <c r="J51" s="29">
        <f>Tableau1[[#This Row],[Débit de chantier heures/ha]]*'Paramétrage Transversal'!$D$14</f>
        <v>87.66</v>
      </c>
      <c r="K51" s="21">
        <f>VLOOKUP(Tableau1[[#This Row],[Traction]],Tableau11[],8,FALSE)+VLOOKUP(Tableau1[[#This Row],[Outil]],Tableau40[],8,FALSE)</f>
        <v>0</v>
      </c>
      <c r="L51" s="119">
        <f>Tableau1[[#This Row],[Charges de Mécanisation  €/ha]]+Tableau1[[#This Row],[Charges de Main d''oeuvre  €/ha]]</f>
        <v>87.66</v>
      </c>
      <c r="M51"/>
    </row>
    <row r="52" spans="2:13">
      <c r="B52" s="111" t="s">
        <v>345</v>
      </c>
      <c r="C52" s="42" t="s">
        <v>28</v>
      </c>
      <c r="D52" s="41" t="s">
        <v>348</v>
      </c>
      <c r="E52" s="42" t="s">
        <v>124</v>
      </c>
      <c r="F52" s="42" t="s">
        <v>124</v>
      </c>
      <c r="G52" s="42">
        <v>1</v>
      </c>
      <c r="H52" s="21">
        <f>VLOOKUP(Tableau1[[#This Row],[Traction]],Tableau11[],21,FALSE)+VLOOKUP(Tableau1[[#This Row],[Outil]],Tableau40[],21,FALSE)</f>
        <v>0</v>
      </c>
      <c r="I52" s="48">
        <f>Tableau1[[#This Row],[Débit de chantier heures/ha]]*Tableau1[[#This Row],[Charges de Mécanisation €/heure ]]</f>
        <v>0</v>
      </c>
      <c r="J52" s="29">
        <f>Tableau1[[#This Row],[Débit de chantier heures/ha]]*'Paramétrage Transversal'!$D$14</f>
        <v>14.61</v>
      </c>
      <c r="K52" s="21">
        <f>VLOOKUP(Tableau1[[#This Row],[Traction]],Tableau11[],8,FALSE)+VLOOKUP(Tableau1[[#This Row],[Outil]],Tableau40[],8,FALSE)</f>
        <v>0</v>
      </c>
      <c r="L52" s="119">
        <f>Tableau1[[#This Row],[Charges de Mécanisation  €/ha]]+Tableau1[[#This Row],[Charges de Main d''oeuvre  €/ha]]</f>
        <v>14.61</v>
      </c>
      <c r="M52"/>
    </row>
    <row r="53" spans="2:13">
      <c r="B53" s="111" t="s">
        <v>8</v>
      </c>
      <c r="C53" s="42" t="s">
        <v>28</v>
      </c>
      <c r="D53" s="41" t="s">
        <v>9</v>
      </c>
      <c r="E53" s="42" t="s">
        <v>124</v>
      </c>
      <c r="F53" s="42" t="s">
        <v>124</v>
      </c>
      <c r="G53" s="42">
        <v>56</v>
      </c>
      <c r="H53" s="21">
        <f>VLOOKUP(Tableau1[[#This Row],[Traction]],Tableau11[],21,FALSE)+VLOOKUP(Tableau1[[#This Row],[Outil]],Tableau40[],21,FALSE)</f>
        <v>0</v>
      </c>
      <c r="I53" s="18">
        <f>Tableau1[[#This Row],[Débit de chantier heures/ha]]*Tableau1[[#This Row],[Charges de Mécanisation €/heure ]]</f>
        <v>0</v>
      </c>
      <c r="J53" s="28">
        <f>Tableau1[[#This Row],[Débit de chantier heures/ha]]*'Paramétrage Transversal'!$D$14</f>
        <v>818.16</v>
      </c>
      <c r="K53" s="18">
        <f>VLOOKUP(Tableau1[[#This Row],[Traction]],Tableau11[],8,FALSE)+VLOOKUP(Tableau1[[#This Row],[Outil]],Tableau40[],8,FALSE)</f>
        <v>0</v>
      </c>
      <c r="L53" s="8">
        <f>Tableau1[[#This Row],[Charges de Mécanisation  €/ha]]+Tableau1[[#This Row],[Charges de Main d''oeuvre  €/ha]]</f>
        <v>818.16</v>
      </c>
      <c r="M53"/>
    </row>
    <row r="54" spans="2:13">
      <c r="B54" s="111" t="s">
        <v>8</v>
      </c>
      <c r="C54" s="42" t="s">
        <v>28</v>
      </c>
      <c r="D54" s="41" t="s">
        <v>329</v>
      </c>
      <c r="E54" s="42" t="s">
        <v>124</v>
      </c>
      <c r="F54" s="42" t="s">
        <v>124</v>
      </c>
      <c r="G54" s="42">
        <v>25</v>
      </c>
      <c r="H54" s="21">
        <f>VLOOKUP(Tableau1[[#This Row],[Traction]],Tableau11[],21,FALSE)+VLOOKUP(Tableau1[[#This Row],[Outil]],Tableau40[],21,FALSE)</f>
        <v>0</v>
      </c>
      <c r="I54" s="48">
        <f>Tableau1[[#This Row],[Débit de chantier heures/ha]]*Tableau1[[#This Row],[Charges de Mécanisation €/heure ]]</f>
        <v>0</v>
      </c>
      <c r="J54" s="29">
        <f>Tableau1[[#This Row],[Débit de chantier heures/ha]]*'Paramétrage Transversal'!$D$14</f>
        <v>365.25</v>
      </c>
      <c r="K54" s="21">
        <f>VLOOKUP(Tableau1[[#This Row],[Traction]],Tableau11[],8,FALSE)+VLOOKUP(Tableau1[[#This Row],[Outil]],Tableau40[],8,FALSE)</f>
        <v>0</v>
      </c>
      <c r="L54" s="66">
        <f>Tableau1[[#This Row],[Charges de Mécanisation  €/ha]]+Tableau1[[#This Row],[Charges de Main d''oeuvre  €/ha]]</f>
        <v>365.25</v>
      </c>
      <c r="M54"/>
    </row>
    <row r="55" spans="2:13">
      <c r="B55" s="112" t="s">
        <v>8</v>
      </c>
      <c r="C55" s="44" t="s">
        <v>28</v>
      </c>
      <c r="D55" s="43" t="s">
        <v>322</v>
      </c>
      <c r="E55" s="42" t="s">
        <v>124</v>
      </c>
      <c r="F55" s="42" t="s">
        <v>124</v>
      </c>
      <c r="G55" s="44">
        <v>2</v>
      </c>
      <c r="H55" s="21">
        <f>VLOOKUP(Tableau1[[#This Row],[Traction]],Tableau11[],21,FALSE)+VLOOKUP(Tableau1[[#This Row],[Outil]],Tableau40[],21,FALSE)</f>
        <v>0</v>
      </c>
      <c r="I55" s="19">
        <f>Tableau1[[#This Row],[Débit de chantier heures/ha]]*Tableau1[[#This Row],[Charges de Mécanisation €/heure ]]</f>
        <v>0</v>
      </c>
      <c r="J55" s="28">
        <f>Tableau1[[#This Row],[Débit de chantier heures/ha]]*'Paramétrage Transversal'!$D$14</f>
        <v>29.22</v>
      </c>
      <c r="K55" s="18">
        <f>VLOOKUP(Tableau1[[#This Row],[Traction]],Tableau11[],8,FALSE)+VLOOKUP(Tableau1[[#This Row],[Outil]],Tableau40[],8,FALSE)</f>
        <v>0</v>
      </c>
      <c r="L55" s="8">
        <f>Tableau1[[#This Row],[Charges de Mécanisation  €/ha]]+Tableau1[[#This Row],[Charges de Main d''oeuvre  €/ha]]</f>
        <v>29.22</v>
      </c>
      <c r="M55"/>
    </row>
    <row r="56" spans="2:13">
      <c r="B56" s="111" t="s">
        <v>8</v>
      </c>
      <c r="C56" s="42" t="s">
        <v>27</v>
      </c>
      <c r="D56" s="41" t="s">
        <v>324</v>
      </c>
      <c r="E56" s="42" t="s">
        <v>126</v>
      </c>
      <c r="F56" s="42" t="s">
        <v>305</v>
      </c>
      <c r="G56" s="42">
        <v>7</v>
      </c>
      <c r="H56" s="21">
        <f>VLOOKUP(Tableau1[[#This Row],[Traction]],Tableau11[],21,FALSE)+VLOOKUP(Tableau1[[#This Row],[Outil]],Tableau40[],21,FALSE)</f>
        <v>36.753501400560225</v>
      </c>
      <c r="I56" s="48">
        <f>Tableau1[[#This Row],[Débit de chantier heures/ha]]*Tableau1[[#This Row],[Charges de Mécanisation €/heure ]]</f>
        <v>257.27450980392155</v>
      </c>
      <c r="J56" s="29">
        <f>Tableau1[[#This Row],[Débit de chantier heures/ha]]*'Paramétrage Transversal'!$D$14</f>
        <v>102.27</v>
      </c>
      <c r="K56" s="21">
        <f>VLOOKUP(Tableau1[[#This Row],[Traction]],Tableau11[],8,FALSE)+VLOOKUP(Tableau1[[#This Row],[Outil]],Tableau40[],8,FALSE)</f>
        <v>11.764705882352942</v>
      </c>
      <c r="L56" s="66">
        <f>Tableau1[[#This Row],[Charges de Mécanisation  €/ha]]+Tableau1[[#This Row],[Charges de Main d''oeuvre  €/ha]]</f>
        <v>359.54450980392153</v>
      </c>
      <c r="M56"/>
    </row>
    <row r="57" spans="2:13">
      <c r="B57" s="111" t="s">
        <v>8</v>
      </c>
      <c r="C57" s="42" t="s">
        <v>27</v>
      </c>
      <c r="D57" s="41" t="s">
        <v>306</v>
      </c>
      <c r="E57" s="42" t="s">
        <v>106</v>
      </c>
      <c r="F57" s="42" t="s">
        <v>291</v>
      </c>
      <c r="G57" s="42">
        <v>4</v>
      </c>
      <c r="H57" s="21">
        <f>VLOOKUP(Tableau1[[#This Row],[Traction]],Tableau11[],21,FALSE)+VLOOKUP(Tableau1[[#This Row],[Outil]],Tableau40[],21,FALSE)</f>
        <v>34.286050420168067</v>
      </c>
      <c r="I57" s="48">
        <f>Tableau1[[#This Row],[Débit de chantier heures/ha]]*Tableau1[[#This Row],[Charges de Mécanisation €/heure ]]</f>
        <v>137.14420168067227</v>
      </c>
      <c r="J57" s="29">
        <f>Tableau1[[#This Row],[Débit de chantier heures/ha]]*'Paramétrage Transversal'!$D$14</f>
        <v>58.44</v>
      </c>
      <c r="K57" s="21">
        <f>VLOOKUP(Tableau1[[#This Row],[Traction]],Tableau11[],8,FALSE)+VLOOKUP(Tableau1[[#This Row],[Outil]],Tableau40[],8,FALSE)</f>
        <v>7.5294117647058831</v>
      </c>
      <c r="L57" s="119">
        <f>Tableau1[[#This Row],[Charges de Mécanisation  €/ha]]+Tableau1[[#This Row],[Charges de Main d''oeuvre  €/ha]]</f>
        <v>195.58420168067227</v>
      </c>
      <c r="M57"/>
    </row>
    <row r="58" spans="2:13">
      <c r="B58" s="111" t="s">
        <v>11</v>
      </c>
      <c r="C58" s="42" t="s">
        <v>28</v>
      </c>
      <c r="D58" s="41" t="s">
        <v>195</v>
      </c>
      <c r="E58" s="42" t="s">
        <v>124</v>
      </c>
      <c r="F58" s="42" t="s">
        <v>124</v>
      </c>
      <c r="G58" s="42">
        <v>83</v>
      </c>
      <c r="H58" s="21">
        <f>VLOOKUP(Tableau1[[#This Row],[Traction]],Tableau11[],21,FALSE)+VLOOKUP(Tableau1[[#This Row],[Outil]],Tableau40[],21,FALSE)</f>
        <v>0</v>
      </c>
      <c r="I58" s="48">
        <f>Tableau1[[#This Row],[Débit de chantier heures/ha]]*Tableau1[[#This Row],[Charges de Mécanisation €/heure ]]</f>
        <v>0</v>
      </c>
      <c r="J58" s="29">
        <f>Tableau1[[#This Row],[Débit de chantier heures/ha]]*'Paramétrage Transversal'!$D$14</f>
        <v>1212.6299999999999</v>
      </c>
      <c r="K58" s="21">
        <f>VLOOKUP(Tableau1[[#This Row],[Traction]],Tableau11[],8,FALSE)+VLOOKUP(Tableau1[[#This Row],[Outil]],Tableau40[],8,FALSE)</f>
        <v>0</v>
      </c>
      <c r="L58" s="119">
        <f>Tableau1[[#This Row],[Charges de Mécanisation  €/ha]]+Tableau1[[#This Row],[Charges de Main d''oeuvre  €/ha]]</f>
        <v>1212.6299999999999</v>
      </c>
      <c r="M58"/>
    </row>
    <row r="59" spans="2:13">
      <c r="B59" s="111" t="s">
        <v>11</v>
      </c>
      <c r="C59" s="42" t="s">
        <v>27</v>
      </c>
      <c r="D59" s="41" t="s">
        <v>307</v>
      </c>
      <c r="E59" s="42" t="s">
        <v>126</v>
      </c>
      <c r="F59" s="42" t="s">
        <v>276</v>
      </c>
      <c r="G59" s="42">
        <v>4</v>
      </c>
      <c r="H59" s="21">
        <f>VLOOKUP(Tableau1[[#This Row],[Traction]],Tableau11[],21,FALSE)+VLOOKUP(Tableau1[[#This Row],[Outil]],Tableau40[],21,FALSE)</f>
        <v>44.074929971988794</v>
      </c>
      <c r="I59" s="48">
        <f>Tableau1[[#This Row],[Débit de chantier heures/ha]]*Tableau1[[#This Row],[Charges de Mécanisation €/heure ]]</f>
        <v>176.29971988795518</v>
      </c>
      <c r="J59" s="29">
        <f>Tableau1[[#This Row],[Débit de chantier heures/ha]]*'Paramétrage Transversal'!$D$14</f>
        <v>58.44</v>
      </c>
      <c r="K59" s="21">
        <f>VLOOKUP(Tableau1[[#This Row],[Traction]],Tableau11[],8,FALSE)+VLOOKUP(Tableau1[[#This Row],[Outil]],Tableau40[],8,FALSE)</f>
        <v>11.764705882352942</v>
      </c>
      <c r="L59" s="119">
        <f>Tableau1[[#This Row],[Charges de Mécanisation  €/ha]]+Tableau1[[#This Row],[Charges de Main d''oeuvre  €/ha]]</f>
        <v>234.73971988795518</v>
      </c>
      <c r="M59"/>
    </row>
    <row r="60" spans="2:13">
      <c r="B60" s="112" t="s">
        <v>11</v>
      </c>
      <c r="C60" s="44" t="s">
        <v>27</v>
      </c>
      <c r="D60" s="43" t="s">
        <v>325</v>
      </c>
      <c r="E60" s="44" t="s">
        <v>109</v>
      </c>
      <c r="F60" s="44" t="s">
        <v>292</v>
      </c>
      <c r="G60" s="44">
        <v>8</v>
      </c>
      <c r="H60" s="22">
        <f>VLOOKUP(Tableau1[[#This Row],[Traction]],Tableau11[],21,FALSE)+VLOOKUP(Tableau1[[#This Row],[Outil]],Tableau40[],21,FALSE)</f>
        <v>29.027254901960784</v>
      </c>
      <c r="I60" s="133">
        <f>Tableau1[[#This Row],[Débit de chantier heures/ha]]*Tableau1[[#This Row],[Charges de Mécanisation €/heure ]]</f>
        <v>232.21803921568628</v>
      </c>
      <c r="J60" s="50">
        <f>Tableau1[[#This Row],[Débit de chantier heures/ha]]*'Paramétrage Transversal'!$D$14</f>
        <v>116.88</v>
      </c>
      <c r="K60" s="22">
        <f>VLOOKUP(Tableau1[[#This Row],[Traction]],Tableau11[],8,FALSE)+VLOOKUP(Tableau1[[#This Row],[Outil]],Tableau40[],8,FALSE)</f>
        <v>2.1764705882352944</v>
      </c>
      <c r="L60" s="51">
        <f>Tableau1[[#This Row],[Charges de Mécanisation  €/ha]]+Tableau1[[#This Row],[Charges de Main d''oeuvre  €/ha]]</f>
        <v>349.0980392156863</v>
      </c>
      <c r="M60"/>
    </row>
    <row r="61" spans="2:13">
      <c r="B61" s="111" t="s">
        <v>11</v>
      </c>
      <c r="C61" s="42" t="s">
        <v>27</v>
      </c>
      <c r="D61" s="41" t="s">
        <v>388</v>
      </c>
      <c r="E61" s="42" t="s">
        <v>106</v>
      </c>
      <c r="F61" s="42" t="s">
        <v>277</v>
      </c>
      <c r="G61" s="42">
        <v>4</v>
      </c>
      <c r="H61" s="21">
        <f>VLOOKUP(Tableau1[[#This Row],[Traction]],Tableau11[],21,FALSE)+VLOOKUP(Tableau1[[#This Row],[Outil]],Tableau40[],21,FALSE)</f>
        <v>37.036050420168067</v>
      </c>
      <c r="I61" s="48">
        <f>Tableau1[[#This Row],[Débit de chantier heures/ha]]*Tableau1[[#This Row],[Charges de Mécanisation €/heure ]]</f>
        <v>148.14420168067227</v>
      </c>
      <c r="J61" s="29">
        <f>Tableau1[[#This Row],[Débit de chantier heures/ha]]*'Paramétrage Transversal'!$D$14</f>
        <v>58.44</v>
      </c>
      <c r="K61" s="48">
        <f>VLOOKUP(Tableau1[[#This Row],[Traction]],Tableau11[],8,FALSE)+VLOOKUP(Tableau1[[#This Row],[Outil]],Tableau40[],8,FALSE)</f>
        <v>7.5294117647058831</v>
      </c>
      <c r="L61" s="66">
        <f>Tableau1[[#This Row],[Charges de Mécanisation  €/ha]]+Tableau1[[#This Row],[Charges de Main d''oeuvre  €/ha]]</f>
        <v>206.58420168067227</v>
      </c>
    </row>
    <row r="62" spans="2:13">
      <c r="B62" s="112" t="s">
        <v>11</v>
      </c>
      <c r="C62" s="44" t="s">
        <v>27</v>
      </c>
      <c r="D62" s="43" t="s">
        <v>523</v>
      </c>
      <c r="E62" s="44" t="s">
        <v>525</v>
      </c>
      <c r="F62" s="44" t="s">
        <v>531</v>
      </c>
      <c r="G62" s="44">
        <v>9</v>
      </c>
      <c r="H62" s="22">
        <f>VLOOKUP(Tableau1[[#This Row],[Traction]],Tableau11[],21,FALSE)+VLOOKUP(Tableau1[[#This Row],[Outil]],Tableau40[],21,FALSE)</f>
        <v>57.443137254901963</v>
      </c>
      <c r="I62" s="133">
        <f>Tableau1[[#This Row],[Débit de chantier heures/ha]]*Tableau1[[#This Row],[Charges de Mécanisation €/heure ]]</f>
        <v>516.98823529411766</v>
      </c>
      <c r="J62" s="426">
        <f>Tableau1[[#This Row],[Débit de chantier heures/ha]]*'Paramétrage Transversal'!$D$14</f>
        <v>131.49</v>
      </c>
      <c r="K62" s="133">
        <f>VLOOKUP(Tableau1[[#This Row],[Traction]],Tableau11[],8,FALSE)+VLOOKUP(Tableau1[[#This Row],[Outil]],Tableau40[],8,FALSE)</f>
        <v>2.9411764705882355</v>
      </c>
      <c r="L62" s="427">
        <f>Tableau1[[#This Row],[Charges de Mécanisation  €/ha]]+Tableau1[[#This Row],[Charges de Main d''oeuvre  €/ha]]</f>
        <v>648.47823529411767</v>
      </c>
    </row>
    <row r="63" spans="2:13">
      <c r="B63" s="112" t="s">
        <v>11</v>
      </c>
      <c r="C63" s="44" t="s">
        <v>27</v>
      </c>
      <c r="D63" s="43" t="s">
        <v>313</v>
      </c>
      <c r="E63" s="44" t="s">
        <v>124</v>
      </c>
      <c r="F63" s="44" t="s">
        <v>278</v>
      </c>
      <c r="G63" s="44">
        <v>3</v>
      </c>
      <c r="H63" s="22">
        <f>VLOOKUP(Tableau1[[#This Row],[Traction]],Tableau11[],21,FALSE)+VLOOKUP(Tableau1[[#This Row],[Outil]],Tableau40[],21,FALSE)</f>
        <v>5</v>
      </c>
      <c r="I63" s="133">
        <f>Tableau1[[#This Row],[Débit de chantier heures/ha]]*Tableau1[[#This Row],[Charges de Mécanisation €/heure ]]</f>
        <v>15</v>
      </c>
      <c r="J63" s="426">
        <f>Tableau1[[#This Row],[Débit de chantier heures/ha]]*'Paramétrage Transversal'!$D$14</f>
        <v>43.83</v>
      </c>
      <c r="K63" s="133">
        <f>VLOOKUP(Tableau1[[#This Row],[Traction]],Tableau11[],8,FALSE)+VLOOKUP(Tableau1[[#This Row],[Outil]],Tableau40[],8,FALSE)</f>
        <v>0</v>
      </c>
      <c r="L63" s="427">
        <f>Tableau1[[#This Row],[Charges de Mécanisation  €/ha]]+Tableau1[[#This Row],[Charges de Main d''oeuvre  €/ha]]</f>
        <v>58.83</v>
      </c>
    </row>
    <row r="64" spans="2:13">
      <c r="B64" s="112" t="s">
        <v>79</v>
      </c>
      <c r="C64" s="44" t="s">
        <v>28</v>
      </c>
      <c r="D64" s="43" t="s">
        <v>586</v>
      </c>
      <c r="E64" s="44" t="s">
        <v>124</v>
      </c>
      <c r="F64" s="44" t="s">
        <v>124</v>
      </c>
      <c r="G64" s="44">
        <v>28</v>
      </c>
      <c r="H64" s="22">
        <f>VLOOKUP(Tableau1[[#This Row],[Traction]],Tableau11[],21,FALSE)+VLOOKUP(Tableau1[[#This Row],[Outil]],Tableau40[],21,FALSE)</f>
        <v>0</v>
      </c>
      <c r="I64" s="133">
        <f>Tableau1[[#This Row],[Débit de chantier heures/ha]]*Tableau1[[#This Row],[Charges de Mécanisation €/heure ]]</f>
        <v>0</v>
      </c>
      <c r="J64" s="426">
        <f>Tableau1[[#This Row],[Débit de chantier heures/ha]]*'Paramétrage Transversal'!$D$14</f>
        <v>409.08</v>
      </c>
      <c r="K64" s="133">
        <f>VLOOKUP(Tableau1[[#This Row],[Traction]],Tableau11[],8,FALSE)+VLOOKUP(Tableau1[[#This Row],[Outil]],Tableau40[],8,FALSE)</f>
        <v>0</v>
      </c>
      <c r="L64" s="427">
        <f>Tableau1[[#This Row],[Charges de Mécanisation  €/ha]]+Tableau1[[#This Row],[Charges de Main d''oeuvre  €/ha]]</f>
        <v>409.08</v>
      </c>
    </row>
    <row r="65" spans="2:13">
      <c r="B65" s="112" t="s">
        <v>79</v>
      </c>
      <c r="C65" s="44" t="s">
        <v>27</v>
      </c>
      <c r="D65" s="43" t="s">
        <v>310</v>
      </c>
      <c r="E65" s="44" t="s">
        <v>126</v>
      </c>
      <c r="F65" s="44" t="s">
        <v>290</v>
      </c>
      <c r="G65" s="44">
        <v>4</v>
      </c>
      <c r="H65" s="22">
        <f>VLOOKUP(Tableau1[[#This Row],[Traction]],Tableau11[],21,FALSE)+VLOOKUP(Tableau1[[#This Row],[Outil]],Tableau40[],21,FALSE)</f>
        <v>54.074929971988794</v>
      </c>
      <c r="I65" s="133">
        <f>Tableau1[[#This Row],[Débit de chantier heures/ha]]*Tableau1[[#This Row],[Charges de Mécanisation €/heure ]]</f>
        <v>216.29971988795518</v>
      </c>
      <c r="J65" s="426">
        <f>Tableau1[[#This Row],[Débit de chantier heures/ha]]*'Paramétrage Transversal'!$D$14</f>
        <v>58.44</v>
      </c>
      <c r="K65" s="133">
        <f>VLOOKUP(Tableau1[[#This Row],[Traction]],Tableau11[],8,FALSE)+VLOOKUP(Tableau1[[#This Row],[Outil]],Tableau40[],8,FALSE)</f>
        <v>11.764705882352942</v>
      </c>
      <c r="L65" s="427">
        <f>Tableau1[[#This Row],[Charges de Mécanisation  €/ha]]+Tableau1[[#This Row],[Charges de Main d''oeuvre  €/ha]]</f>
        <v>274.73971988795518</v>
      </c>
    </row>
    <row r="66" spans="2:13">
      <c r="B66" s="112" t="s">
        <v>79</v>
      </c>
      <c r="C66" s="44" t="s">
        <v>27</v>
      </c>
      <c r="D66" s="43" t="s">
        <v>587</v>
      </c>
      <c r="E66" s="44" t="s">
        <v>105</v>
      </c>
      <c r="F66" s="44" t="s">
        <v>588</v>
      </c>
      <c r="G66" s="44">
        <v>13.5</v>
      </c>
      <c r="H66" s="22">
        <f>VLOOKUP(Tableau1[[#This Row],[Traction]],Tableau11[],21,FALSE)+VLOOKUP(Tableau1[[#This Row],[Outil]],Tableau40[],21,FALSE)</f>
        <v>57.616806722689077</v>
      </c>
      <c r="I66" s="133">
        <f>Tableau1[[#This Row],[Débit de chantier heures/ha]]*Tableau1[[#This Row],[Charges de Mécanisation €/heure ]]</f>
        <v>777.82689075630253</v>
      </c>
      <c r="J66" s="426">
        <f>Tableau1[[#This Row],[Débit de chantier heures/ha]]*'Paramétrage Transversal'!$D$14</f>
        <v>197.23499999999999</v>
      </c>
      <c r="K66" s="133">
        <f>VLOOKUP(Tableau1[[#This Row],[Traction]],Tableau11[],8,FALSE)+VLOOKUP(Tableau1[[#This Row],[Outil]],Tableau40[],8,FALSE)</f>
        <v>16.47058823529412</v>
      </c>
      <c r="L66" s="427">
        <f>Tableau1[[#This Row],[Charges de Mécanisation  €/ha]]+Tableau1[[#This Row],[Charges de Main d''oeuvre  €/ha]]</f>
        <v>975.06189075630255</v>
      </c>
    </row>
    <row r="67" spans="2:13">
      <c r="B67" s="112" t="s">
        <v>79</v>
      </c>
      <c r="C67" s="44" t="s">
        <v>27</v>
      </c>
      <c r="D67" s="43" t="s">
        <v>309</v>
      </c>
      <c r="E67" s="44" t="s">
        <v>126</v>
      </c>
      <c r="F67" s="44" t="s">
        <v>284</v>
      </c>
      <c r="G67" s="44">
        <v>3</v>
      </c>
      <c r="H67" s="22">
        <f>VLOOKUP(Tableau1[[#This Row],[Traction]],Tableau11[],21,FALSE)+VLOOKUP(Tableau1[[#This Row],[Outil]],Tableau40[],21,FALSE)</f>
        <v>44.074929971988794</v>
      </c>
      <c r="I67" s="133">
        <f>Tableau1[[#This Row],[Débit de chantier heures/ha]]*Tableau1[[#This Row],[Charges de Mécanisation €/heure ]]</f>
        <v>132.22478991596637</v>
      </c>
      <c r="J67" s="426">
        <f>Tableau1[[#This Row],[Débit de chantier heures/ha]]*'Paramétrage Transversal'!$D$14</f>
        <v>43.83</v>
      </c>
      <c r="K67" s="133">
        <f>VLOOKUP(Tableau1[[#This Row],[Traction]],Tableau11[],8,FALSE)+VLOOKUP(Tableau1[[#This Row],[Outil]],Tableau40[],8,FALSE)</f>
        <v>11.764705882352942</v>
      </c>
      <c r="L67" s="427">
        <f>Tableau1[[#This Row],[Charges de Mécanisation  €/ha]]+Tableau1[[#This Row],[Charges de Main d''oeuvre  €/ha]]</f>
        <v>176.05478991596635</v>
      </c>
    </row>
    <row r="68" spans="2:13">
      <c r="B68" s="112" t="s">
        <v>79</v>
      </c>
      <c r="C68" s="44" t="s">
        <v>27</v>
      </c>
      <c r="D68" s="43" t="s">
        <v>584</v>
      </c>
      <c r="E68" s="44" t="s">
        <v>126</v>
      </c>
      <c r="F68" s="44" t="s">
        <v>280</v>
      </c>
      <c r="G68" s="44">
        <v>7</v>
      </c>
      <c r="H68" s="22">
        <f>VLOOKUP(Tableau1[[#This Row],[Traction]],Tableau11[],21,FALSE)+VLOOKUP(Tableau1[[#This Row],[Outil]],Tableau40[],21,FALSE)</f>
        <v>27.15826330532213</v>
      </c>
      <c r="I68" s="133">
        <f>Tableau1[[#This Row],[Débit de chantier heures/ha]]*Tableau1[[#This Row],[Charges de Mécanisation €/heure ]]</f>
        <v>190.10784313725492</v>
      </c>
      <c r="J68" s="426">
        <f>Tableau1[[#This Row],[Débit de chantier heures/ha]]*'Paramétrage Transversal'!$D$14</f>
        <v>102.27</v>
      </c>
      <c r="K68" s="133">
        <f>VLOOKUP(Tableau1[[#This Row],[Traction]],Tableau11[],8,FALSE)+VLOOKUP(Tableau1[[#This Row],[Outil]],Tableau40[],8,FALSE)</f>
        <v>11.764705882352942</v>
      </c>
      <c r="L68" s="427">
        <f>Tableau1[[#This Row],[Charges de Mécanisation  €/ha]]+Tableau1[[#This Row],[Charges de Main d''oeuvre  €/ha]]</f>
        <v>292.3778431372549</v>
      </c>
    </row>
    <row r="69" spans="2:13">
      <c r="B69" s="112" t="s">
        <v>79</v>
      </c>
      <c r="C69" s="44" t="s">
        <v>27</v>
      </c>
      <c r="D69" s="43" t="s">
        <v>308</v>
      </c>
      <c r="E69" s="44" t="s">
        <v>126</v>
      </c>
      <c r="F69" s="44" t="s">
        <v>198</v>
      </c>
      <c r="G69" s="44">
        <v>6</v>
      </c>
      <c r="H69" s="22">
        <f>VLOOKUP(Tableau1[[#This Row],[Traction]],Tableau11[],21,FALSE)+VLOOKUP(Tableau1[[#This Row],[Outil]],Tableau40[],21,FALSE)</f>
        <v>41.991596638655466</v>
      </c>
      <c r="I69" s="133">
        <f>Tableau1[[#This Row],[Débit de chantier heures/ha]]*Tableau1[[#This Row],[Charges de Mécanisation €/heure ]]</f>
        <v>251.94957983193279</v>
      </c>
      <c r="J69" s="450">
        <f>Tableau1[[#This Row],[Débit de chantier heures/ha]]*'Paramétrage Transversal'!$D$14</f>
        <v>87.66</v>
      </c>
      <c r="K69" s="133">
        <f>VLOOKUP(Tableau1[[#This Row],[Traction]],Tableau11[],8,FALSE)+VLOOKUP(Tableau1[[#This Row],[Outil]],Tableau40[],8,FALSE)</f>
        <v>11.764705882352942</v>
      </c>
      <c r="L69" s="451">
        <f>Tableau1[[#This Row],[Charges de Mécanisation  €/ha]]+Tableau1[[#This Row],[Charges de Main d''oeuvre  €/ha]]</f>
        <v>339.60957983193282</v>
      </c>
    </row>
    <row r="70" spans="2:13">
      <c r="B70" s="112" t="s">
        <v>79</v>
      </c>
      <c r="C70" s="44" t="s">
        <v>27</v>
      </c>
      <c r="D70" s="43" t="s">
        <v>326</v>
      </c>
      <c r="E70" s="44" t="s">
        <v>126</v>
      </c>
      <c r="F70" s="44" t="s">
        <v>145</v>
      </c>
      <c r="G70" s="44">
        <v>2.5</v>
      </c>
      <c r="H70" s="22">
        <f>VLOOKUP(Tableau1[[#This Row],[Traction]],Tableau11[],21,FALSE)+VLOOKUP(Tableau1[[#This Row],[Outil]],Tableau40[],21,FALSE)</f>
        <v>41.991596638655466</v>
      </c>
      <c r="I70" s="133">
        <f>Tableau1[[#This Row],[Débit de chantier heures/ha]]*Tableau1[[#This Row],[Charges de Mécanisation €/heure ]]</f>
        <v>104.97899159663866</v>
      </c>
      <c r="J70" s="450">
        <f>Tableau1[[#This Row],[Débit de chantier heures/ha]]*'Paramétrage Transversal'!$D$14</f>
        <v>36.524999999999999</v>
      </c>
      <c r="K70" s="133">
        <f>VLOOKUP(Tableau1[[#This Row],[Traction]],Tableau11[],8,FALSE)+VLOOKUP(Tableau1[[#This Row],[Outil]],Tableau40[],8,FALSE)</f>
        <v>11.764705882352942</v>
      </c>
      <c r="L70" s="451">
        <f>Tableau1[[#This Row],[Charges de Mécanisation  €/ha]]+Tableau1[[#This Row],[Charges de Main d''oeuvre  €/ha]]</f>
        <v>141.50399159663866</v>
      </c>
    </row>
    <row r="71" spans="2:13">
      <c r="B71" s="112" t="s">
        <v>79</v>
      </c>
      <c r="C71" s="44" t="s">
        <v>27</v>
      </c>
      <c r="D71" s="43" t="s">
        <v>311</v>
      </c>
      <c r="E71" s="44" t="s">
        <v>126</v>
      </c>
      <c r="F71" s="44" t="s">
        <v>288</v>
      </c>
      <c r="G71" s="44">
        <v>2</v>
      </c>
      <c r="H71" s="22">
        <f>VLOOKUP(Tableau1[[#This Row],[Traction]],Tableau11[],21,FALSE)+VLOOKUP(Tableau1[[#This Row],[Outil]],Tableau40[],21,FALSE)</f>
        <v>35.324929971988794</v>
      </c>
      <c r="I71" s="133">
        <f>Tableau1[[#This Row],[Débit de chantier heures/ha]]*Tableau1[[#This Row],[Charges de Mécanisation €/heure ]]</f>
        <v>70.649859943977589</v>
      </c>
      <c r="J71" s="450">
        <f>Tableau1[[#This Row],[Débit de chantier heures/ha]]*'Paramétrage Transversal'!$D$14</f>
        <v>29.22</v>
      </c>
      <c r="K71" s="133">
        <f>VLOOKUP(Tableau1[[#This Row],[Traction]],Tableau11[],8,FALSE)+VLOOKUP(Tableau1[[#This Row],[Outil]],Tableau40[],8,FALSE)</f>
        <v>11.764705882352942</v>
      </c>
      <c r="L71" s="451">
        <f>Tableau1[[#This Row],[Charges de Mécanisation  €/ha]]+Tableau1[[#This Row],[Charges de Main d''oeuvre  €/ha]]</f>
        <v>99.869859943977588</v>
      </c>
    </row>
    <row r="72" spans="2:13">
      <c r="B72" s="112" t="s">
        <v>79</v>
      </c>
      <c r="C72" s="44" t="s">
        <v>27</v>
      </c>
      <c r="D72" s="43" t="s">
        <v>320</v>
      </c>
      <c r="E72" s="44" t="s">
        <v>105</v>
      </c>
      <c r="F72" s="44" t="s">
        <v>268</v>
      </c>
      <c r="G72" s="44">
        <v>9</v>
      </c>
      <c r="H72" s="22">
        <f>VLOOKUP(Tableau1[[#This Row],[Traction]],Tableau11[],21,FALSE)+VLOOKUP(Tableau1[[#This Row],[Outil]],Tableau40[],21,FALSE)</f>
        <v>57.616806722689077</v>
      </c>
      <c r="I72" s="133">
        <f>Tableau1[[#This Row],[Débit de chantier heures/ha]]*Tableau1[[#This Row],[Charges de Mécanisation €/heure ]]</f>
        <v>518.55126050420165</v>
      </c>
      <c r="J72" s="450">
        <f>Tableau1[[#This Row],[Débit de chantier heures/ha]]*'Paramétrage Transversal'!$D$14</f>
        <v>131.49</v>
      </c>
      <c r="K72" s="133">
        <f>VLOOKUP(Tableau1[[#This Row],[Traction]],Tableau11[],8,FALSE)+VLOOKUP(Tableau1[[#This Row],[Outil]],Tableau40[],8,FALSE)</f>
        <v>16.47058823529412</v>
      </c>
      <c r="L72" s="451">
        <f>Tableau1[[#This Row],[Charges de Mécanisation  €/ha]]+Tableau1[[#This Row],[Charges de Main d''oeuvre  €/ha]]</f>
        <v>650.04126050420166</v>
      </c>
    </row>
    <row r="73" spans="2:13">
      <c r="B73" s="112" t="s">
        <v>79</v>
      </c>
      <c r="C73" s="44" t="s">
        <v>27</v>
      </c>
      <c r="D73" s="43" t="s">
        <v>602</v>
      </c>
      <c r="E73" s="44" t="s">
        <v>126</v>
      </c>
      <c r="F73" s="44" t="s">
        <v>601</v>
      </c>
      <c r="G73" s="44">
        <v>3</v>
      </c>
      <c r="H73" s="22">
        <f>VLOOKUP(Tableau1[[#This Row],[Traction]],Tableau11[],21,FALSE)+VLOOKUP(Tableau1[[#This Row],[Outil]],Tableau40[],21,FALSE)</f>
        <v>35.324929971988794</v>
      </c>
      <c r="I73" s="133">
        <f>Tableau1[[#This Row],[Débit de chantier heures/ha]]*Tableau1[[#This Row],[Charges de Mécanisation €/heure ]]</f>
        <v>105.97478991596638</v>
      </c>
      <c r="J73" s="450">
        <f>Tableau1[[#This Row],[Débit de chantier heures/ha]]*'Paramétrage Transversal'!$D$14</f>
        <v>43.83</v>
      </c>
      <c r="K73" s="133">
        <f>VLOOKUP(Tableau1[[#This Row],[Traction]],Tableau11[],8,FALSE)+VLOOKUP(Tableau1[[#This Row],[Outil]],Tableau40[],8,FALSE)</f>
        <v>11.764705882352942</v>
      </c>
      <c r="L73" s="451">
        <f>Tableau1[[#This Row],[Charges de Mécanisation  €/ha]]+Tableau1[[#This Row],[Charges de Main d''oeuvre  €/ha]]</f>
        <v>149.80478991596638</v>
      </c>
    </row>
    <row r="74" spans="2:13">
      <c r="B74" s="112" t="s">
        <v>79</v>
      </c>
      <c r="C74" s="44" t="s">
        <v>27</v>
      </c>
      <c r="D74" s="43" t="s">
        <v>321</v>
      </c>
      <c r="E74" s="44" t="s">
        <v>106</v>
      </c>
      <c r="F74" s="44" t="s">
        <v>270</v>
      </c>
      <c r="G74" s="44">
        <v>2</v>
      </c>
      <c r="H74" s="22">
        <f>VLOOKUP(Tableau1[[#This Row],[Traction]],Tableau11[],21,FALSE)+VLOOKUP(Tableau1[[#This Row],[Outil]],Tableau40[],21,FALSE)</f>
        <v>27.286050420168067</v>
      </c>
      <c r="I74" s="133">
        <f>Tableau1[[#This Row],[Débit de chantier heures/ha]]*Tableau1[[#This Row],[Charges de Mécanisation €/heure ]]</f>
        <v>54.572100840336134</v>
      </c>
      <c r="J74" s="450">
        <f>Tableau1[[#This Row],[Débit de chantier heures/ha]]*'Paramétrage Transversal'!$D$14</f>
        <v>29.22</v>
      </c>
      <c r="K74" s="133">
        <f>VLOOKUP(Tableau1[[#This Row],[Traction]],Tableau11[],8,FALSE)+VLOOKUP(Tableau1[[#This Row],[Outil]],Tableau40[],8,FALSE)</f>
        <v>7.5294117647058831</v>
      </c>
      <c r="L74" s="451">
        <f>Tableau1[[#This Row],[Charges de Mécanisation  €/ha]]+Tableau1[[#This Row],[Charges de Main d''oeuvre  €/ha]]</f>
        <v>83.792100840336133</v>
      </c>
    </row>
    <row r="75" spans="2:13">
      <c r="B75" s="112" t="s">
        <v>79</v>
      </c>
      <c r="C75" s="44" t="s">
        <v>27</v>
      </c>
      <c r="D75" s="43" t="s">
        <v>584</v>
      </c>
      <c r="E75" s="44" t="s">
        <v>106</v>
      </c>
      <c r="F75" s="44" t="s">
        <v>280</v>
      </c>
      <c r="G75" s="44">
        <v>1</v>
      </c>
      <c r="H75" s="22">
        <f>VLOOKUP(Tableau1[[#This Row],[Traction]],Tableau11[],21,FALSE)+VLOOKUP(Tableau1[[#This Row],[Outil]],Tableau40[],21,FALSE)</f>
        <v>20.119383753501399</v>
      </c>
      <c r="I75" s="133">
        <f>Tableau1[[#This Row],[Débit de chantier heures/ha]]*Tableau1[[#This Row],[Charges de Mécanisation €/heure ]]</f>
        <v>20.119383753501399</v>
      </c>
      <c r="J75" s="471">
        <f>Tableau1[[#This Row],[Débit de chantier heures/ha]]*'Paramétrage Transversal'!$D$14</f>
        <v>14.61</v>
      </c>
      <c r="K75" s="133">
        <f>VLOOKUP(Tableau1[[#This Row],[Traction]],Tableau11[],8,FALSE)+VLOOKUP(Tableau1[[#This Row],[Outil]],Tableau40[],8,FALSE)</f>
        <v>7.5294117647058831</v>
      </c>
      <c r="L75" s="472">
        <f>Tableau1[[#This Row],[Charges de Mécanisation  €/ha]]+Tableau1[[#This Row],[Charges de Main d''oeuvre  €/ha]]</f>
        <v>34.729383753501395</v>
      </c>
    </row>
    <row r="77" spans="2:13" ht="21">
      <c r="M77" s="245"/>
    </row>
    <row r="78" spans="2:13" ht="21">
      <c r="B78" s="495" t="s">
        <v>128</v>
      </c>
      <c r="C78" s="496"/>
      <c r="D78" s="496"/>
      <c r="E78" s="496"/>
      <c r="F78" s="496"/>
      <c r="G78" s="496"/>
      <c r="H78" s="496"/>
      <c r="I78" s="496"/>
      <c r="J78" s="496"/>
      <c r="K78" s="496"/>
      <c r="L78" s="497"/>
      <c r="M78"/>
    </row>
    <row r="79" spans="2:13" ht="45">
      <c r="B79" s="67" t="s">
        <v>0</v>
      </c>
      <c r="C79" s="68" t="s">
        <v>1</v>
      </c>
      <c r="D79" s="68" t="s">
        <v>334</v>
      </c>
      <c r="E79" s="68" t="s">
        <v>123</v>
      </c>
      <c r="F79" s="68" t="s">
        <v>111</v>
      </c>
      <c r="G79" s="68" t="s">
        <v>94</v>
      </c>
      <c r="H79" s="68" t="s">
        <v>199</v>
      </c>
      <c r="I79" s="69" t="s">
        <v>95</v>
      </c>
      <c r="J79" s="71" t="s">
        <v>93</v>
      </c>
      <c r="K79" s="52" t="s">
        <v>107</v>
      </c>
      <c r="L79" s="72" t="s">
        <v>137</v>
      </c>
      <c r="M79"/>
    </row>
    <row r="80" spans="2:13">
      <c r="B80" s="111" t="s">
        <v>3</v>
      </c>
      <c r="C80" s="42" t="s">
        <v>27</v>
      </c>
      <c r="D80" s="41" t="s">
        <v>335</v>
      </c>
      <c r="E80" s="42" t="s">
        <v>105</v>
      </c>
      <c r="F80" s="42" t="s">
        <v>280</v>
      </c>
      <c r="G80" s="23">
        <f>'Paramétrage Transversal'!C4/'Paramétrage Transversal'!D20</f>
        <v>0</v>
      </c>
      <c r="H80" s="16">
        <f>VLOOKUP(Tableau39[[#This Row],[Engin]],Tableau11[],21,FALSE)+VLOOKUP(Tableau39[[#This Row],[Outil]],Tableau40[],21,FALSE)</f>
        <v>38.450140056022413</v>
      </c>
      <c r="I80" s="21">
        <f>Tableau39[[#This Row],[Débit de chantier heures/ha]]*H80</f>
        <v>0</v>
      </c>
      <c r="J80" s="18">
        <f>Tableau39[[#This Row],[Débit de chantier heures/ha]]*'Paramétrage Transversal'!$D$14</f>
        <v>0</v>
      </c>
      <c r="K80" s="8">
        <f>VLOOKUP(Tableau39[[#This Row],[Engin]],Tableau11[],8,FALSE)+VLOOKUP(Tableau39[[#This Row],[Outil]],Tableau40[],8,FALSE)</f>
        <v>16.47058823529412</v>
      </c>
      <c r="L80" s="8">
        <f>Tableau39[[#This Row],[Charges de Mécanisation  €/ha]]+Tableau39[[#This Row],[Charges de Main d''oeuvre  €/ha]]</f>
        <v>0</v>
      </c>
      <c r="M80"/>
    </row>
    <row r="81" spans="2:13">
      <c r="B81" s="111" t="s">
        <v>3</v>
      </c>
      <c r="C81" s="42" t="s">
        <v>27</v>
      </c>
      <c r="D81" s="41" t="s">
        <v>4</v>
      </c>
      <c r="E81" s="42" t="s">
        <v>126</v>
      </c>
      <c r="F81" s="42" t="s">
        <v>146</v>
      </c>
      <c r="G81" s="23">
        <f>'Paramétrage Transversal'!C4/'Paramétrage Transversal'!D21</f>
        <v>0</v>
      </c>
      <c r="H81" s="16">
        <f>VLOOKUP(Tableau39[[#This Row],[Engin]],Tableau11[],21,FALSE)+VLOOKUP(Tableau39[[#This Row],[Outil]],Tableau40[],21,FALSE)</f>
        <v>34.324929971988794</v>
      </c>
      <c r="I81" s="21">
        <f>Tableau39[[#This Row],[Débit de chantier heures/ha]]*H81</f>
        <v>0</v>
      </c>
      <c r="J81" s="18">
        <f>Tableau39[[#This Row],[Débit de chantier heures/ha]]*'Paramétrage Transversal'!$D$14</f>
        <v>0</v>
      </c>
      <c r="K81" s="8">
        <f>VLOOKUP(Tableau39[[#This Row],[Engin]],Tableau11[],8,FALSE)+VLOOKUP(Tableau39[[#This Row],[Outil]],Tableau40[],8,FALSE)</f>
        <v>11.764705882352942</v>
      </c>
      <c r="L81" s="8">
        <f>Tableau39[[#This Row],[Charges de Mécanisation  €/ha]]+Tableau39[[#This Row],[Charges de Main d''oeuvre  €/ha]]</f>
        <v>0</v>
      </c>
      <c r="M81"/>
    </row>
    <row r="82" spans="2:13">
      <c r="B82" s="111" t="s">
        <v>3</v>
      </c>
      <c r="C82" s="42" t="s">
        <v>27</v>
      </c>
      <c r="D82" s="41" t="s">
        <v>96</v>
      </c>
      <c r="E82" s="42" t="s">
        <v>126</v>
      </c>
      <c r="F82" s="42" t="s">
        <v>147</v>
      </c>
      <c r="G82" s="23">
        <f>'Paramétrage Transversal'!C4/'Paramétrage Transversal'!D23</f>
        <v>0</v>
      </c>
      <c r="H82" s="16">
        <f>VLOOKUP(Tableau39[[#This Row],[Engin]],Tableau11[],21,FALSE)+VLOOKUP(Tableau39[[#This Row],[Outil]],Tableau40[],21,FALSE)</f>
        <v>27.610644257703083</v>
      </c>
      <c r="I82" s="21">
        <f>Tableau39[[#This Row],[Débit de chantier heures/ha]]*H82</f>
        <v>0</v>
      </c>
      <c r="J82" s="18">
        <f>Tableau39[[#This Row],[Débit de chantier heures/ha]]*'Paramétrage Transversal'!$D$14</f>
        <v>0</v>
      </c>
      <c r="K82" s="8">
        <f>VLOOKUP(Tableau39[[#This Row],[Engin]],Tableau11[],8,FALSE)+VLOOKUP(Tableau39[[#This Row],[Outil]],Tableau40[],8,FALSE)</f>
        <v>11.764705882352942</v>
      </c>
      <c r="L82" s="8">
        <f>Tableau39[[#This Row],[Charges de Mécanisation  €/ha]]+Tableau39[[#This Row],[Charges de Main d''oeuvre  €/ha]]</f>
        <v>0</v>
      </c>
      <c r="M82"/>
    </row>
    <row r="83" spans="2:13">
      <c r="B83" s="111" t="s">
        <v>3</v>
      </c>
      <c r="C83" s="42" t="s">
        <v>27</v>
      </c>
      <c r="D83" s="41" t="s">
        <v>148</v>
      </c>
      <c r="E83" s="42" t="s">
        <v>110</v>
      </c>
      <c r="F83" s="42" t="s">
        <v>124</v>
      </c>
      <c r="G83" s="23">
        <f>'Paramétrage Transversal'!C4/'Paramétrage Transversal'!D22</f>
        <v>0</v>
      </c>
      <c r="H83" s="16">
        <f>VLOOKUP(Tableau39[[#This Row],[Engin]],Tableau11[],21,FALSE)+VLOOKUP(Tableau39[[#This Row],[Outil]],Tableau40[],21,FALSE)</f>
        <v>25.732773109243698</v>
      </c>
      <c r="I83" s="21">
        <f>Tableau39[[#This Row],[Débit de chantier heures/ha]]*H83</f>
        <v>0</v>
      </c>
      <c r="J83" s="18">
        <f>Tableau39[[#This Row],[Débit de chantier heures/ha]]*'Paramétrage Transversal'!$D$14</f>
        <v>0</v>
      </c>
      <c r="K83" s="8">
        <f>VLOOKUP(Tableau39[[#This Row],[Engin]],Tableau11[],8,FALSE)+VLOOKUP(Tableau39[[#This Row],[Outil]],Tableau40[],8,FALSE)</f>
        <v>14.117647058823531</v>
      </c>
      <c r="L83" s="8">
        <f>Tableau39[[#This Row],[Charges de Mécanisation  €/ha]]+Tableau39[[#This Row],[Charges de Main d''oeuvre  €/ha]]</f>
        <v>0</v>
      </c>
      <c r="M83"/>
    </row>
    <row r="84" spans="2:13">
      <c r="B84" s="111" t="s">
        <v>90</v>
      </c>
      <c r="C84" s="42" t="s">
        <v>28</v>
      </c>
      <c r="D84" s="43" t="s">
        <v>87</v>
      </c>
      <c r="E84" s="42" t="s">
        <v>124</v>
      </c>
      <c r="F84" s="42" t="s">
        <v>124</v>
      </c>
      <c r="G84" s="23">
        <f>'Paramétrage Transversal'!C4/'Paramétrage Transversal'!D18</f>
        <v>0</v>
      </c>
      <c r="H84" s="16">
        <f>VLOOKUP(Tableau39[[#This Row],[Engin]],Tableau11[],21,FALSE)+VLOOKUP(Tableau39[[#This Row],[Outil]],Tableau40[],21,FALSE)</f>
        <v>0</v>
      </c>
      <c r="I84" s="21">
        <f>Tableau39[[#This Row],[Débit de chantier heures/ha]]*H84</f>
        <v>0</v>
      </c>
      <c r="J84" s="48">
        <f>Tableau39[[#This Row],[Débit de chantier heures/ha]]*'Paramétrage Transversal'!$D$14</f>
        <v>0</v>
      </c>
      <c r="K84" s="119">
        <f>VLOOKUP(Tableau39[[#This Row],[Engin]],Tableau11[],8,FALSE)+VLOOKUP(Tableau39[[#This Row],[Outil]],Tableau40[],8,FALSE)</f>
        <v>0</v>
      </c>
      <c r="L84" s="119">
        <f>Tableau39[[#This Row],[Charges de Mécanisation  €/ha]]+Tableau39[[#This Row],[Charges de Main d''oeuvre  €/ha]]</f>
        <v>0</v>
      </c>
      <c r="M84"/>
    </row>
    <row r="85" spans="2:13">
      <c r="B85" s="111" t="s">
        <v>90</v>
      </c>
      <c r="C85" s="42" t="s">
        <v>27</v>
      </c>
      <c r="D85" s="41" t="s">
        <v>183</v>
      </c>
      <c r="E85" s="42" t="s">
        <v>88</v>
      </c>
      <c r="F85" s="42" t="s">
        <v>124</v>
      </c>
      <c r="G85" s="23">
        <f>'Paramétrage Transversal'!C4/'Paramétrage Transversal'!D19</f>
        <v>0</v>
      </c>
      <c r="H85" s="16">
        <f>VLOOKUP(Tableau39[[#This Row],[Engin]],Tableau11[],21,FALSE)+VLOOKUP(Tableau39[[#This Row],[Outil]],Tableau40[],21,FALSE)</f>
        <v>34.407282913165268</v>
      </c>
      <c r="I85" s="21">
        <f>Tableau39[[#This Row],[Débit de chantier heures/ha]]*H85</f>
        <v>0</v>
      </c>
      <c r="J85" s="18">
        <f>Tableau39[[#This Row],[Débit de chantier heures/ha]]*'Paramétrage Transversal'!$D$14</f>
        <v>0</v>
      </c>
      <c r="K85" s="8">
        <f>VLOOKUP(Tableau39[[#This Row],[Engin]],Tableau11[],8,FALSE)+VLOOKUP(Tableau39[[#This Row],[Outil]],Tableau40[],8,FALSE)</f>
        <v>6.4705882352941186</v>
      </c>
      <c r="L85" s="8">
        <f>Tableau39[[#This Row],[Charges de Mécanisation  €/ha]]+Tableau39[[#This Row],[Charges de Main d''oeuvre  €/ha]]</f>
        <v>0</v>
      </c>
      <c r="M85"/>
    </row>
    <row r="86" spans="2:13">
      <c r="B86" s="111" t="s">
        <v>90</v>
      </c>
      <c r="C86" s="42" t="s">
        <v>27</v>
      </c>
      <c r="D86" s="41" t="s">
        <v>184</v>
      </c>
      <c r="E86" s="42" t="s">
        <v>104</v>
      </c>
      <c r="F86" s="42" t="s">
        <v>124</v>
      </c>
      <c r="G86" s="23">
        <f>'Paramétrage Transversal'!C4/'Paramétrage Transversal'!D20</f>
        <v>0</v>
      </c>
      <c r="H86" s="16">
        <f>VLOOKUP(Tableau39[[#This Row],[Engin]],Tableau11[],21,FALSE)+VLOOKUP(Tableau39[[#This Row],[Outil]],Tableau40[],21,FALSE)</f>
        <v>138.61120448179273</v>
      </c>
      <c r="I86" s="21">
        <f>Tableau39[[#This Row],[Débit de chantier heures/ha]]*H86</f>
        <v>0</v>
      </c>
      <c r="J86" s="18">
        <f>Tableau39[[#This Row],[Débit de chantier heures/ha]]*'Paramétrage Transversal'!$D$14</f>
        <v>0</v>
      </c>
      <c r="K86" s="8">
        <f>VLOOKUP(Tableau39[[#This Row],[Engin]],Tableau11[],8,FALSE)+VLOOKUP(Tableau39[[#This Row],[Outil]],Tableau40[],8,FALSE)</f>
        <v>57.647058823529413</v>
      </c>
      <c r="L86" s="8">
        <f>Tableau39[[#This Row],[Charges de Mécanisation  €/ha]]+Tableau39[[#This Row],[Charges de Main d''oeuvre  €/ha]]</f>
        <v>0</v>
      </c>
      <c r="M86"/>
    </row>
    <row r="87" spans="2:13">
      <c r="B87" s="111" t="s">
        <v>10</v>
      </c>
      <c r="C87" s="42" t="s">
        <v>27</v>
      </c>
      <c r="D87" s="41" t="s">
        <v>312</v>
      </c>
      <c r="E87" s="42" t="s">
        <v>105</v>
      </c>
      <c r="F87" s="42" t="s">
        <v>281</v>
      </c>
      <c r="G87" s="23">
        <f>'Paramétrage Transversal'!C4*'Paramétrage Transversal'!D24/'Paramétrage Transversal'!D25</f>
        <v>0</v>
      </c>
      <c r="H87" s="16">
        <f>VLOOKUP(Tableau39[[#This Row],[Engin]],Tableau11[],21,FALSE)+VLOOKUP(Tableau39[[#This Row],[Outil]],Tableau40[],21,FALSE)</f>
        <v>42.016806722689076</v>
      </c>
      <c r="I87" s="21">
        <f>Tableau39[[#This Row],[Débit de chantier heures/ha]]*H87</f>
        <v>0</v>
      </c>
      <c r="J87" s="48">
        <f>Tableau39[[#This Row],[Débit de chantier heures/ha]]*'Paramétrage Transversal'!$D$14</f>
        <v>0</v>
      </c>
      <c r="K87" s="8">
        <f>VLOOKUP(Tableau39[[#This Row],[Engin]],Tableau11[],8,FALSE)+VLOOKUP(Tableau39[[#This Row],[Outil]],Tableau40[],8,FALSE)</f>
        <v>16.47058823529412</v>
      </c>
      <c r="L87" s="8">
        <f>Tableau39[[#This Row],[Charges de Mécanisation  €/ha]]+Tableau39[[#This Row],[Charges de Main d''oeuvre  €/ha]]</f>
        <v>0</v>
      </c>
      <c r="M87"/>
    </row>
    <row r="88" spans="2:13">
      <c r="B88" s="112" t="s">
        <v>10</v>
      </c>
      <c r="C88" s="44" t="s">
        <v>27</v>
      </c>
      <c r="D88" s="43" t="s">
        <v>371</v>
      </c>
      <c r="E88" s="42" t="s">
        <v>105</v>
      </c>
      <c r="F88" s="42" t="s">
        <v>280</v>
      </c>
      <c r="G88" s="24">
        <f>'Paramétrage Transversal'!C4*'Paramétrage Transversal'!D24/'Paramétrage Transversal'!D25</f>
        <v>0</v>
      </c>
      <c r="H88" s="16">
        <f>VLOOKUP(Tableau39[[#This Row],[Engin]],Tableau11[],21,FALSE)+VLOOKUP(Tableau39[[#This Row],[Outil]],Tableau40[],21,FALSE)</f>
        <v>38.450140056022413</v>
      </c>
      <c r="I88" s="22">
        <f>Tableau39[[#This Row],[Débit de chantier heures/ha]]*H88</f>
        <v>0</v>
      </c>
      <c r="J88" s="19">
        <f>Tableau39[[#This Row],[Débit de chantier heures/ha]]*'Paramétrage Transversal'!$D$14</f>
        <v>0</v>
      </c>
      <c r="K88" s="8">
        <f>VLOOKUP(Tableau39[[#This Row],[Engin]],Tableau11[],8,FALSE)+VLOOKUP(Tableau39[[#This Row],[Outil]],Tableau40[],8,FALSE)</f>
        <v>16.47058823529412</v>
      </c>
      <c r="L88" s="8">
        <f>Tableau39[[#This Row],[Charges de Mécanisation  €/ha]]+Tableau39[[#This Row],[Charges de Main d''oeuvre  €/ha]]</f>
        <v>0</v>
      </c>
    </row>
    <row r="91" spans="2:13" ht="21">
      <c r="M91" s="245"/>
    </row>
    <row r="92" spans="2:13" ht="21">
      <c r="B92" s="494" t="s">
        <v>127</v>
      </c>
      <c r="C92" s="494"/>
      <c r="D92" s="494"/>
      <c r="E92" s="494"/>
      <c r="F92" s="494"/>
      <c r="G92" s="494"/>
      <c r="H92" s="494"/>
      <c r="I92" s="494"/>
      <c r="J92" s="494"/>
      <c r="K92" s="494"/>
      <c r="L92" s="494"/>
      <c r="M92"/>
    </row>
    <row r="93" spans="2:13" ht="45">
      <c r="B93" s="67" t="s">
        <v>0</v>
      </c>
      <c r="C93" s="68" t="s">
        <v>1</v>
      </c>
      <c r="D93" s="68" t="s">
        <v>334</v>
      </c>
      <c r="E93" s="68" t="s">
        <v>123</v>
      </c>
      <c r="F93" s="68" t="s">
        <v>111</v>
      </c>
      <c r="G93" s="68" t="s">
        <v>94</v>
      </c>
      <c r="H93" s="68" t="s">
        <v>199</v>
      </c>
      <c r="I93" s="69" t="s">
        <v>95</v>
      </c>
      <c r="J93" s="71" t="s">
        <v>93</v>
      </c>
      <c r="K93" s="73" t="s">
        <v>107</v>
      </c>
      <c r="L93" s="70" t="s">
        <v>137</v>
      </c>
      <c r="M93"/>
    </row>
    <row r="94" spans="2:13">
      <c r="B94" s="111" t="s">
        <v>3</v>
      </c>
      <c r="C94" s="42" t="s">
        <v>27</v>
      </c>
      <c r="D94" s="41" t="s">
        <v>335</v>
      </c>
      <c r="E94" s="42" t="s">
        <v>105</v>
      </c>
      <c r="F94" s="42" t="s">
        <v>280</v>
      </c>
      <c r="G94" s="23">
        <f>'Paramétrage Transversal'!D4/'Paramétrage Transversal'!D20</f>
        <v>0</v>
      </c>
      <c r="H94" s="16">
        <f>VLOOKUP(Tableau3943[[#This Row],[Engin]],Tableau11[],21,FALSE)+VLOOKUP(Tableau3943[[#This Row],[Outil]],Tableau40[],21,FALSE)</f>
        <v>38.450140056022413</v>
      </c>
      <c r="I94" s="21">
        <f>Tableau3943[[#This Row],[Débit de chantier heures/ha]]*H94</f>
        <v>0</v>
      </c>
      <c r="J94" s="18">
        <f>Tableau3943[[#This Row],[Débit de chantier heures/ha]]*'Paramétrage Transversal'!$D$14</f>
        <v>0</v>
      </c>
      <c r="K94" s="18">
        <f>VLOOKUP(Tableau3943[[#This Row],[Engin]],Tableau11[],8,FALSE)+VLOOKUP(Tableau3943[[#This Row],[Outil]],Tableau40[],8,FALSE)</f>
        <v>16.47058823529412</v>
      </c>
      <c r="L94" s="8">
        <f>Tableau3943[[#This Row],[Charges de Mécanisation  €/ha]]+Tableau3943[[#This Row],[Charges de Main d''oeuvre  €/ha]]</f>
        <v>0</v>
      </c>
      <c r="M94"/>
    </row>
    <row r="95" spans="2:13">
      <c r="B95" s="111" t="s">
        <v>3</v>
      </c>
      <c r="C95" s="42" t="s">
        <v>27</v>
      </c>
      <c r="D95" s="41" t="s">
        <v>4</v>
      </c>
      <c r="E95" s="42" t="s">
        <v>126</v>
      </c>
      <c r="F95" s="42" t="s">
        <v>146</v>
      </c>
      <c r="G95" s="23">
        <f>'Paramétrage Transversal'!D4/'Paramétrage Transversal'!D21</f>
        <v>0</v>
      </c>
      <c r="H95" s="16">
        <f>VLOOKUP(Tableau3943[[#This Row],[Engin]],Tableau11[],21,FALSE)+VLOOKUP(Tableau3943[[#This Row],[Outil]],Tableau40[],21,FALSE)</f>
        <v>34.324929971988794</v>
      </c>
      <c r="I95" s="21">
        <f>Tableau3943[[#This Row],[Débit de chantier heures/ha]]*H95</f>
        <v>0</v>
      </c>
      <c r="J95" s="18">
        <f>Tableau3943[[#This Row],[Débit de chantier heures/ha]]*'Paramétrage Transversal'!$D$14</f>
        <v>0</v>
      </c>
      <c r="K95" s="18">
        <f>VLOOKUP(Tableau3943[[#This Row],[Engin]],Tableau11[],8,FALSE)+VLOOKUP(Tableau3943[[#This Row],[Outil]],Tableau40[],8,FALSE)</f>
        <v>11.764705882352942</v>
      </c>
      <c r="L95" s="8">
        <f>Tableau3943[[#This Row],[Charges de Mécanisation  €/ha]]+Tableau3943[[#This Row],[Charges de Main d''oeuvre  €/ha]]</f>
        <v>0</v>
      </c>
      <c r="M95"/>
    </row>
    <row r="96" spans="2:13">
      <c r="B96" s="111" t="s">
        <v>3</v>
      </c>
      <c r="C96" s="42" t="s">
        <v>27</v>
      </c>
      <c r="D96" s="41" t="s">
        <v>96</v>
      </c>
      <c r="E96" s="42" t="s">
        <v>126</v>
      </c>
      <c r="F96" s="42" t="s">
        <v>147</v>
      </c>
      <c r="G96" s="23">
        <f>'Paramétrage Transversal'!D4/'Paramétrage Transversal'!D23</f>
        <v>0</v>
      </c>
      <c r="H96" s="16">
        <f>VLOOKUP(Tableau3943[[#This Row],[Engin]],Tableau11[],21,FALSE)+VLOOKUP(Tableau3943[[#This Row],[Outil]],Tableau40[],21,FALSE)</f>
        <v>27.610644257703083</v>
      </c>
      <c r="I96" s="21">
        <f>Tableau3943[[#This Row],[Débit de chantier heures/ha]]*H96</f>
        <v>0</v>
      </c>
      <c r="J96" s="21">
        <f>Tableau3943[[#This Row],[Débit de chantier heures/ha]]*'Paramétrage Transversal'!$D$14</f>
        <v>0</v>
      </c>
      <c r="K96" s="18">
        <f>VLOOKUP(Tableau3943[[#This Row],[Engin]],Tableau11[],8,FALSE)+VLOOKUP(Tableau3943[[#This Row],[Outil]],Tableau40[],8,FALSE)</f>
        <v>11.764705882352942</v>
      </c>
      <c r="L96" s="8">
        <f>Tableau3943[[#This Row],[Charges de Mécanisation  €/ha]]+Tableau3943[[#This Row],[Charges de Main d''oeuvre  €/ha]]</f>
        <v>0</v>
      </c>
      <c r="M96"/>
    </row>
    <row r="97" spans="2:13">
      <c r="B97" s="111" t="s">
        <v>3</v>
      </c>
      <c r="C97" s="42" t="s">
        <v>27</v>
      </c>
      <c r="D97" s="41" t="s">
        <v>148</v>
      </c>
      <c r="E97" s="42" t="s">
        <v>110</v>
      </c>
      <c r="F97" s="42" t="s">
        <v>124</v>
      </c>
      <c r="G97" s="23">
        <f>'Paramétrage Transversal'!D4/'Paramétrage Transversal'!D22</f>
        <v>0</v>
      </c>
      <c r="H97" s="16">
        <f>VLOOKUP(Tableau3943[[#This Row],[Engin]],Tableau11[],21,FALSE)+VLOOKUP(Tableau3943[[#This Row],[Outil]],Tableau40[],21,FALSE)</f>
        <v>25.732773109243698</v>
      </c>
      <c r="I97" s="21">
        <f>Tableau3943[[#This Row],[Débit de chantier heures/ha]]*H97</f>
        <v>0</v>
      </c>
      <c r="J97" s="18">
        <f>Tableau3943[[#This Row],[Débit de chantier heures/ha]]*'Paramétrage Transversal'!$D$14</f>
        <v>0</v>
      </c>
      <c r="K97" s="18">
        <f>VLOOKUP(Tableau3943[[#This Row],[Engin]],Tableau11[],8,FALSE)+VLOOKUP(Tableau3943[[#This Row],[Outil]],Tableau40[],8,FALSE)</f>
        <v>14.117647058823531</v>
      </c>
      <c r="L97" s="8">
        <f>Tableau3943[[#This Row],[Charges de Mécanisation  €/ha]]+Tableau3943[[#This Row],[Charges de Main d''oeuvre  €/ha]]</f>
        <v>0</v>
      </c>
      <c r="M97"/>
    </row>
    <row r="98" spans="2:13">
      <c r="B98" s="111" t="s">
        <v>90</v>
      </c>
      <c r="C98" s="42" t="s">
        <v>28</v>
      </c>
      <c r="D98" s="41" t="s">
        <v>87</v>
      </c>
      <c r="E98" s="42" t="s">
        <v>124</v>
      </c>
      <c r="F98" s="42" t="s">
        <v>124</v>
      </c>
      <c r="G98" s="23">
        <f>'Paramétrage Transversal'!D4/'Paramétrage Transversal'!D18</f>
        <v>0</v>
      </c>
      <c r="H98" s="16">
        <f>VLOOKUP(Tableau3943[[#This Row],[Engin]],Tableau11[],21,FALSE)+VLOOKUP(Tableau3943[[#This Row],[Outil]],Tableau40[],21,FALSE)</f>
        <v>0</v>
      </c>
      <c r="I98" s="21">
        <f>Tableau3943[[#This Row],[Débit de chantier heures/ha]]*H98</f>
        <v>0</v>
      </c>
      <c r="J98" s="18">
        <f>Tableau3943[[#This Row],[Débit de chantier heures/ha]]*'Paramétrage Transversal'!$D$14</f>
        <v>0</v>
      </c>
      <c r="K98" s="18">
        <f>VLOOKUP(Tableau3943[[#This Row],[Engin]],Tableau11[],8,FALSE)+VLOOKUP(Tableau3943[[#This Row],[Outil]],Tableau40[],8,FALSE)</f>
        <v>0</v>
      </c>
      <c r="L98" s="8">
        <f>Tableau3943[[#This Row],[Charges de Mécanisation  €/ha]]+Tableau3943[[#This Row],[Charges de Main d''oeuvre  €/ha]]</f>
        <v>0</v>
      </c>
      <c r="M98"/>
    </row>
    <row r="99" spans="2:13">
      <c r="B99" s="111" t="s">
        <v>90</v>
      </c>
      <c r="C99" s="42" t="s">
        <v>27</v>
      </c>
      <c r="D99" s="41" t="s">
        <v>183</v>
      </c>
      <c r="E99" s="42" t="s">
        <v>88</v>
      </c>
      <c r="F99" s="42" t="s">
        <v>124</v>
      </c>
      <c r="G99" s="45">
        <f>'Paramétrage Transversal'!D4/'Paramétrage Transversal'!D19</f>
        <v>0</v>
      </c>
      <c r="H99" s="16">
        <f>VLOOKUP(Tableau3943[[#This Row],[Engin]],Tableau11[],21,FALSE)+VLOOKUP(Tableau3943[[#This Row],[Outil]],Tableau40[],21,FALSE)</f>
        <v>34.407282913165268</v>
      </c>
      <c r="I99" s="21">
        <f>Tableau3943[[#This Row],[Débit de chantier heures/ha]]*H99</f>
        <v>0</v>
      </c>
      <c r="J99" s="18">
        <f>Tableau3943[[#This Row],[Débit de chantier heures/ha]]*'Paramétrage Transversal'!$D$14</f>
        <v>0</v>
      </c>
      <c r="K99" s="18">
        <f>VLOOKUP(Tableau3943[[#This Row],[Engin]],Tableau11[],8,FALSE)+VLOOKUP(Tableau3943[[#This Row],[Outil]],Tableau40[],8,FALSE)</f>
        <v>6.4705882352941186</v>
      </c>
      <c r="L99" s="8">
        <f>Tableau3943[[#This Row],[Charges de Mécanisation  €/ha]]+Tableau3943[[#This Row],[Charges de Main d''oeuvre  €/ha]]</f>
        <v>0</v>
      </c>
      <c r="M99"/>
    </row>
    <row r="100" spans="2:13">
      <c r="B100" s="111" t="s">
        <v>90</v>
      </c>
      <c r="C100" s="42" t="s">
        <v>27</v>
      </c>
      <c r="D100" s="41" t="s">
        <v>184</v>
      </c>
      <c r="E100" s="42" t="s">
        <v>104</v>
      </c>
      <c r="F100" s="42" t="s">
        <v>124</v>
      </c>
      <c r="G100" s="23">
        <f>'Paramétrage Transversal'!D4/'Paramétrage Transversal'!D20</f>
        <v>0</v>
      </c>
      <c r="H100" s="16">
        <f>VLOOKUP(Tableau3943[[#This Row],[Engin]],Tableau11[],21,FALSE)+VLOOKUP(Tableau3943[[#This Row],[Outil]],Tableau40[],21,FALSE)</f>
        <v>138.61120448179273</v>
      </c>
      <c r="I100" s="21">
        <f>Tableau3943[[#This Row],[Débit de chantier heures/ha]]*H100</f>
        <v>0</v>
      </c>
      <c r="J100" s="21">
        <f>Tableau3943[[#This Row],[Débit de chantier heures/ha]]*'Paramétrage Transversal'!$D$14</f>
        <v>0</v>
      </c>
      <c r="K100" s="48">
        <f>VLOOKUP(Tableau3943[[#This Row],[Engin]],Tableau11[],8,FALSE)+VLOOKUP(Tableau3943[[#This Row],[Outil]],Tableau40[],8,FALSE)</f>
        <v>57.647058823529413</v>
      </c>
      <c r="L100" s="49">
        <f>Tableau3943[[#This Row],[Charges de Mécanisation  €/ha]]+Tableau3943[[#This Row],[Charges de Main d''oeuvre  €/ha]]</f>
        <v>0</v>
      </c>
      <c r="M100"/>
    </row>
    <row r="101" spans="2:13">
      <c r="B101" s="111" t="s">
        <v>10</v>
      </c>
      <c r="C101" s="42" t="s">
        <v>27</v>
      </c>
      <c r="D101" s="43" t="s">
        <v>312</v>
      </c>
      <c r="E101" s="42" t="s">
        <v>105</v>
      </c>
      <c r="F101" s="42" t="s">
        <v>281</v>
      </c>
      <c r="G101" s="23">
        <f>'Paramétrage Transversal'!D4*'Paramétrage Transversal'!D24/'Paramétrage Transversal'!D25</f>
        <v>0</v>
      </c>
      <c r="H101" s="16">
        <f>VLOOKUP(Tableau3943[[#This Row],[Engin]],Tableau11[],21,FALSE)+VLOOKUP(Tableau3943[[#This Row],[Outil]],Tableau40[],21,FALSE)</f>
        <v>42.016806722689076</v>
      </c>
      <c r="I101" s="21">
        <f>Tableau3943[[#This Row],[Débit de chantier heures/ha]]*H101</f>
        <v>0</v>
      </c>
      <c r="J101" s="21">
        <f>Tableau3943[[#This Row],[Débit de chantier heures/ha]]*'Paramétrage Transversal'!$D$14</f>
        <v>0</v>
      </c>
      <c r="K101" s="48">
        <f>VLOOKUP(Tableau3943[[#This Row],[Engin]],Tableau11[],8,FALSE)+VLOOKUP(Tableau3943[[#This Row],[Outil]],Tableau40[],8,FALSE)</f>
        <v>16.47058823529412</v>
      </c>
      <c r="L101" s="120">
        <f>Tableau3943[[#This Row],[Charges de Mécanisation  €/ha]]+Tableau3943[[#This Row],[Charges de Main d''oeuvre  €/ha]]</f>
        <v>0</v>
      </c>
      <c r="M101"/>
    </row>
    <row r="102" spans="2:13">
      <c r="B102" s="112" t="s">
        <v>10</v>
      </c>
      <c r="C102" s="44" t="s">
        <v>27</v>
      </c>
      <c r="D102" s="43" t="s">
        <v>371</v>
      </c>
      <c r="E102" s="42" t="s">
        <v>105</v>
      </c>
      <c r="F102" s="42" t="s">
        <v>280</v>
      </c>
      <c r="G102" s="24">
        <f>'Paramétrage Transversal'!D4*'Paramétrage Transversal'!D24/'Paramétrage Transversal'!D25</f>
        <v>0</v>
      </c>
      <c r="H102" s="16">
        <f>VLOOKUP(Tableau3943[[#This Row],[Engin]],Tableau11[],21,FALSE)+VLOOKUP(Tableau3943[[#This Row],[Outil]],Tableau40[],21,FALSE)</f>
        <v>38.450140056022413</v>
      </c>
      <c r="I102" s="22">
        <f>Tableau3943[[#This Row],[Débit de chantier heures/ha]]*H102</f>
        <v>0</v>
      </c>
      <c r="J102" s="19">
        <f>Tableau3943[[#This Row],[Débit de chantier heures/ha]]*'Paramétrage Transversal'!$D$14</f>
        <v>0</v>
      </c>
      <c r="K102" s="18">
        <f>VLOOKUP(Tableau3943[[#This Row],[Engin]],Tableau11[],8,FALSE)+VLOOKUP(Tableau3943[[#This Row],[Outil]],Tableau40[],8,FALSE)</f>
        <v>16.47058823529412</v>
      </c>
      <c r="L102" s="8">
        <f>Tableau3943[[#This Row],[Charges de Mécanisation  €/ha]]+Tableau3943[[#This Row],[Charges de Main d''oeuvre  €/ha]]</f>
        <v>0</v>
      </c>
    </row>
  </sheetData>
  <mergeCells count="3">
    <mergeCell ref="B2:L2"/>
    <mergeCell ref="B78:L78"/>
    <mergeCell ref="B92:L92"/>
  </mergeCells>
  <dataValidations count="4">
    <dataValidation type="list" allowBlank="1" showInputMessage="1" showErrorMessage="1" sqref="B80:B88 B94:B102 B4:B75" xr:uid="{04C16660-6034-4D9E-B576-46B7A7BCB9C8}">
      <formula1>Opération</formula1>
    </dataValidation>
    <dataValidation type="list" allowBlank="1" showInputMessage="1" showErrorMessage="1" sqref="C80:C88 C94:C102 C4:C75" xr:uid="{5A2DA122-1534-454D-952A-28FC8180EA54}">
      <formula1>Modalité</formula1>
    </dataValidation>
    <dataValidation type="list" allowBlank="1" showInputMessage="1" showErrorMessage="1" sqref="E80:E88 E94:E102 E4:E75" xr:uid="{7C6106B4-1F8A-45D7-841D-AB6CCE946968}">
      <formula1>Engin</formula1>
    </dataValidation>
    <dataValidation type="list" allowBlank="1" showInputMessage="1" showErrorMessage="1" sqref="F80:F88 F94:F102 F4:F75" xr:uid="{2F7940AA-E065-496B-8D71-D3BF982CFC3D}">
      <formula1>Outil</formula1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4C69F-1A28-4AD8-A844-EC3E5894659B}">
  <sheetPr codeName="Feuil3">
    <tabColor theme="1" tint="0.499984740745262"/>
  </sheetPr>
  <dimension ref="B2:Z65"/>
  <sheetViews>
    <sheetView showGridLines="0" zoomScaleNormal="100" workbookViewId="0">
      <pane xSplit="2" topLeftCell="C1" activePane="topRight" state="frozen"/>
      <selection pane="topRight" activeCell="D55" sqref="D55"/>
    </sheetView>
  </sheetViews>
  <sheetFormatPr baseColWidth="10" defaultRowHeight="15"/>
  <cols>
    <col min="1" max="1" width="3.7109375" customWidth="1"/>
    <col min="2" max="2" width="52.42578125" bestFit="1" customWidth="1"/>
    <col min="3" max="26" width="15.7109375" style="39" customWidth="1"/>
  </cols>
  <sheetData>
    <row r="2" spans="2:26" s="292" customFormat="1" ht="60">
      <c r="B2" s="260" t="s">
        <v>266</v>
      </c>
      <c r="C2" s="263" t="s">
        <v>368</v>
      </c>
      <c r="D2" s="263" t="s">
        <v>112</v>
      </c>
      <c r="E2" s="263" t="s">
        <v>113</v>
      </c>
      <c r="F2" s="263" t="s">
        <v>114</v>
      </c>
      <c r="G2" s="263" t="s">
        <v>115</v>
      </c>
      <c r="H2" s="263" t="s">
        <v>116</v>
      </c>
      <c r="I2" s="263" t="s">
        <v>117</v>
      </c>
      <c r="J2" s="263" t="s">
        <v>161</v>
      </c>
      <c r="K2" s="263" t="s">
        <v>363</v>
      </c>
      <c r="L2" s="263" t="s">
        <v>162</v>
      </c>
      <c r="M2" s="263" t="s">
        <v>364</v>
      </c>
      <c r="N2" s="263" t="s">
        <v>377</v>
      </c>
      <c r="O2" s="263" t="s">
        <v>378</v>
      </c>
      <c r="P2" s="263" t="s">
        <v>118</v>
      </c>
      <c r="Q2" s="263" t="s">
        <v>119</v>
      </c>
      <c r="R2" s="263" t="s">
        <v>366</v>
      </c>
      <c r="S2" s="263" t="s">
        <v>120</v>
      </c>
      <c r="T2" s="263" t="s">
        <v>121</v>
      </c>
      <c r="U2" s="263" t="s">
        <v>362</v>
      </c>
      <c r="V2" s="264" t="s">
        <v>122</v>
      </c>
    </row>
    <row r="3" spans="2:26">
      <c r="B3" s="101" t="s">
        <v>124</v>
      </c>
      <c r="C3" s="36">
        <v>0</v>
      </c>
      <c r="D3" s="36">
        <v>0</v>
      </c>
      <c r="E3" s="36">
        <v>1</v>
      </c>
      <c r="F3" s="31">
        <v>0</v>
      </c>
      <c r="G3" s="36">
        <v>0</v>
      </c>
      <c r="H3" s="31">
        <v>0</v>
      </c>
      <c r="I3" s="32">
        <f t="shared" ref="I3:I12" si="0">(G3/1000/0.85)*C3*H3</f>
        <v>0</v>
      </c>
      <c r="J3" s="36"/>
      <c r="K3" s="37"/>
      <c r="L3" s="36"/>
      <c r="M3" s="37"/>
      <c r="N3" s="228">
        <v>0</v>
      </c>
      <c r="O3" s="31"/>
      <c r="P3" s="32">
        <f>I3*'Paramétrage Transversal'!$D$29</f>
        <v>0</v>
      </c>
      <c r="Q3" s="32">
        <f>IF(J3&lt;&gt;"",J3/K3,0)+IF(L3&lt;&gt;"",L3/M3,0)</f>
        <v>0</v>
      </c>
      <c r="R3" s="32">
        <f>Tableau11[[#This Row],[Prix neuf €]]*Tableau11[[#This Row],[Coefficient cumulatif Entretien et Réparation]]/Tableau11[[#This Row],[Durée de vie h]]</f>
        <v>0</v>
      </c>
      <c r="S3" s="32">
        <f t="shared" ref="S3:S10" si="1">D3/E3</f>
        <v>0</v>
      </c>
      <c r="T3" s="32">
        <f t="shared" ref="T3:T10" si="2">-S3*F3</f>
        <v>0</v>
      </c>
      <c r="U3" s="32">
        <f>Tableau11[[#This Row],[Prix neuf €]]/2*Tableau11[[#This Row],[Pourcentage Assurance + Frais d''intérêts]]*10/Tableau11[[#This Row],[Durée de vie h]]</f>
        <v>0</v>
      </c>
      <c r="V3" s="276">
        <f t="shared" ref="V3:V9" si="3">SUM(P3:U3)</f>
        <v>0</v>
      </c>
      <c r="W3" s="257"/>
      <c r="X3" s="258"/>
      <c r="Y3"/>
      <c r="Z3"/>
    </row>
    <row r="4" spans="2:26">
      <c r="B4" s="101" t="s">
        <v>105</v>
      </c>
      <c r="C4" s="117">
        <v>140</v>
      </c>
      <c r="D4" s="117">
        <v>120000</v>
      </c>
      <c r="E4" s="117">
        <v>7000</v>
      </c>
      <c r="F4" s="31">
        <v>0.3</v>
      </c>
      <c r="G4" s="36">
        <v>200</v>
      </c>
      <c r="H4" s="31">
        <v>0.5</v>
      </c>
      <c r="I4" s="32">
        <f t="shared" si="0"/>
        <v>16.47058823529412</v>
      </c>
      <c r="J4" s="117">
        <v>3000</v>
      </c>
      <c r="K4" s="117">
        <v>3000</v>
      </c>
      <c r="L4" s="117">
        <v>6000</v>
      </c>
      <c r="M4" s="117">
        <v>3000</v>
      </c>
      <c r="N4" s="31">
        <v>0.4</v>
      </c>
      <c r="O4" s="31">
        <v>0.03</v>
      </c>
      <c r="P4" s="32">
        <f>I4*'Paramétrage Transversal'!$D$29</f>
        <v>12.188235294117648</v>
      </c>
      <c r="Q4" s="32">
        <f t="shared" ref="Q4:Q10" si="4">IF(J4&lt;&gt;"",J4/K4,0)+IF(L4&lt;&gt;"",L4/M4,0)</f>
        <v>3</v>
      </c>
      <c r="R4" s="270">
        <f>Tableau11[[#This Row],[Prix neuf €]]*Tableau11[[#This Row],[Coefficient cumulatif Entretien et Réparation]]/Tableau11[[#This Row],[Durée de vie h]]</f>
        <v>6.8571428571428568</v>
      </c>
      <c r="S4" s="32">
        <f t="shared" si="1"/>
        <v>17.142857142857142</v>
      </c>
      <c r="T4" s="32">
        <f t="shared" si="2"/>
        <v>-5.1428571428571423</v>
      </c>
      <c r="U4" s="32">
        <f>Tableau11[[#This Row],[Prix neuf €]]/2*Tableau11[[#This Row],[Pourcentage Assurance + Frais d''intérêts]]*10/Tableau11[[#This Row],[Durée de vie h]]</f>
        <v>2.5714285714285716</v>
      </c>
      <c r="V4" s="276">
        <f t="shared" si="3"/>
        <v>36.616806722689077</v>
      </c>
      <c r="W4" s="257"/>
      <c r="X4" s="258"/>
      <c r="Y4"/>
      <c r="Z4"/>
    </row>
    <row r="5" spans="2:26">
      <c r="B5" s="101" t="s">
        <v>126</v>
      </c>
      <c r="C5" s="117">
        <v>100</v>
      </c>
      <c r="D5" s="117">
        <v>80000</v>
      </c>
      <c r="E5" s="117">
        <v>7000</v>
      </c>
      <c r="F5" s="31">
        <v>0.3</v>
      </c>
      <c r="G5" s="36">
        <v>200</v>
      </c>
      <c r="H5" s="31">
        <v>0.5</v>
      </c>
      <c r="I5" s="32">
        <f t="shared" si="0"/>
        <v>11.764705882352942</v>
      </c>
      <c r="J5" s="117">
        <v>3000</v>
      </c>
      <c r="K5" s="117">
        <v>3000</v>
      </c>
      <c r="L5" s="117">
        <v>4000</v>
      </c>
      <c r="M5" s="117">
        <v>3000</v>
      </c>
      <c r="N5" s="31">
        <v>0.4</v>
      </c>
      <c r="O5" s="31">
        <v>0.03</v>
      </c>
      <c r="P5" s="32">
        <f>I5*'Paramétrage Transversal'!$D$29</f>
        <v>8.7058823529411775</v>
      </c>
      <c r="Q5" s="32">
        <f t="shared" si="4"/>
        <v>2.333333333333333</v>
      </c>
      <c r="R5" s="270">
        <f>Tableau11[[#This Row],[Prix neuf €]]*Tableau11[[#This Row],[Coefficient cumulatif Entretien et Réparation]]/Tableau11[[#This Row],[Durée de vie h]]</f>
        <v>4.5714285714285712</v>
      </c>
      <c r="S5" s="32">
        <f t="shared" si="1"/>
        <v>11.428571428571429</v>
      </c>
      <c r="T5" s="32">
        <f t="shared" si="2"/>
        <v>-3.4285714285714284</v>
      </c>
      <c r="U5" s="32">
        <f>Tableau11[[#This Row],[Prix neuf €]]/2*Tableau11[[#This Row],[Pourcentage Assurance + Frais d''intérêts]]*10/Tableau11[[#This Row],[Durée de vie h]]</f>
        <v>1.7142857142857142</v>
      </c>
      <c r="V5" s="276">
        <f t="shared" si="3"/>
        <v>25.324929971988798</v>
      </c>
      <c r="W5" s="257"/>
      <c r="X5" s="258"/>
      <c r="Y5"/>
      <c r="Z5"/>
    </row>
    <row r="6" spans="2:26">
      <c r="B6" s="101" t="s">
        <v>106</v>
      </c>
      <c r="C6" s="117">
        <v>80</v>
      </c>
      <c r="D6" s="117">
        <v>60000</v>
      </c>
      <c r="E6" s="117">
        <v>7000</v>
      </c>
      <c r="F6" s="31">
        <v>0.3</v>
      </c>
      <c r="G6" s="36">
        <v>200</v>
      </c>
      <c r="H6" s="31">
        <v>0.4</v>
      </c>
      <c r="I6" s="32">
        <f t="shared" si="0"/>
        <v>7.5294117647058831</v>
      </c>
      <c r="J6" s="117">
        <v>2000</v>
      </c>
      <c r="K6" s="117">
        <v>3000</v>
      </c>
      <c r="L6" s="117">
        <v>4000</v>
      </c>
      <c r="M6" s="117">
        <v>3000</v>
      </c>
      <c r="N6" s="31">
        <v>0.4</v>
      </c>
      <c r="O6" s="31">
        <v>0.03</v>
      </c>
      <c r="P6" s="32">
        <f>I6*'Paramétrage Transversal'!$D$29</f>
        <v>5.5717647058823534</v>
      </c>
      <c r="Q6" s="32">
        <f t="shared" si="4"/>
        <v>2</v>
      </c>
      <c r="R6" s="270">
        <f>Tableau11[[#This Row],[Prix neuf €]]*Tableau11[[#This Row],[Coefficient cumulatif Entretien et Réparation]]/Tableau11[[#This Row],[Durée de vie h]]</f>
        <v>3.4285714285714284</v>
      </c>
      <c r="S6" s="32">
        <f t="shared" si="1"/>
        <v>8.5714285714285712</v>
      </c>
      <c r="T6" s="32">
        <f t="shared" si="2"/>
        <v>-2.5714285714285712</v>
      </c>
      <c r="U6" s="32">
        <f>Tableau11[[#This Row],[Prix neuf €]]/2*Tableau11[[#This Row],[Pourcentage Assurance + Frais d''intérêts]]*10/Tableau11[[#This Row],[Durée de vie h]]</f>
        <v>1.2857142857142858</v>
      </c>
      <c r="V6" s="276">
        <f t="shared" si="3"/>
        <v>18.286050420168067</v>
      </c>
      <c r="W6" s="257"/>
      <c r="X6" s="258"/>
      <c r="Y6"/>
      <c r="Z6"/>
    </row>
    <row r="7" spans="2:26">
      <c r="B7" s="101" t="s">
        <v>109</v>
      </c>
      <c r="C7" s="117">
        <v>18.5</v>
      </c>
      <c r="D7" s="117">
        <v>21000</v>
      </c>
      <c r="E7" s="117">
        <v>3000</v>
      </c>
      <c r="F7" s="31">
        <v>0.3</v>
      </c>
      <c r="G7" s="36">
        <v>200</v>
      </c>
      <c r="H7" s="31">
        <v>0.5</v>
      </c>
      <c r="I7" s="32">
        <f t="shared" si="0"/>
        <v>2.1764705882352944</v>
      </c>
      <c r="J7" s="117">
        <v>4000</v>
      </c>
      <c r="K7" s="117">
        <v>1500</v>
      </c>
      <c r="L7" s="117"/>
      <c r="M7" s="117"/>
      <c r="N7" s="31">
        <v>0.4</v>
      </c>
      <c r="O7" s="31">
        <v>0.03</v>
      </c>
      <c r="P7" s="32">
        <f>I7*'Paramétrage Transversal'!$D$29</f>
        <v>1.6105882352941179</v>
      </c>
      <c r="Q7" s="32">
        <f t="shared" si="4"/>
        <v>2.6666666666666665</v>
      </c>
      <c r="R7" s="270">
        <f>Tableau11[[#This Row],[Prix neuf €]]*Tableau11[[#This Row],[Coefficient cumulatif Entretien et Réparation]]/Tableau11[[#This Row],[Durée de vie h]]</f>
        <v>2.8</v>
      </c>
      <c r="S7" s="32">
        <f t="shared" si="1"/>
        <v>7</v>
      </c>
      <c r="T7" s="32">
        <f t="shared" si="2"/>
        <v>-2.1</v>
      </c>
      <c r="U7" s="32">
        <f>Tableau11[[#This Row],[Prix neuf €]]/2*Tableau11[[#This Row],[Pourcentage Assurance + Frais d''intérêts]]*10/Tableau11[[#This Row],[Durée de vie h]]</f>
        <v>1.05</v>
      </c>
      <c r="V7" s="276">
        <f t="shared" si="3"/>
        <v>13.027254901960786</v>
      </c>
      <c r="W7" s="257"/>
      <c r="X7" s="258"/>
      <c r="Y7"/>
      <c r="Z7"/>
    </row>
    <row r="8" spans="2:26">
      <c r="B8" s="101" t="s">
        <v>88</v>
      </c>
      <c r="C8" s="117">
        <v>55</v>
      </c>
      <c r="D8" s="117">
        <v>120000</v>
      </c>
      <c r="E8" s="117">
        <v>7000</v>
      </c>
      <c r="F8" s="31">
        <v>0.3</v>
      </c>
      <c r="G8" s="36">
        <v>200</v>
      </c>
      <c r="H8" s="31">
        <v>0.5</v>
      </c>
      <c r="I8" s="32">
        <f t="shared" si="0"/>
        <v>6.4705882352941186</v>
      </c>
      <c r="J8" s="117">
        <v>4000</v>
      </c>
      <c r="K8" s="117">
        <v>3000</v>
      </c>
      <c r="L8" s="117"/>
      <c r="M8" s="117"/>
      <c r="N8" s="31">
        <v>0.8</v>
      </c>
      <c r="O8" s="31">
        <v>0.03</v>
      </c>
      <c r="P8" s="32">
        <f>I8*'Paramétrage Transversal'!$D$29</f>
        <v>4.7882352941176478</v>
      </c>
      <c r="Q8" s="32">
        <f t="shared" si="4"/>
        <v>1.3333333333333333</v>
      </c>
      <c r="R8" s="270">
        <f>Tableau11[[#This Row],[Prix neuf €]]*Tableau11[[#This Row],[Coefficient cumulatif Entretien et Réparation]]/Tableau11[[#This Row],[Durée de vie h]]</f>
        <v>13.714285714285714</v>
      </c>
      <c r="S8" s="32">
        <f t="shared" si="1"/>
        <v>17.142857142857142</v>
      </c>
      <c r="T8" s="32">
        <f t="shared" si="2"/>
        <v>-5.1428571428571423</v>
      </c>
      <c r="U8" s="32">
        <f>Tableau11[[#This Row],[Prix neuf €]]/2*Tableau11[[#This Row],[Pourcentage Assurance + Frais d''intérêts]]*10/Tableau11[[#This Row],[Durée de vie h]]</f>
        <v>2.5714285714285716</v>
      </c>
      <c r="V8" s="276">
        <f t="shared" si="3"/>
        <v>34.407282913165268</v>
      </c>
      <c r="W8" s="257"/>
      <c r="X8" s="258"/>
      <c r="Y8"/>
      <c r="Z8"/>
    </row>
    <row r="9" spans="2:26">
      <c r="B9" s="101" t="s">
        <v>293</v>
      </c>
      <c r="C9" s="117">
        <v>350</v>
      </c>
      <c r="D9" s="117">
        <v>400000</v>
      </c>
      <c r="E9" s="117">
        <v>7000</v>
      </c>
      <c r="F9" s="31">
        <v>0.3</v>
      </c>
      <c r="G9" s="36">
        <v>200</v>
      </c>
      <c r="H9" s="31">
        <v>0.7</v>
      </c>
      <c r="I9" s="32">
        <f t="shared" si="0"/>
        <v>57.647058823529413</v>
      </c>
      <c r="J9" s="117">
        <v>5000</v>
      </c>
      <c r="K9" s="117">
        <v>3000</v>
      </c>
      <c r="L9" s="117"/>
      <c r="M9" s="117"/>
      <c r="N9" s="31">
        <v>0.8</v>
      </c>
      <c r="O9" s="31">
        <v>0.03</v>
      </c>
      <c r="P9" s="32">
        <f>I9*'Paramétrage Transversal'!$D$29</f>
        <v>42.658823529411762</v>
      </c>
      <c r="Q9" s="32">
        <f t="shared" si="4"/>
        <v>1.6666666666666667</v>
      </c>
      <c r="R9" s="32">
        <f>Tableau11[[#This Row],[Prix neuf €]]*Tableau11[[#This Row],[Coefficient cumulatif Entretien et Réparation]]/Tableau11[[#This Row],[Durée de vie h]]</f>
        <v>45.714285714285715</v>
      </c>
      <c r="S9" s="32">
        <f t="shared" si="1"/>
        <v>57.142857142857146</v>
      </c>
      <c r="T9" s="32">
        <f t="shared" si="2"/>
        <v>-17.142857142857142</v>
      </c>
      <c r="U9" s="32">
        <f>Tableau11[[#This Row],[Prix neuf €]]/2*Tableau11[[#This Row],[Pourcentage Assurance + Frais d''intérêts]]*10/Tableau11[[#This Row],[Durée de vie h]]</f>
        <v>8.5714285714285712</v>
      </c>
      <c r="V9" s="276">
        <f t="shared" si="3"/>
        <v>138.61120448179273</v>
      </c>
      <c r="W9" s="257"/>
      <c r="X9" s="258"/>
      <c r="Y9"/>
      <c r="Z9"/>
    </row>
    <row r="10" spans="2:26">
      <c r="B10" s="102" t="s">
        <v>110</v>
      </c>
      <c r="C10" s="281">
        <v>100</v>
      </c>
      <c r="D10" s="281">
        <v>80000</v>
      </c>
      <c r="E10" s="281">
        <v>7000</v>
      </c>
      <c r="F10" s="46">
        <v>0.3</v>
      </c>
      <c r="G10" s="289">
        <v>200</v>
      </c>
      <c r="H10" s="46">
        <v>0.6</v>
      </c>
      <c r="I10" s="47">
        <f t="shared" si="0"/>
        <v>14.117647058823531</v>
      </c>
      <c r="J10" s="281">
        <v>3000</v>
      </c>
      <c r="K10" s="281">
        <v>3000</v>
      </c>
      <c r="L10" s="281"/>
      <c r="M10" s="281"/>
      <c r="N10" s="31">
        <v>0.4</v>
      </c>
      <c r="O10" s="31">
        <v>0.03</v>
      </c>
      <c r="P10" s="47">
        <f>I10*'Paramétrage Transversal'!$D$29</f>
        <v>10.447058823529412</v>
      </c>
      <c r="Q10" s="32">
        <f t="shared" si="4"/>
        <v>1</v>
      </c>
      <c r="R10" s="271">
        <f>Tableau11[[#This Row],[Prix neuf €]]*Tableau11[[#This Row],[Coefficient cumulatif Entretien et Réparation]]/Tableau11[[#This Row],[Durée de vie h]]</f>
        <v>4.5714285714285712</v>
      </c>
      <c r="S10" s="47">
        <f t="shared" si="1"/>
        <v>11.428571428571429</v>
      </c>
      <c r="T10" s="47">
        <f t="shared" si="2"/>
        <v>-3.4285714285714284</v>
      </c>
      <c r="U10" s="32">
        <f>Tableau11[[#This Row],[Prix neuf €]]/2*Tableau11[[#This Row],[Pourcentage Assurance + Frais d''intérêts]]*10/Tableau11[[#This Row],[Durée de vie h]]</f>
        <v>1.7142857142857142</v>
      </c>
      <c r="V10" s="277">
        <f>SUM(P10:U10)</f>
        <v>25.732773109243698</v>
      </c>
      <c r="W10" s="257"/>
      <c r="X10" s="258"/>
      <c r="Y10"/>
      <c r="Z10"/>
    </row>
    <row r="11" spans="2:26">
      <c r="B11" s="428" t="s">
        <v>525</v>
      </c>
      <c r="C11" s="429">
        <v>25</v>
      </c>
      <c r="D11" s="430">
        <v>45000</v>
      </c>
      <c r="E11" s="430">
        <v>3000</v>
      </c>
      <c r="F11" s="431">
        <v>0.3</v>
      </c>
      <c r="G11" s="432">
        <v>200</v>
      </c>
      <c r="H11" s="431">
        <v>0.5</v>
      </c>
      <c r="I11" s="433">
        <f t="shared" si="0"/>
        <v>2.9411764705882355</v>
      </c>
      <c r="J11" s="430">
        <v>4000</v>
      </c>
      <c r="K11" s="430">
        <v>1500</v>
      </c>
      <c r="L11" s="430"/>
      <c r="M11" s="430"/>
      <c r="N11" s="431">
        <v>0.4</v>
      </c>
      <c r="O11" s="431">
        <v>0.03</v>
      </c>
      <c r="P11" s="433">
        <f>I11*'Paramétrage Transversal'!$D$29</f>
        <v>2.1764705882352944</v>
      </c>
      <c r="Q11" s="433">
        <f>IF(J11&lt;&gt;"",J11/K11,0)+IF(L11&lt;&gt;"",L11/M11,0)</f>
        <v>2.6666666666666665</v>
      </c>
      <c r="R11" s="434">
        <f>Tableau11[[#This Row],[Prix neuf €]]*Tableau11[[#This Row],[Coefficient cumulatif Entretien et Réparation]]/Tableau11[[#This Row],[Durée de vie h]]</f>
        <v>6</v>
      </c>
      <c r="S11" s="433">
        <f>D11/E11</f>
        <v>15</v>
      </c>
      <c r="T11" s="433">
        <f>-S11*F11</f>
        <v>-4.5</v>
      </c>
      <c r="U11" s="433">
        <f>Tableau11[[#This Row],[Prix neuf €]]/2*Tableau11[[#This Row],[Pourcentage Assurance + Frais d''intérêts]]*10/Tableau11[[#This Row],[Durée de vie h]]</f>
        <v>2.25</v>
      </c>
      <c r="V11" s="435">
        <f>SUM(P11:U11)</f>
        <v>23.593137254901961</v>
      </c>
      <c r="W11" s="257"/>
      <c r="X11" s="258"/>
      <c r="Y11"/>
      <c r="Z11"/>
    </row>
    <row r="12" spans="2:26">
      <c r="B12" s="460" t="s">
        <v>591</v>
      </c>
      <c r="C12" s="452">
        <v>90</v>
      </c>
      <c r="D12" s="453">
        <v>110000</v>
      </c>
      <c r="E12" s="453">
        <v>3000</v>
      </c>
      <c r="F12" s="454">
        <v>0.3</v>
      </c>
      <c r="G12" s="461">
        <v>200</v>
      </c>
      <c r="H12" s="454">
        <v>0.6</v>
      </c>
      <c r="I12" s="459">
        <f t="shared" si="0"/>
        <v>12.705882352941178</v>
      </c>
      <c r="J12" s="453">
        <v>2000</v>
      </c>
      <c r="K12" s="453">
        <v>1500</v>
      </c>
      <c r="L12" s="453"/>
      <c r="M12" s="453"/>
      <c r="N12" s="455">
        <v>60</v>
      </c>
      <c r="O12" s="454">
        <v>0.03</v>
      </c>
      <c r="P12" s="459">
        <f>I12*'Paramétrage Transversal'!$D$29</f>
        <v>9.4023529411764706</v>
      </c>
      <c r="Q12" s="459">
        <f>IF(J12&lt;&gt;"",J12/K12,0)+IF(L12&lt;&gt;"",L12/M12,0)</f>
        <v>1.3333333333333333</v>
      </c>
      <c r="R12" s="457">
        <f>Tableau11[[#This Row],[Prix neuf €]]*Tableau11[[#This Row],[Coefficient cumulatif Entretien et Réparation]]/Tableau11[[#This Row],[Durée de vie h]]</f>
        <v>2200</v>
      </c>
      <c r="S12" s="459">
        <f>D12/E12</f>
        <v>36.666666666666664</v>
      </c>
      <c r="T12" s="459">
        <f>-S12*F12</f>
        <v>-10.999999999999998</v>
      </c>
      <c r="U12" s="459">
        <f>Tableau11[[#This Row],[Prix neuf €]]/2*Tableau11[[#This Row],[Pourcentage Assurance + Frais d''intérêts]]*10/Tableau11[[#This Row],[Durée de vie h]]</f>
        <v>5.5</v>
      </c>
      <c r="V12" s="456">
        <f>SUM(P12:U12)</f>
        <v>2241.9023529411761</v>
      </c>
      <c r="W12" s="257"/>
      <c r="X12" s="258"/>
      <c r="Y12"/>
      <c r="Z12"/>
    </row>
    <row r="13" spans="2:26">
      <c r="W13" s="257"/>
      <c r="X13" s="258"/>
    </row>
    <row r="14" spans="2:26" s="38" customFormat="1">
      <c r="B14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257"/>
      <c r="X14" s="258"/>
      <c r="Y14" s="39"/>
      <c r="Z14" s="39"/>
    </row>
    <row r="15" spans="2:26" s="295" customFormat="1" ht="60">
      <c r="B15" s="261" t="s">
        <v>125</v>
      </c>
      <c r="C15" s="262" t="s">
        <v>368</v>
      </c>
      <c r="D15" s="263" t="s">
        <v>112</v>
      </c>
      <c r="E15" s="263" t="s">
        <v>113</v>
      </c>
      <c r="F15" s="263" t="s">
        <v>114</v>
      </c>
      <c r="G15" s="263" t="s">
        <v>115</v>
      </c>
      <c r="H15" s="263" t="s">
        <v>116</v>
      </c>
      <c r="I15" s="263" t="s">
        <v>117</v>
      </c>
      <c r="J15" s="263" t="s">
        <v>161</v>
      </c>
      <c r="K15" s="263" t="s">
        <v>363</v>
      </c>
      <c r="L15" s="263" t="s">
        <v>162</v>
      </c>
      <c r="M15" s="263" t="s">
        <v>364</v>
      </c>
      <c r="N15" s="263" t="s">
        <v>377</v>
      </c>
      <c r="O15" s="263" t="s">
        <v>378</v>
      </c>
      <c r="P15" s="263" t="s">
        <v>118</v>
      </c>
      <c r="Q15" s="263" t="s">
        <v>119</v>
      </c>
      <c r="R15" s="263" t="s">
        <v>366</v>
      </c>
      <c r="S15" s="263" t="s">
        <v>120</v>
      </c>
      <c r="T15" s="263" t="s">
        <v>121</v>
      </c>
      <c r="U15" s="263" t="s">
        <v>339</v>
      </c>
      <c r="V15" s="264" t="s">
        <v>122</v>
      </c>
      <c r="W15" s="293"/>
      <c r="X15" s="294"/>
    </row>
    <row r="16" spans="2:26">
      <c r="B16" s="103" t="s">
        <v>124</v>
      </c>
      <c r="C16" s="35"/>
      <c r="D16" s="100">
        <v>0</v>
      </c>
      <c r="E16" s="36">
        <v>1</v>
      </c>
      <c r="F16" s="31">
        <v>0</v>
      </c>
      <c r="G16" s="35"/>
      <c r="H16" s="33"/>
      <c r="I16" s="34">
        <f t="shared" ref="I16:I55" si="5">(G16/1000/0.85)*C16*H16</f>
        <v>0</v>
      </c>
      <c r="J16" s="56"/>
      <c r="K16" s="56"/>
      <c r="L16" s="56"/>
      <c r="M16" s="56"/>
      <c r="N16" s="227">
        <v>0</v>
      </c>
      <c r="O16" s="31"/>
      <c r="P16" s="32">
        <f>I16*'Paramétrage Transversal'!$D$29</f>
        <v>0</v>
      </c>
      <c r="Q16" s="32">
        <f t="shared" ref="Q16:Q55" si="6">IF(J16&lt;&gt;"",J16/K16,0)+IF(L16&lt;&gt;"",L16/M16,0)</f>
        <v>0</v>
      </c>
      <c r="R16" s="40">
        <f>Tableau40[[#This Row],[Prix neuf €]]*Tableau40[[#This Row],[Coefficient cumulatif Entretien et Réparation]]/Tableau40[[#This Row],[Durée de vie h]]</f>
        <v>0</v>
      </c>
      <c r="S16" s="32">
        <f t="shared" ref="S16:S55" si="7">D16/E16</f>
        <v>0</v>
      </c>
      <c r="T16" s="32">
        <f t="shared" ref="T16:T55" si="8">-S16*F16</f>
        <v>0</v>
      </c>
      <c r="U16" s="32">
        <f>Tableau40[[#This Row],[Prix neuf €]]/2*Tableau40[[#This Row],[Pourcentage Assurance + Frais d''intérêts]]*10/Tableau40[[#This Row],[Durée de vie h]]</f>
        <v>0</v>
      </c>
      <c r="V16" s="276">
        <f t="shared" ref="V16:V55" si="9">SUM(P16:U16)</f>
        <v>0</v>
      </c>
      <c r="W16" s="257"/>
      <c r="X16" s="258"/>
      <c r="Y16"/>
      <c r="Z16"/>
    </row>
    <row r="17" spans="2:26">
      <c r="B17" s="103" t="s">
        <v>267</v>
      </c>
      <c r="C17" s="35"/>
      <c r="D17" s="282">
        <v>9000</v>
      </c>
      <c r="E17" s="117">
        <v>450</v>
      </c>
      <c r="F17" s="31">
        <v>0.3</v>
      </c>
      <c r="G17" s="35"/>
      <c r="H17" s="33"/>
      <c r="I17" s="34">
        <f t="shared" si="5"/>
        <v>0</v>
      </c>
      <c r="J17" s="56"/>
      <c r="K17" s="56"/>
      <c r="L17" s="56"/>
      <c r="M17" s="56"/>
      <c r="N17" s="265">
        <v>0.15</v>
      </c>
      <c r="O17" s="31">
        <v>0.03</v>
      </c>
      <c r="P17" s="32">
        <f>I17*'Paramétrage Transversal'!$D$29</f>
        <v>0</v>
      </c>
      <c r="Q17" s="32">
        <f t="shared" si="6"/>
        <v>0</v>
      </c>
      <c r="R17" s="270">
        <f>Tableau40[[#This Row],[Prix neuf €]]*Tableau40[[#This Row],[Coefficient cumulatif Entretien et Réparation]]/Tableau40[[#This Row],[Durée de vie h]]</f>
        <v>3</v>
      </c>
      <c r="S17" s="32">
        <f t="shared" si="7"/>
        <v>20</v>
      </c>
      <c r="T17" s="32">
        <f t="shared" si="8"/>
        <v>-6</v>
      </c>
      <c r="U17" s="32">
        <f>Tableau40[[#This Row],[Prix neuf €]]/2*Tableau40[[#This Row],[Pourcentage Assurance + Frais d''intérêts]]*10/Tableau40[[#This Row],[Durée de vie h]]</f>
        <v>3</v>
      </c>
      <c r="V17" s="276">
        <f t="shared" si="9"/>
        <v>20</v>
      </c>
      <c r="W17" s="257"/>
      <c r="X17" s="258"/>
      <c r="Y17"/>
      <c r="Z17"/>
    </row>
    <row r="18" spans="2:26">
      <c r="B18" s="103" t="s">
        <v>192</v>
      </c>
      <c r="C18" s="35"/>
      <c r="D18" s="282">
        <v>4000</v>
      </c>
      <c r="E18" s="117">
        <v>1000</v>
      </c>
      <c r="F18" s="31">
        <v>0.3</v>
      </c>
      <c r="G18" s="35"/>
      <c r="H18" s="33"/>
      <c r="I18" s="34">
        <f t="shared" si="5"/>
        <v>0</v>
      </c>
      <c r="J18" s="56"/>
      <c r="K18" s="56"/>
      <c r="L18" s="56"/>
      <c r="M18" s="56"/>
      <c r="N18" s="265">
        <v>0.15</v>
      </c>
      <c r="O18" s="31">
        <v>0.03</v>
      </c>
      <c r="P18" s="32">
        <f>I18*'Paramétrage Transversal'!$D$29</f>
        <v>0</v>
      </c>
      <c r="Q18" s="32">
        <f t="shared" si="6"/>
        <v>0</v>
      </c>
      <c r="R18" s="270">
        <f>Tableau40[[#This Row],[Prix neuf €]]*Tableau40[[#This Row],[Coefficient cumulatif Entretien et Réparation]]/Tableau40[[#This Row],[Durée de vie h]]</f>
        <v>0.6</v>
      </c>
      <c r="S18" s="32">
        <f t="shared" si="7"/>
        <v>4</v>
      </c>
      <c r="T18" s="32">
        <f t="shared" si="8"/>
        <v>-1.2</v>
      </c>
      <c r="U18" s="32">
        <f>Tableau40[[#This Row],[Prix neuf €]]/2*Tableau40[[#This Row],[Pourcentage Assurance + Frais d''intérêts]]*10/Tableau40[[#This Row],[Durée de vie h]]</f>
        <v>0.6</v>
      </c>
      <c r="V18" s="276">
        <f t="shared" si="9"/>
        <v>3.9999999999999996</v>
      </c>
      <c r="W18" s="257"/>
      <c r="X18" s="258"/>
      <c r="Y18"/>
      <c r="Z18"/>
    </row>
    <row r="19" spans="2:26">
      <c r="B19" s="103" t="s">
        <v>97</v>
      </c>
      <c r="C19" s="35"/>
      <c r="D19" s="282">
        <v>5000</v>
      </c>
      <c r="E19" s="117">
        <v>300</v>
      </c>
      <c r="F19" s="31">
        <v>0.3</v>
      </c>
      <c r="G19" s="35"/>
      <c r="H19" s="33"/>
      <c r="I19" s="34">
        <f t="shared" si="5"/>
        <v>0</v>
      </c>
      <c r="J19" s="56"/>
      <c r="K19" s="56"/>
      <c r="L19" s="56"/>
      <c r="M19" s="56"/>
      <c r="N19" s="265">
        <v>0.15</v>
      </c>
      <c r="O19" s="31">
        <v>0.03</v>
      </c>
      <c r="P19" s="32">
        <f>I19*'Paramétrage Transversal'!$D$29</f>
        <v>0</v>
      </c>
      <c r="Q19" s="32">
        <f t="shared" si="6"/>
        <v>0</v>
      </c>
      <c r="R19" s="270">
        <f>Tableau40[[#This Row],[Prix neuf €]]*Tableau40[[#This Row],[Coefficient cumulatif Entretien et Réparation]]/Tableau40[[#This Row],[Durée de vie h]]</f>
        <v>2.5</v>
      </c>
      <c r="S19" s="32">
        <f t="shared" si="7"/>
        <v>16.666666666666668</v>
      </c>
      <c r="T19" s="32">
        <f t="shared" si="8"/>
        <v>-5</v>
      </c>
      <c r="U19" s="32">
        <f>Tableau40[[#This Row],[Prix neuf €]]/2*Tableau40[[#This Row],[Pourcentage Assurance + Frais d''intérêts]]*10/Tableau40[[#This Row],[Durée de vie h]]</f>
        <v>2.5</v>
      </c>
      <c r="V19" s="276">
        <f t="shared" si="9"/>
        <v>16.666666666666668</v>
      </c>
      <c r="W19" s="257"/>
      <c r="X19" s="258"/>
      <c r="Y19"/>
      <c r="Z19"/>
    </row>
    <row r="20" spans="2:26">
      <c r="B20" s="103" t="s">
        <v>286</v>
      </c>
      <c r="C20" s="35"/>
      <c r="D20" s="283">
        <v>9000</v>
      </c>
      <c r="E20" s="118">
        <v>450</v>
      </c>
      <c r="F20" s="113">
        <v>0.3</v>
      </c>
      <c r="G20" s="35"/>
      <c r="H20" s="33"/>
      <c r="I20" s="114">
        <f>(G20/1000/0.85)*C20*H20</f>
        <v>0</v>
      </c>
      <c r="J20" s="115"/>
      <c r="K20" s="115"/>
      <c r="L20" s="115"/>
      <c r="M20" s="115"/>
      <c r="N20" s="265">
        <v>0.15</v>
      </c>
      <c r="O20" s="31">
        <v>0.03</v>
      </c>
      <c r="P20" s="266">
        <f>I20*'Paramétrage Transversal'!$D$29</f>
        <v>0</v>
      </c>
      <c r="Q20" s="116">
        <f>IF(J20&lt;&gt;"",J20/K20,0)+IF(L20&lt;&gt;"",L20/M20,0)</f>
        <v>0</v>
      </c>
      <c r="R20" s="272">
        <f>Tableau40[[#This Row],[Prix neuf €]]*Tableau40[[#This Row],[Coefficient cumulatif Entretien et Réparation]]/Tableau40[[#This Row],[Durée de vie h]]</f>
        <v>3</v>
      </c>
      <c r="S20" s="116">
        <f>D20/E20</f>
        <v>20</v>
      </c>
      <c r="T20" s="116">
        <f>-S20*F20</f>
        <v>-6</v>
      </c>
      <c r="U20" s="116">
        <f>Tableau40[[#This Row],[Prix neuf €]]/2*Tableau40[[#This Row],[Pourcentage Assurance + Frais d''intérêts]]*10/Tableau40[[#This Row],[Durée de vie h]]</f>
        <v>3</v>
      </c>
      <c r="V20" s="266">
        <f>SUM(P20:U20)</f>
        <v>20</v>
      </c>
      <c r="W20" s="257"/>
      <c r="X20" s="258"/>
      <c r="Y20"/>
      <c r="Z20"/>
    </row>
    <row r="21" spans="2:26">
      <c r="B21" s="103" t="s">
        <v>287</v>
      </c>
      <c r="C21" s="35"/>
      <c r="D21" s="282">
        <v>7000</v>
      </c>
      <c r="E21" s="117">
        <v>300</v>
      </c>
      <c r="F21" s="31">
        <v>0.3</v>
      </c>
      <c r="G21" s="35"/>
      <c r="H21" s="33"/>
      <c r="I21" s="34">
        <f t="shared" si="5"/>
        <v>0</v>
      </c>
      <c r="J21" s="56"/>
      <c r="K21" s="56"/>
      <c r="L21" s="56"/>
      <c r="M21" s="56"/>
      <c r="N21" s="265">
        <v>0.15</v>
      </c>
      <c r="O21" s="31">
        <v>0.03</v>
      </c>
      <c r="P21" s="32">
        <f>I21*'Paramétrage Transversal'!$D$29</f>
        <v>0</v>
      </c>
      <c r="Q21" s="32">
        <f t="shared" si="6"/>
        <v>0</v>
      </c>
      <c r="R21" s="270">
        <f>Tableau40[[#This Row],[Prix neuf €]]*Tableau40[[#This Row],[Coefficient cumulatif Entretien et Réparation]]/Tableau40[[#This Row],[Durée de vie h]]</f>
        <v>3.5</v>
      </c>
      <c r="S21" s="32">
        <f t="shared" si="7"/>
        <v>23.333333333333332</v>
      </c>
      <c r="T21" s="32">
        <f t="shared" si="8"/>
        <v>-6.9999999999999991</v>
      </c>
      <c r="U21" s="32">
        <f>Tableau40[[#This Row],[Prix neuf €]]/2*Tableau40[[#This Row],[Pourcentage Assurance + Frais d''intérêts]]*10/Tableau40[[#This Row],[Durée de vie h]]</f>
        <v>3.5</v>
      </c>
      <c r="V21" s="276">
        <f t="shared" si="9"/>
        <v>23.333333333333332</v>
      </c>
      <c r="W21" s="257"/>
      <c r="X21" s="258"/>
      <c r="Y21"/>
      <c r="Z21"/>
    </row>
    <row r="22" spans="2:26">
      <c r="B22" s="103" t="s">
        <v>269</v>
      </c>
      <c r="C22" s="35"/>
      <c r="D22" s="283">
        <v>5000</v>
      </c>
      <c r="E22" s="118">
        <v>300</v>
      </c>
      <c r="F22" s="113">
        <v>0.3</v>
      </c>
      <c r="G22" s="35"/>
      <c r="H22" s="33"/>
      <c r="I22" s="114">
        <f>(G22/1000/0.85)*C22*H22</f>
        <v>0</v>
      </c>
      <c r="J22" s="115"/>
      <c r="K22" s="115"/>
      <c r="L22" s="115"/>
      <c r="M22" s="115"/>
      <c r="N22" s="265">
        <v>0.15</v>
      </c>
      <c r="O22" s="31">
        <v>0.03</v>
      </c>
      <c r="P22" s="266">
        <f>I22*'Paramétrage Transversal'!$D$29</f>
        <v>0</v>
      </c>
      <c r="Q22" s="116">
        <f>IF(J22&lt;&gt;"",J22/K22,0)+IF(L22&lt;&gt;"",L22/M22,0)</f>
        <v>0</v>
      </c>
      <c r="R22" s="272">
        <f>Tableau40[[#This Row],[Prix neuf €]]*Tableau40[[#This Row],[Coefficient cumulatif Entretien et Réparation]]/Tableau40[[#This Row],[Durée de vie h]]</f>
        <v>2.5</v>
      </c>
      <c r="S22" s="116">
        <f>D22/E22</f>
        <v>16.666666666666668</v>
      </c>
      <c r="T22" s="116">
        <f>-S22*F22</f>
        <v>-5</v>
      </c>
      <c r="U22" s="116">
        <f>Tableau40[[#This Row],[Prix neuf €]]/2*Tableau40[[#This Row],[Pourcentage Assurance + Frais d''intérêts]]*10/Tableau40[[#This Row],[Durée de vie h]]</f>
        <v>2.5</v>
      </c>
      <c r="V22" s="266">
        <f>SUM(P22:U22)</f>
        <v>16.666666666666668</v>
      </c>
      <c r="W22" s="257"/>
      <c r="X22" s="258"/>
      <c r="Y22"/>
      <c r="Z22"/>
    </row>
    <row r="23" spans="2:26">
      <c r="B23" s="103" t="s">
        <v>268</v>
      </c>
      <c r="C23" s="35"/>
      <c r="D23" s="282">
        <v>10500</v>
      </c>
      <c r="E23" s="117">
        <v>500</v>
      </c>
      <c r="F23" s="31">
        <v>0.3</v>
      </c>
      <c r="G23" s="35"/>
      <c r="H23" s="33"/>
      <c r="I23" s="34">
        <f t="shared" si="5"/>
        <v>0</v>
      </c>
      <c r="J23" s="56"/>
      <c r="K23" s="56"/>
      <c r="L23" s="56"/>
      <c r="M23" s="56"/>
      <c r="N23" s="265">
        <v>0.15</v>
      </c>
      <c r="O23" s="31">
        <v>0.03</v>
      </c>
      <c r="P23" s="32">
        <f>I23*'Paramétrage Transversal'!$D$29</f>
        <v>0</v>
      </c>
      <c r="Q23" s="32">
        <f t="shared" si="6"/>
        <v>0</v>
      </c>
      <c r="R23" s="270">
        <f>Tableau40[[#This Row],[Prix neuf €]]*Tableau40[[#This Row],[Coefficient cumulatif Entretien et Réparation]]/Tableau40[[#This Row],[Durée de vie h]]</f>
        <v>3.15</v>
      </c>
      <c r="S23" s="32">
        <f t="shared" si="7"/>
        <v>21</v>
      </c>
      <c r="T23" s="32">
        <f t="shared" si="8"/>
        <v>-6.3</v>
      </c>
      <c r="U23" s="32">
        <f>Tableau40[[#This Row],[Prix neuf €]]/2*Tableau40[[#This Row],[Pourcentage Assurance + Frais d''intérêts]]*10/Tableau40[[#This Row],[Durée de vie h]]</f>
        <v>3.15</v>
      </c>
      <c r="V23" s="276">
        <f t="shared" si="9"/>
        <v>20.999999999999996</v>
      </c>
      <c r="W23" s="257"/>
      <c r="X23" s="258"/>
      <c r="Y23"/>
      <c r="Z23"/>
    </row>
    <row r="24" spans="2:26">
      <c r="B24" s="103" t="s">
        <v>270</v>
      </c>
      <c r="C24" s="35"/>
      <c r="D24" s="283">
        <v>4500</v>
      </c>
      <c r="E24" s="118">
        <v>500</v>
      </c>
      <c r="F24" s="113">
        <v>0.3</v>
      </c>
      <c r="G24" s="35"/>
      <c r="H24" s="33"/>
      <c r="I24" s="114">
        <f>(G24/1000/0.85)*C24*H24</f>
        <v>0</v>
      </c>
      <c r="J24" s="115"/>
      <c r="K24" s="115"/>
      <c r="L24" s="115"/>
      <c r="M24" s="115"/>
      <c r="N24" s="265">
        <v>0.15</v>
      </c>
      <c r="O24" s="31">
        <v>0.03</v>
      </c>
      <c r="P24" s="266">
        <f>I24*'Paramétrage Transversal'!$D$29</f>
        <v>0</v>
      </c>
      <c r="Q24" s="116">
        <f>IF(J24&lt;&gt;"",J24/K24,0)+IF(L24&lt;&gt;"",L24/M24,0)</f>
        <v>0</v>
      </c>
      <c r="R24" s="272">
        <f>Tableau40[[#This Row],[Prix neuf €]]*Tableau40[[#This Row],[Coefficient cumulatif Entretien et Réparation]]/Tableau40[[#This Row],[Durée de vie h]]</f>
        <v>1.35</v>
      </c>
      <c r="S24" s="116">
        <f>D24/E24</f>
        <v>9</v>
      </c>
      <c r="T24" s="116">
        <f>-S24*F24</f>
        <v>-2.6999999999999997</v>
      </c>
      <c r="U24" s="116">
        <f>Tableau40[[#This Row],[Prix neuf €]]/2*Tableau40[[#This Row],[Pourcentage Assurance + Frais d''intérêts]]*10/Tableau40[[#This Row],[Durée de vie h]]</f>
        <v>1.35</v>
      </c>
      <c r="V24" s="266">
        <f>SUM(P24:U24)</f>
        <v>9</v>
      </c>
      <c r="W24" s="257"/>
      <c r="X24" s="258"/>
      <c r="Y24"/>
      <c r="Z24"/>
    </row>
    <row r="25" spans="2:26">
      <c r="B25" s="103" t="s">
        <v>288</v>
      </c>
      <c r="C25" s="35"/>
      <c r="D25" s="283">
        <v>8000</v>
      </c>
      <c r="E25" s="118">
        <v>800</v>
      </c>
      <c r="F25" s="113">
        <v>0.3</v>
      </c>
      <c r="G25" s="35"/>
      <c r="H25" s="33"/>
      <c r="I25" s="114">
        <f>(G25/1000/0.85)*C25*H25</f>
        <v>0</v>
      </c>
      <c r="J25" s="115"/>
      <c r="K25" s="115"/>
      <c r="L25" s="115"/>
      <c r="M25" s="115"/>
      <c r="N25" s="265">
        <v>0.15</v>
      </c>
      <c r="O25" s="31">
        <v>0.03</v>
      </c>
      <c r="P25" s="266">
        <f>I25*'Paramétrage Transversal'!$D$29</f>
        <v>0</v>
      </c>
      <c r="Q25" s="116">
        <f>IF(J25&lt;&gt;"",J25/K25,0)+IF(L25&lt;&gt;"",L25/M25,0)</f>
        <v>0</v>
      </c>
      <c r="R25" s="272">
        <f>Tableau40[[#This Row],[Prix neuf €]]*Tableau40[[#This Row],[Coefficient cumulatif Entretien et Réparation]]/Tableau40[[#This Row],[Durée de vie h]]</f>
        <v>1.5</v>
      </c>
      <c r="S25" s="116">
        <f>D25/E25</f>
        <v>10</v>
      </c>
      <c r="T25" s="116">
        <f>-S25*F25</f>
        <v>-3</v>
      </c>
      <c r="U25" s="116">
        <f>Tableau40[[#This Row],[Prix neuf €]]/2*Tableau40[[#This Row],[Pourcentage Assurance + Frais d''intérêts]]*10/Tableau40[[#This Row],[Durée de vie h]]</f>
        <v>1.5</v>
      </c>
      <c r="V25" s="266">
        <f>SUM(P25:U25)</f>
        <v>10</v>
      </c>
      <c r="W25" s="257"/>
      <c r="X25" s="258"/>
      <c r="Y25"/>
      <c r="Z25"/>
    </row>
    <row r="26" spans="2:26">
      <c r="B26" s="103" t="s">
        <v>289</v>
      </c>
      <c r="C26" s="35"/>
      <c r="D26" s="283">
        <v>10000</v>
      </c>
      <c r="E26" s="118">
        <v>500</v>
      </c>
      <c r="F26" s="113">
        <v>0.3</v>
      </c>
      <c r="G26" s="35"/>
      <c r="H26" s="33"/>
      <c r="I26" s="114">
        <f>(G26/1000/0.85)*C26*H26</f>
        <v>0</v>
      </c>
      <c r="J26" s="115"/>
      <c r="K26" s="115"/>
      <c r="L26" s="115"/>
      <c r="M26" s="115"/>
      <c r="N26" s="265">
        <v>0.15</v>
      </c>
      <c r="O26" s="31">
        <v>0.03</v>
      </c>
      <c r="P26" s="266">
        <f>I26*'Paramétrage Transversal'!$D$29</f>
        <v>0</v>
      </c>
      <c r="Q26" s="116">
        <f>IF(J26&lt;&gt;"",J26/K26,0)+IF(L26&lt;&gt;"",L26/M26,0)</f>
        <v>0</v>
      </c>
      <c r="R26" s="272">
        <f>Tableau40[[#This Row],[Prix neuf €]]*Tableau40[[#This Row],[Coefficient cumulatif Entretien et Réparation]]/Tableau40[[#This Row],[Durée de vie h]]</f>
        <v>3</v>
      </c>
      <c r="S26" s="116">
        <f>D26/E26</f>
        <v>20</v>
      </c>
      <c r="T26" s="116">
        <f>-S26*F26</f>
        <v>-6</v>
      </c>
      <c r="U26" s="116">
        <f>Tableau40[[#This Row],[Prix neuf €]]/2*Tableau40[[#This Row],[Pourcentage Assurance + Frais d''intérêts]]*10/Tableau40[[#This Row],[Durée de vie h]]</f>
        <v>3</v>
      </c>
      <c r="V26" s="266">
        <f>SUM(P26:U26)</f>
        <v>20</v>
      </c>
      <c r="W26" s="257"/>
      <c r="X26" s="258"/>
      <c r="Y26"/>
      <c r="Z26"/>
    </row>
    <row r="27" spans="2:26">
      <c r="B27" s="103" t="s">
        <v>134</v>
      </c>
      <c r="C27" s="35"/>
      <c r="D27" s="282">
        <v>1770</v>
      </c>
      <c r="E27" s="117">
        <v>250</v>
      </c>
      <c r="F27" s="31">
        <v>0.3</v>
      </c>
      <c r="G27" s="35"/>
      <c r="H27" s="33"/>
      <c r="I27" s="34">
        <f t="shared" si="5"/>
        <v>0</v>
      </c>
      <c r="J27" s="56"/>
      <c r="K27" s="56"/>
      <c r="L27" s="56"/>
      <c r="M27" s="56"/>
      <c r="N27" s="265">
        <v>0.15</v>
      </c>
      <c r="O27" s="31">
        <v>0.03</v>
      </c>
      <c r="P27" s="32">
        <f>I27*'Paramétrage Transversal'!$D$29</f>
        <v>0</v>
      </c>
      <c r="Q27" s="32">
        <f t="shared" si="6"/>
        <v>0</v>
      </c>
      <c r="R27" s="270">
        <f>Tableau40[[#This Row],[Prix neuf €]]*Tableau40[[#This Row],[Coefficient cumulatif Entretien et Réparation]]/Tableau40[[#This Row],[Durée de vie h]]</f>
        <v>1.0620000000000001</v>
      </c>
      <c r="S27" s="32">
        <f t="shared" si="7"/>
        <v>7.08</v>
      </c>
      <c r="T27" s="32">
        <f t="shared" si="8"/>
        <v>-2.1240000000000001</v>
      </c>
      <c r="U27" s="32">
        <f>Tableau40[[#This Row],[Prix neuf €]]/2*Tableau40[[#This Row],[Pourcentage Assurance + Frais d''intérêts]]*10/Tableau40[[#This Row],[Durée de vie h]]</f>
        <v>1.0620000000000001</v>
      </c>
      <c r="V27" s="276">
        <f t="shared" si="9"/>
        <v>7.0799999999999992</v>
      </c>
      <c r="W27" s="257"/>
      <c r="X27" s="258"/>
      <c r="Y27"/>
      <c r="Z27"/>
    </row>
    <row r="28" spans="2:26">
      <c r="B28" s="103" t="s">
        <v>135</v>
      </c>
      <c r="C28" s="35"/>
      <c r="D28" s="282">
        <v>1300</v>
      </c>
      <c r="E28" s="117">
        <v>250</v>
      </c>
      <c r="F28" s="31">
        <v>0.3</v>
      </c>
      <c r="G28" s="35"/>
      <c r="H28" s="33"/>
      <c r="I28" s="34">
        <f t="shared" si="5"/>
        <v>0</v>
      </c>
      <c r="J28" s="56"/>
      <c r="K28" s="56"/>
      <c r="L28" s="56"/>
      <c r="M28" s="56"/>
      <c r="N28" s="265">
        <v>0.15</v>
      </c>
      <c r="O28" s="31">
        <v>0.03</v>
      </c>
      <c r="P28" s="32">
        <f>I28*'Paramétrage Transversal'!$D$29</f>
        <v>0</v>
      </c>
      <c r="Q28" s="32">
        <f t="shared" si="6"/>
        <v>0</v>
      </c>
      <c r="R28" s="270">
        <f>Tableau40[[#This Row],[Prix neuf €]]*Tableau40[[#This Row],[Coefficient cumulatif Entretien et Réparation]]/Tableau40[[#This Row],[Durée de vie h]]</f>
        <v>0.78</v>
      </c>
      <c r="S28" s="32">
        <f t="shared" si="7"/>
        <v>5.2</v>
      </c>
      <c r="T28" s="32">
        <f t="shared" si="8"/>
        <v>-1.56</v>
      </c>
      <c r="U28" s="32">
        <f>Tableau40[[#This Row],[Prix neuf €]]/2*Tableau40[[#This Row],[Pourcentage Assurance + Frais d''intérêts]]*10/Tableau40[[#This Row],[Durée de vie h]]</f>
        <v>0.78</v>
      </c>
      <c r="V28" s="276">
        <f t="shared" si="9"/>
        <v>5.2</v>
      </c>
      <c r="W28" s="257"/>
      <c r="X28" s="258"/>
      <c r="Y28"/>
      <c r="Z28"/>
    </row>
    <row r="29" spans="2:26">
      <c r="B29" s="103" t="s">
        <v>271</v>
      </c>
      <c r="C29" s="35"/>
      <c r="D29" s="282">
        <v>3075</v>
      </c>
      <c r="E29" s="117">
        <v>250</v>
      </c>
      <c r="F29" s="31">
        <v>0.3</v>
      </c>
      <c r="G29" s="35"/>
      <c r="H29" s="33"/>
      <c r="I29" s="34">
        <f t="shared" si="5"/>
        <v>0</v>
      </c>
      <c r="J29" s="56"/>
      <c r="K29" s="56"/>
      <c r="L29" s="56"/>
      <c r="M29" s="56"/>
      <c r="N29" s="265">
        <v>0.15</v>
      </c>
      <c r="O29" s="31">
        <v>0.03</v>
      </c>
      <c r="P29" s="32">
        <f>I29*'Paramétrage Transversal'!$D$29</f>
        <v>0</v>
      </c>
      <c r="Q29" s="32">
        <f t="shared" si="6"/>
        <v>0</v>
      </c>
      <c r="R29" s="270">
        <f>Tableau40[[#This Row],[Prix neuf €]]*Tableau40[[#This Row],[Coefficient cumulatif Entretien et Réparation]]/Tableau40[[#This Row],[Durée de vie h]]</f>
        <v>1.845</v>
      </c>
      <c r="S29" s="32">
        <f t="shared" si="7"/>
        <v>12.3</v>
      </c>
      <c r="T29" s="32">
        <f t="shared" si="8"/>
        <v>-3.69</v>
      </c>
      <c r="U29" s="32">
        <f>Tableau40[[#This Row],[Prix neuf €]]/2*Tableau40[[#This Row],[Pourcentage Assurance + Frais d''intérêts]]*10/Tableau40[[#This Row],[Durée de vie h]]</f>
        <v>1.845</v>
      </c>
      <c r="V29" s="276">
        <f t="shared" si="9"/>
        <v>12.300000000000002</v>
      </c>
      <c r="W29" s="257"/>
      <c r="X29" s="258"/>
      <c r="Y29"/>
      <c r="Z29"/>
    </row>
    <row r="30" spans="2:26">
      <c r="B30" s="103" t="s">
        <v>292</v>
      </c>
      <c r="C30" s="35"/>
      <c r="D30" s="283">
        <v>4000</v>
      </c>
      <c r="E30" s="118">
        <v>250</v>
      </c>
      <c r="F30" s="113">
        <v>0.3</v>
      </c>
      <c r="G30" s="35"/>
      <c r="H30" s="33"/>
      <c r="I30" s="114">
        <f>(G30/1000/0.85)*C30*H30</f>
        <v>0</v>
      </c>
      <c r="J30" s="115"/>
      <c r="K30" s="115"/>
      <c r="L30" s="115"/>
      <c r="M30" s="115"/>
      <c r="N30" s="265">
        <v>0.15</v>
      </c>
      <c r="O30" s="31">
        <v>0.03</v>
      </c>
      <c r="P30" s="266">
        <f>I30*'Paramétrage Transversal'!$D$29</f>
        <v>0</v>
      </c>
      <c r="Q30" s="116">
        <f>IF(J30&lt;&gt;"",J30/K30,0)+IF(L30&lt;&gt;"",L30/M30,0)</f>
        <v>0</v>
      </c>
      <c r="R30" s="272">
        <f>Tableau40[[#This Row],[Prix neuf €]]*Tableau40[[#This Row],[Coefficient cumulatif Entretien et Réparation]]/Tableau40[[#This Row],[Durée de vie h]]</f>
        <v>2.4</v>
      </c>
      <c r="S30" s="116">
        <f>D30/E30</f>
        <v>16</v>
      </c>
      <c r="T30" s="116">
        <f>-S30*F30</f>
        <v>-4.8</v>
      </c>
      <c r="U30" s="116">
        <f>Tableau40[[#This Row],[Prix neuf €]]/2*Tableau40[[#This Row],[Pourcentage Assurance + Frais d''intérêts]]*10/Tableau40[[#This Row],[Durée de vie h]]</f>
        <v>2.4</v>
      </c>
      <c r="V30" s="266">
        <f>SUM(P30:U30)</f>
        <v>15.999999999999998</v>
      </c>
      <c r="W30" s="257"/>
      <c r="X30" s="258"/>
      <c r="Y30"/>
      <c r="Z30"/>
    </row>
    <row r="31" spans="2:26">
      <c r="B31" s="103" t="s">
        <v>197</v>
      </c>
      <c r="C31" s="35"/>
      <c r="D31" s="282">
        <v>2520</v>
      </c>
      <c r="E31" s="282">
        <v>300</v>
      </c>
      <c r="F31" s="31">
        <v>0.3</v>
      </c>
      <c r="G31" s="35"/>
      <c r="H31" s="33"/>
      <c r="I31" s="34">
        <f t="shared" si="5"/>
        <v>0</v>
      </c>
      <c r="J31" s="56"/>
      <c r="K31" s="56"/>
      <c r="L31" s="56"/>
      <c r="M31" s="56"/>
      <c r="N31" s="265">
        <v>0.15</v>
      </c>
      <c r="O31" s="31">
        <v>0.03</v>
      </c>
      <c r="P31" s="267">
        <f>I31*'Paramétrage Transversal'!$D$29</f>
        <v>0</v>
      </c>
      <c r="Q31" s="32">
        <f t="shared" si="6"/>
        <v>0</v>
      </c>
      <c r="R31" s="273">
        <f>Tableau40[[#This Row],[Prix neuf €]]*Tableau40[[#This Row],[Coefficient cumulatif Entretien et Réparation]]/Tableau40[[#This Row],[Durée de vie h]]</f>
        <v>1.26</v>
      </c>
      <c r="S31" s="267">
        <f t="shared" si="7"/>
        <v>8.4</v>
      </c>
      <c r="T31" s="267">
        <f t="shared" si="8"/>
        <v>-2.52</v>
      </c>
      <c r="U31" s="267">
        <f>Tableau40[[#This Row],[Prix neuf €]]/2*Tableau40[[#This Row],[Pourcentage Assurance + Frais d''intérêts]]*10/Tableau40[[#This Row],[Durée de vie h]]</f>
        <v>1.26</v>
      </c>
      <c r="V31" s="278">
        <f t="shared" si="9"/>
        <v>8.4</v>
      </c>
      <c r="W31" s="257"/>
      <c r="X31" s="258"/>
      <c r="Y31"/>
      <c r="Z31"/>
    </row>
    <row r="32" spans="2:26">
      <c r="B32" s="103" t="s">
        <v>194</v>
      </c>
      <c r="C32" s="35"/>
      <c r="D32" s="284">
        <v>7400</v>
      </c>
      <c r="E32" s="288">
        <v>200</v>
      </c>
      <c r="F32" s="31">
        <v>0.3</v>
      </c>
      <c r="G32" s="35"/>
      <c r="H32" s="33"/>
      <c r="I32" s="34">
        <f t="shared" si="5"/>
        <v>0</v>
      </c>
      <c r="J32" s="56"/>
      <c r="K32" s="56"/>
      <c r="L32" s="56"/>
      <c r="M32" s="56"/>
      <c r="N32" s="265">
        <v>0.15</v>
      </c>
      <c r="O32" s="31">
        <v>0.03</v>
      </c>
      <c r="P32" s="268">
        <f>I32*'Paramétrage Transversal'!$D$29</f>
        <v>0</v>
      </c>
      <c r="Q32" s="32">
        <f t="shared" si="6"/>
        <v>0</v>
      </c>
      <c r="R32" s="274">
        <f>Tableau40[[#This Row],[Prix neuf €]]*Tableau40[[#This Row],[Coefficient cumulatif Entretien et Réparation]]/Tableau40[[#This Row],[Durée de vie h]]</f>
        <v>5.55</v>
      </c>
      <c r="S32" s="268">
        <f t="shared" si="7"/>
        <v>37</v>
      </c>
      <c r="T32" s="268">
        <f t="shared" si="8"/>
        <v>-11.1</v>
      </c>
      <c r="U32" s="268">
        <f>Tableau40[[#This Row],[Prix neuf €]]/2*Tableau40[[#This Row],[Pourcentage Assurance + Frais d''intérêts]]*10/Tableau40[[#This Row],[Durée de vie h]]</f>
        <v>5.55</v>
      </c>
      <c r="V32" s="279">
        <f t="shared" si="9"/>
        <v>36.999999999999993</v>
      </c>
      <c r="W32" s="257"/>
      <c r="X32" s="258"/>
      <c r="Y32"/>
      <c r="Z32"/>
    </row>
    <row r="33" spans="2:26">
      <c r="B33" s="103" t="s">
        <v>272</v>
      </c>
      <c r="C33" s="35"/>
      <c r="D33" s="282">
        <v>1000</v>
      </c>
      <c r="E33" s="117">
        <v>200</v>
      </c>
      <c r="F33" s="31">
        <v>0.3</v>
      </c>
      <c r="G33" s="35"/>
      <c r="H33" s="33"/>
      <c r="I33" s="34">
        <f t="shared" si="5"/>
        <v>0</v>
      </c>
      <c r="J33" s="56"/>
      <c r="K33" s="56"/>
      <c r="L33" s="56"/>
      <c r="M33" s="56"/>
      <c r="N33" s="265">
        <v>0.15</v>
      </c>
      <c r="O33" s="31">
        <v>0.03</v>
      </c>
      <c r="P33" s="32">
        <f>I33*'Paramétrage Transversal'!$D$29</f>
        <v>0</v>
      </c>
      <c r="Q33" s="32">
        <f t="shared" si="6"/>
        <v>0</v>
      </c>
      <c r="R33" s="270">
        <f>Tableau40[[#This Row],[Prix neuf €]]*Tableau40[[#This Row],[Coefficient cumulatif Entretien et Réparation]]/Tableau40[[#This Row],[Durée de vie h]]</f>
        <v>0.75</v>
      </c>
      <c r="S33" s="32">
        <f t="shared" si="7"/>
        <v>5</v>
      </c>
      <c r="T33" s="32">
        <f t="shared" si="8"/>
        <v>-1.5</v>
      </c>
      <c r="U33" s="32">
        <f>Tableau40[[#This Row],[Prix neuf €]]/2*Tableau40[[#This Row],[Pourcentage Assurance + Frais d''intérêts]]*10/Tableau40[[#This Row],[Durée de vie h]]</f>
        <v>0.75</v>
      </c>
      <c r="V33" s="276">
        <f t="shared" si="9"/>
        <v>5</v>
      </c>
      <c r="W33" s="257"/>
      <c r="X33" s="258"/>
      <c r="Y33"/>
      <c r="Z33"/>
    </row>
    <row r="34" spans="2:26">
      <c r="B34" s="103" t="s">
        <v>273</v>
      </c>
      <c r="C34" s="35"/>
      <c r="D34" s="282">
        <v>15000</v>
      </c>
      <c r="E34" s="117">
        <v>800</v>
      </c>
      <c r="F34" s="31">
        <v>0.3</v>
      </c>
      <c r="G34" s="35"/>
      <c r="H34" s="33"/>
      <c r="I34" s="34">
        <f t="shared" si="5"/>
        <v>0</v>
      </c>
      <c r="J34" s="56"/>
      <c r="K34" s="56"/>
      <c r="L34" s="56"/>
      <c r="M34" s="56"/>
      <c r="N34" s="265">
        <v>0.15</v>
      </c>
      <c r="O34" s="31">
        <v>0.03</v>
      </c>
      <c r="P34" s="32">
        <f>I34*'Paramétrage Transversal'!$D$29</f>
        <v>0</v>
      </c>
      <c r="Q34" s="32">
        <f t="shared" si="6"/>
        <v>0</v>
      </c>
      <c r="R34" s="270">
        <f>Tableau40[[#This Row],[Prix neuf €]]*Tableau40[[#This Row],[Coefficient cumulatif Entretien et Réparation]]/Tableau40[[#This Row],[Durée de vie h]]</f>
        <v>2.8125</v>
      </c>
      <c r="S34" s="32">
        <f t="shared" si="7"/>
        <v>18.75</v>
      </c>
      <c r="T34" s="32">
        <f t="shared" si="8"/>
        <v>-5.625</v>
      </c>
      <c r="U34" s="32">
        <f>Tableau40[[#This Row],[Prix neuf €]]/2*Tableau40[[#This Row],[Pourcentage Assurance + Frais d''intérêts]]*10/Tableau40[[#This Row],[Durée de vie h]]</f>
        <v>2.8125</v>
      </c>
      <c r="V34" s="276">
        <f t="shared" si="9"/>
        <v>18.75</v>
      </c>
      <c r="W34" s="257"/>
      <c r="X34" s="258"/>
      <c r="Y34"/>
      <c r="Z34"/>
    </row>
    <row r="35" spans="2:26">
      <c r="B35" s="103" t="s">
        <v>285</v>
      </c>
      <c r="C35" s="35"/>
      <c r="D35" s="283">
        <v>6000</v>
      </c>
      <c r="E35" s="118">
        <v>600</v>
      </c>
      <c r="F35" s="113">
        <v>0.3</v>
      </c>
      <c r="G35" s="35"/>
      <c r="H35" s="33"/>
      <c r="I35" s="114">
        <f>(G35/1000/0.85)*C35*H35</f>
        <v>0</v>
      </c>
      <c r="J35" s="115"/>
      <c r="K35" s="115"/>
      <c r="L35" s="115"/>
      <c r="M35" s="115"/>
      <c r="N35" s="265">
        <v>0.15</v>
      </c>
      <c r="O35" s="31">
        <v>0.03</v>
      </c>
      <c r="P35" s="266">
        <f>I35*'Paramétrage Transversal'!$D$29</f>
        <v>0</v>
      </c>
      <c r="Q35" s="116">
        <f>IF(J35&lt;&gt;"",J35/K35,0)+IF(L35&lt;&gt;"",L35/M35,0)</f>
        <v>0</v>
      </c>
      <c r="R35" s="272">
        <f>Tableau40[[#This Row],[Prix neuf €]]*Tableau40[[#This Row],[Coefficient cumulatif Entretien et Réparation]]/Tableau40[[#This Row],[Durée de vie h]]</f>
        <v>1.5</v>
      </c>
      <c r="S35" s="116">
        <f>D35/E35</f>
        <v>10</v>
      </c>
      <c r="T35" s="116">
        <f>-S35*F35</f>
        <v>-3</v>
      </c>
      <c r="U35" s="116">
        <f>Tableau40[[#This Row],[Prix neuf €]]/2*Tableau40[[#This Row],[Pourcentage Assurance + Frais d''intérêts]]*10/Tableau40[[#This Row],[Durée de vie h]]</f>
        <v>1.5</v>
      </c>
      <c r="V35" s="266">
        <f>SUM(P35:U35)</f>
        <v>10</v>
      </c>
      <c r="W35" s="257"/>
      <c r="X35" s="258"/>
      <c r="Y35"/>
      <c r="Z35"/>
    </row>
    <row r="36" spans="2:26">
      <c r="B36" s="103" t="s">
        <v>301</v>
      </c>
      <c r="C36" s="35"/>
      <c r="D36" s="282">
        <v>5000</v>
      </c>
      <c r="E36" s="117">
        <v>600</v>
      </c>
      <c r="F36" s="31">
        <v>0.3</v>
      </c>
      <c r="G36" s="35"/>
      <c r="H36" s="33"/>
      <c r="I36" s="34">
        <f t="shared" si="5"/>
        <v>0</v>
      </c>
      <c r="J36" s="56"/>
      <c r="K36" s="56"/>
      <c r="L36" s="56"/>
      <c r="M36" s="56"/>
      <c r="N36" s="265">
        <v>0.15</v>
      </c>
      <c r="O36" s="31">
        <v>0.03</v>
      </c>
      <c r="P36" s="32">
        <f>I36*'Paramétrage Transversal'!$D$29</f>
        <v>0</v>
      </c>
      <c r="Q36" s="32">
        <f t="shared" si="6"/>
        <v>0</v>
      </c>
      <c r="R36" s="270">
        <f>Tableau40[[#This Row],[Prix neuf €]]*Tableau40[[#This Row],[Coefficient cumulatif Entretien et Réparation]]/Tableau40[[#This Row],[Durée de vie h]]</f>
        <v>1.25</v>
      </c>
      <c r="S36" s="32">
        <f t="shared" si="7"/>
        <v>8.3333333333333339</v>
      </c>
      <c r="T36" s="32">
        <f t="shared" si="8"/>
        <v>-2.5</v>
      </c>
      <c r="U36" s="32">
        <f>Tableau40[[#This Row],[Prix neuf €]]/2*Tableau40[[#This Row],[Pourcentage Assurance + Frais d''intérêts]]*10/Tableau40[[#This Row],[Durée de vie h]]</f>
        <v>1.25</v>
      </c>
      <c r="V36" s="276">
        <f t="shared" si="9"/>
        <v>8.3333333333333339</v>
      </c>
      <c r="W36" s="257"/>
      <c r="X36" s="258"/>
      <c r="Y36"/>
      <c r="Z36"/>
    </row>
    <row r="37" spans="2:26">
      <c r="B37" s="103" t="s">
        <v>274</v>
      </c>
      <c r="C37" s="35"/>
      <c r="D37" s="282">
        <v>35000</v>
      </c>
      <c r="E37" s="117">
        <v>800</v>
      </c>
      <c r="F37" s="31">
        <v>0.3</v>
      </c>
      <c r="G37" s="35"/>
      <c r="H37" s="33"/>
      <c r="I37" s="34">
        <f t="shared" si="5"/>
        <v>0</v>
      </c>
      <c r="J37" s="56"/>
      <c r="K37" s="56"/>
      <c r="L37" s="56"/>
      <c r="M37" s="56"/>
      <c r="N37" s="265">
        <v>0.15</v>
      </c>
      <c r="O37" s="31">
        <v>0.03</v>
      </c>
      <c r="P37" s="32">
        <f>I37*'Paramétrage Transversal'!$D$29</f>
        <v>0</v>
      </c>
      <c r="Q37" s="32">
        <f t="shared" si="6"/>
        <v>0</v>
      </c>
      <c r="R37" s="270">
        <f>Tableau40[[#This Row],[Prix neuf €]]*Tableau40[[#This Row],[Coefficient cumulatif Entretien et Réparation]]/Tableau40[[#This Row],[Durée de vie h]]</f>
        <v>6.5625</v>
      </c>
      <c r="S37" s="32">
        <f t="shared" si="7"/>
        <v>43.75</v>
      </c>
      <c r="T37" s="32">
        <f t="shared" si="8"/>
        <v>-13.125</v>
      </c>
      <c r="U37" s="32">
        <f>Tableau40[[#This Row],[Prix neuf €]]/2*Tableau40[[#This Row],[Pourcentage Assurance + Frais d''intérêts]]*10/Tableau40[[#This Row],[Durée de vie h]]</f>
        <v>6.5625</v>
      </c>
      <c r="V37" s="276">
        <f t="shared" si="9"/>
        <v>43.75</v>
      </c>
      <c r="W37" s="257"/>
      <c r="X37" s="258"/>
      <c r="Y37"/>
      <c r="Z37"/>
    </row>
    <row r="38" spans="2:26">
      <c r="B38" s="103" t="s">
        <v>275</v>
      </c>
      <c r="C38" s="35"/>
      <c r="D38" s="285">
        <v>15000</v>
      </c>
      <c r="E38" s="281">
        <v>1500</v>
      </c>
      <c r="F38" s="46">
        <v>0.3</v>
      </c>
      <c r="G38" s="35"/>
      <c r="H38" s="33"/>
      <c r="I38" s="34">
        <f t="shared" si="5"/>
        <v>0</v>
      </c>
      <c r="J38" s="56"/>
      <c r="K38" s="62"/>
      <c r="L38" s="62"/>
      <c r="M38" s="62"/>
      <c r="N38" s="265">
        <v>0.15</v>
      </c>
      <c r="O38" s="31">
        <v>0.03</v>
      </c>
      <c r="P38" s="269">
        <f>I38*'Paramétrage Transversal'!$D$29</f>
        <v>0</v>
      </c>
      <c r="Q38" s="47">
        <f t="shared" si="6"/>
        <v>0</v>
      </c>
      <c r="R38" s="275">
        <f>Tableau40[[#This Row],[Prix neuf €]]*Tableau40[[#This Row],[Coefficient cumulatif Entretien et Réparation]]/Tableau40[[#This Row],[Durée de vie h]]</f>
        <v>1.5</v>
      </c>
      <c r="S38" s="47">
        <f t="shared" si="7"/>
        <v>10</v>
      </c>
      <c r="T38" s="47">
        <f t="shared" si="8"/>
        <v>-3</v>
      </c>
      <c r="U38" s="47">
        <f>Tableau40[[#This Row],[Prix neuf €]]/2*Tableau40[[#This Row],[Pourcentage Assurance + Frais d''intérêts]]*10/Tableau40[[#This Row],[Durée de vie h]]</f>
        <v>1.5</v>
      </c>
      <c r="V38" s="269">
        <f t="shared" si="9"/>
        <v>10</v>
      </c>
      <c r="W38" s="257"/>
      <c r="X38" s="258"/>
      <c r="Y38"/>
      <c r="Z38"/>
    </row>
    <row r="39" spans="2:26">
      <c r="B39" s="104" t="s">
        <v>276</v>
      </c>
      <c r="C39" s="35"/>
      <c r="D39" s="282">
        <v>15000</v>
      </c>
      <c r="E39" s="117">
        <v>800</v>
      </c>
      <c r="F39" s="31">
        <v>0.3</v>
      </c>
      <c r="G39" s="35"/>
      <c r="H39" s="33"/>
      <c r="I39" s="34">
        <f t="shared" si="5"/>
        <v>0</v>
      </c>
      <c r="J39" s="56"/>
      <c r="K39" s="56"/>
      <c r="L39" s="56"/>
      <c r="M39" s="56"/>
      <c r="N39" s="265">
        <v>0.15</v>
      </c>
      <c r="O39" s="31">
        <v>0.03</v>
      </c>
      <c r="P39" s="32">
        <f>I39*'Paramétrage Transversal'!$D$29</f>
        <v>0</v>
      </c>
      <c r="Q39" s="32">
        <f t="shared" si="6"/>
        <v>0</v>
      </c>
      <c r="R39" s="270">
        <f>Tableau40[[#This Row],[Prix neuf €]]*Tableau40[[#This Row],[Coefficient cumulatif Entretien et Réparation]]/Tableau40[[#This Row],[Durée de vie h]]</f>
        <v>2.8125</v>
      </c>
      <c r="S39" s="32">
        <f t="shared" si="7"/>
        <v>18.75</v>
      </c>
      <c r="T39" s="32">
        <f t="shared" si="8"/>
        <v>-5.625</v>
      </c>
      <c r="U39" s="32">
        <f>Tableau40[[#This Row],[Prix neuf €]]/2*Tableau40[[#This Row],[Pourcentage Assurance + Frais d''intérêts]]*10/Tableau40[[#This Row],[Durée de vie h]]</f>
        <v>2.8125</v>
      </c>
      <c r="V39" s="276">
        <f t="shared" si="9"/>
        <v>18.75</v>
      </c>
      <c r="W39" s="257"/>
      <c r="X39" s="258"/>
      <c r="Y39"/>
      <c r="Z39"/>
    </row>
    <row r="40" spans="2:26">
      <c r="B40" s="103" t="s">
        <v>277</v>
      </c>
      <c r="C40" s="35"/>
      <c r="D40" s="283">
        <v>15000</v>
      </c>
      <c r="E40" s="118">
        <v>800</v>
      </c>
      <c r="F40" s="113">
        <v>0.3</v>
      </c>
      <c r="G40" s="35"/>
      <c r="H40" s="33"/>
      <c r="I40" s="114">
        <f>(G40/1000/0.85)*C40*H40</f>
        <v>0</v>
      </c>
      <c r="J40" s="115"/>
      <c r="K40" s="115"/>
      <c r="L40" s="115"/>
      <c r="M40" s="115"/>
      <c r="N40" s="265">
        <v>0.15</v>
      </c>
      <c r="O40" s="31">
        <v>0.03</v>
      </c>
      <c r="P40" s="266">
        <f>I40*'Paramétrage Transversal'!$D$29</f>
        <v>0</v>
      </c>
      <c r="Q40" s="116">
        <f>IF(J40&lt;&gt;"",J40/K40,0)+IF(L40&lt;&gt;"",L40/M40,0)</f>
        <v>0</v>
      </c>
      <c r="R40" s="272">
        <f>Tableau40[[#This Row],[Prix neuf €]]*Tableau40[[#This Row],[Coefficient cumulatif Entretien et Réparation]]/Tableau40[[#This Row],[Durée de vie h]]</f>
        <v>2.8125</v>
      </c>
      <c r="S40" s="116">
        <f>D40/E40</f>
        <v>18.75</v>
      </c>
      <c r="T40" s="116">
        <f>-S40*F40</f>
        <v>-5.625</v>
      </c>
      <c r="U40" s="116">
        <f>Tableau40[[#This Row],[Prix neuf €]]/2*Tableau40[[#This Row],[Pourcentage Assurance + Frais d''intérêts]]*10/Tableau40[[#This Row],[Durée de vie h]]</f>
        <v>2.8125</v>
      </c>
      <c r="V40" s="266">
        <f>SUM(P40:U40)</f>
        <v>18.75</v>
      </c>
      <c r="W40" s="257"/>
      <c r="X40" s="258"/>
    </row>
    <row r="41" spans="2:26">
      <c r="B41" s="103" t="s">
        <v>278</v>
      </c>
      <c r="C41" s="35"/>
      <c r="D41" s="283">
        <v>4000</v>
      </c>
      <c r="E41" s="118">
        <v>800</v>
      </c>
      <c r="F41" s="113">
        <v>0.3</v>
      </c>
      <c r="G41" s="35"/>
      <c r="H41" s="33"/>
      <c r="I41" s="114">
        <f>(G41/1000/0.85)*C41*H41</f>
        <v>0</v>
      </c>
      <c r="J41" s="115"/>
      <c r="K41" s="115"/>
      <c r="L41" s="115"/>
      <c r="M41" s="115"/>
      <c r="N41" s="265">
        <v>0.15</v>
      </c>
      <c r="O41" s="31">
        <v>0.03</v>
      </c>
      <c r="P41" s="266">
        <f>I41*'Paramétrage Transversal'!$D$29</f>
        <v>0</v>
      </c>
      <c r="Q41" s="116">
        <f>IF(J41&lt;&gt;"",J41/K41,0)+IF(L41&lt;&gt;"",L41/M41,0)</f>
        <v>0</v>
      </c>
      <c r="R41" s="272">
        <f>Tableau40[[#This Row],[Prix neuf €]]*Tableau40[[#This Row],[Coefficient cumulatif Entretien et Réparation]]/Tableau40[[#This Row],[Durée de vie h]]</f>
        <v>0.75</v>
      </c>
      <c r="S41" s="116">
        <f>D41/E41</f>
        <v>5</v>
      </c>
      <c r="T41" s="116">
        <f>-S41*F41</f>
        <v>-1.5</v>
      </c>
      <c r="U41" s="116">
        <f>Tableau40[[#This Row],[Prix neuf €]]/2*Tableau40[[#This Row],[Pourcentage Assurance + Frais d''intérêts]]*10/Tableau40[[#This Row],[Durée de vie h]]</f>
        <v>0.75</v>
      </c>
      <c r="V41" s="266">
        <f>SUM(P41:U41)</f>
        <v>5</v>
      </c>
      <c r="W41" s="257"/>
      <c r="X41" s="258"/>
    </row>
    <row r="42" spans="2:26">
      <c r="B42" s="104" t="s">
        <v>198</v>
      </c>
      <c r="C42" s="35"/>
      <c r="D42" s="282">
        <v>5000</v>
      </c>
      <c r="E42" s="117">
        <v>300</v>
      </c>
      <c r="F42" s="31">
        <v>0.3</v>
      </c>
      <c r="G42" s="35"/>
      <c r="H42" s="33"/>
      <c r="I42" s="34">
        <f t="shared" si="5"/>
        <v>0</v>
      </c>
      <c r="J42" s="56"/>
      <c r="K42" s="56"/>
      <c r="L42" s="56"/>
      <c r="M42" s="56"/>
      <c r="N42" s="265">
        <v>0.15</v>
      </c>
      <c r="O42" s="31">
        <v>0.03</v>
      </c>
      <c r="P42" s="32">
        <f>I42*'Paramétrage Transversal'!$D$29</f>
        <v>0</v>
      </c>
      <c r="Q42" s="32">
        <f t="shared" si="6"/>
        <v>0</v>
      </c>
      <c r="R42" s="270">
        <f>Tableau40[[#This Row],[Prix neuf €]]*Tableau40[[#This Row],[Coefficient cumulatif Entretien et Réparation]]/Tableau40[[#This Row],[Durée de vie h]]</f>
        <v>2.5</v>
      </c>
      <c r="S42" s="32">
        <f t="shared" si="7"/>
        <v>16.666666666666668</v>
      </c>
      <c r="T42" s="32">
        <f t="shared" si="8"/>
        <v>-5</v>
      </c>
      <c r="U42" s="32">
        <f>Tableau40[[#This Row],[Prix neuf €]]/2*Tableau40[[#This Row],[Pourcentage Assurance + Frais d''intérêts]]*10/Tableau40[[#This Row],[Durée de vie h]]</f>
        <v>2.5</v>
      </c>
      <c r="V42" s="276">
        <f t="shared" si="9"/>
        <v>16.666666666666668</v>
      </c>
      <c r="W42" s="257"/>
      <c r="X42" s="258"/>
    </row>
    <row r="43" spans="2:26">
      <c r="B43" s="103" t="s">
        <v>279</v>
      </c>
      <c r="C43" s="35"/>
      <c r="D43" s="284">
        <v>2000</v>
      </c>
      <c r="E43" s="288">
        <v>300</v>
      </c>
      <c r="F43" s="31">
        <v>0.3</v>
      </c>
      <c r="G43" s="35"/>
      <c r="H43" s="33"/>
      <c r="I43" s="34">
        <f t="shared" si="5"/>
        <v>0</v>
      </c>
      <c r="J43" s="56"/>
      <c r="K43" s="56"/>
      <c r="L43" s="56"/>
      <c r="M43" s="56"/>
      <c r="N43" s="265">
        <v>0.15</v>
      </c>
      <c r="O43" s="31">
        <v>0.03</v>
      </c>
      <c r="P43" s="268">
        <f>I43*'Paramétrage Transversal'!$D$29</f>
        <v>0</v>
      </c>
      <c r="Q43" s="32">
        <f t="shared" si="6"/>
        <v>0</v>
      </c>
      <c r="R43" s="274">
        <f>Tableau40[[#This Row],[Prix neuf €]]*Tableau40[[#This Row],[Coefficient cumulatif Entretien et Réparation]]/Tableau40[[#This Row],[Durée de vie h]]</f>
        <v>1</v>
      </c>
      <c r="S43" s="268">
        <f t="shared" si="7"/>
        <v>6.666666666666667</v>
      </c>
      <c r="T43" s="268">
        <f t="shared" si="8"/>
        <v>-2</v>
      </c>
      <c r="U43" s="268">
        <f>Tableau40[[#This Row],[Prix neuf €]]/2*Tableau40[[#This Row],[Pourcentage Assurance + Frais d''intérêts]]*10/Tableau40[[#This Row],[Durée de vie h]]</f>
        <v>1</v>
      </c>
      <c r="V43" s="279">
        <f t="shared" si="9"/>
        <v>6.666666666666667</v>
      </c>
      <c r="W43" s="257"/>
      <c r="X43" s="258"/>
    </row>
    <row r="44" spans="2:26">
      <c r="B44" s="103" t="s">
        <v>280</v>
      </c>
      <c r="C44" s="35"/>
      <c r="D44" s="284">
        <v>10000</v>
      </c>
      <c r="E44" s="288">
        <v>7000</v>
      </c>
      <c r="F44" s="31">
        <v>0.3</v>
      </c>
      <c r="G44" s="35"/>
      <c r="H44" s="33"/>
      <c r="I44" s="34">
        <f t="shared" si="5"/>
        <v>0</v>
      </c>
      <c r="J44" s="117">
        <v>1000</v>
      </c>
      <c r="K44" s="117">
        <v>3000</v>
      </c>
      <c r="L44" s="117"/>
      <c r="M44" s="117"/>
      <c r="N44" s="265">
        <v>0.2</v>
      </c>
      <c r="O44" s="31">
        <v>0.03</v>
      </c>
      <c r="P44" s="268">
        <f>I44*'Paramétrage Transversal'!$D$29</f>
        <v>0</v>
      </c>
      <c r="Q44" s="32">
        <f t="shared" si="6"/>
        <v>0.33333333333333331</v>
      </c>
      <c r="R44" s="274">
        <f>Tableau40[[#This Row],[Prix neuf €]]*Tableau40[[#This Row],[Coefficient cumulatif Entretien et Réparation]]/Tableau40[[#This Row],[Durée de vie h]]</f>
        <v>0.2857142857142857</v>
      </c>
      <c r="S44" s="268">
        <f t="shared" si="7"/>
        <v>1.4285714285714286</v>
      </c>
      <c r="T44" s="268">
        <f t="shared" si="8"/>
        <v>-0.42857142857142855</v>
      </c>
      <c r="U44" s="268">
        <f>Tableau40[[#This Row],[Prix neuf €]]/2*Tableau40[[#This Row],[Pourcentage Assurance + Frais d''intérêts]]*10/Tableau40[[#This Row],[Durée de vie h]]</f>
        <v>0.21428571428571427</v>
      </c>
      <c r="V44" s="279">
        <f t="shared" si="9"/>
        <v>1.833333333333333</v>
      </c>
      <c r="W44" s="257"/>
      <c r="X44" s="258"/>
    </row>
    <row r="45" spans="2:26">
      <c r="B45" s="103" t="s">
        <v>281</v>
      </c>
      <c r="C45" s="35"/>
      <c r="D45" s="283">
        <v>28000</v>
      </c>
      <c r="E45" s="118">
        <v>7000</v>
      </c>
      <c r="F45" s="113">
        <v>0.3</v>
      </c>
      <c r="G45" s="35"/>
      <c r="H45" s="33"/>
      <c r="I45" s="114">
        <f>(G45/1000/0.85)*C45*H45</f>
        <v>0</v>
      </c>
      <c r="J45" s="118">
        <v>1500</v>
      </c>
      <c r="K45" s="118">
        <v>2500</v>
      </c>
      <c r="L45" s="118">
        <v>1500</v>
      </c>
      <c r="M45" s="118">
        <v>2500</v>
      </c>
      <c r="N45" s="265">
        <v>0.2</v>
      </c>
      <c r="O45" s="31">
        <v>0.03</v>
      </c>
      <c r="P45" s="266">
        <f>I45*'Paramétrage Transversal'!$D$29</f>
        <v>0</v>
      </c>
      <c r="Q45" s="116">
        <f>IF(J45&lt;&gt;"",J45/K45,0)+IF(L45&lt;&gt;"",L45/M45,0)</f>
        <v>1.2</v>
      </c>
      <c r="R45" s="272">
        <f>Tableau40[[#This Row],[Prix neuf €]]*Tableau40[[#This Row],[Coefficient cumulatif Entretien et Réparation]]/Tableau40[[#This Row],[Durée de vie h]]</f>
        <v>0.8</v>
      </c>
      <c r="S45" s="116">
        <f>D45/E45</f>
        <v>4</v>
      </c>
      <c r="T45" s="116">
        <f>-S45*F45</f>
        <v>-1.2</v>
      </c>
      <c r="U45" s="116">
        <f>Tableau40[[#This Row],[Prix neuf €]]/2*Tableau40[[#This Row],[Pourcentage Assurance + Frais d''intérêts]]*10/Tableau40[[#This Row],[Durée de vie h]]</f>
        <v>0.6</v>
      </c>
      <c r="V45" s="266">
        <f>SUM(P45:U45)</f>
        <v>5.3999999999999995</v>
      </c>
      <c r="W45" s="257"/>
      <c r="X45" s="258"/>
    </row>
    <row r="46" spans="2:26">
      <c r="B46" s="103" t="s">
        <v>145</v>
      </c>
      <c r="C46" s="35"/>
      <c r="D46" s="286">
        <v>5000</v>
      </c>
      <c r="E46" s="281">
        <v>300</v>
      </c>
      <c r="F46" s="31">
        <v>0.3</v>
      </c>
      <c r="G46" s="35"/>
      <c r="H46" s="33"/>
      <c r="I46" s="34">
        <f t="shared" si="5"/>
        <v>0</v>
      </c>
      <c r="J46" s="56"/>
      <c r="K46" s="56"/>
      <c r="L46" s="56"/>
      <c r="M46" s="56"/>
      <c r="N46" s="265">
        <v>0.15</v>
      </c>
      <c r="O46" s="31">
        <v>0.03</v>
      </c>
      <c r="P46" s="47">
        <f>I46*'Paramétrage Transversal'!$D$29</f>
        <v>0</v>
      </c>
      <c r="Q46" s="32">
        <f t="shared" si="6"/>
        <v>0</v>
      </c>
      <c r="R46" s="271">
        <f>Tableau40[[#This Row],[Prix neuf €]]*Tableau40[[#This Row],[Coefficient cumulatif Entretien et Réparation]]/Tableau40[[#This Row],[Durée de vie h]]</f>
        <v>2.5</v>
      </c>
      <c r="S46" s="47">
        <f t="shared" si="7"/>
        <v>16.666666666666668</v>
      </c>
      <c r="T46" s="47">
        <f t="shared" si="8"/>
        <v>-5</v>
      </c>
      <c r="U46" s="47">
        <f>Tableau40[[#This Row],[Prix neuf €]]/2*Tableau40[[#This Row],[Pourcentage Assurance + Frais d''intérêts]]*10/Tableau40[[#This Row],[Durée de vie h]]</f>
        <v>2.5</v>
      </c>
      <c r="V46" s="277">
        <f t="shared" si="9"/>
        <v>16.666666666666668</v>
      </c>
      <c r="W46" s="257"/>
      <c r="X46" s="258"/>
    </row>
    <row r="47" spans="2:26">
      <c r="B47" s="103" t="s">
        <v>146</v>
      </c>
      <c r="C47" s="35"/>
      <c r="D47" s="286">
        <v>45000</v>
      </c>
      <c r="E47" s="281">
        <v>5000</v>
      </c>
      <c r="F47" s="31">
        <v>0.3</v>
      </c>
      <c r="G47" s="35"/>
      <c r="H47" s="33"/>
      <c r="I47" s="34">
        <f t="shared" si="5"/>
        <v>0</v>
      </c>
      <c r="J47" s="56"/>
      <c r="K47" s="56"/>
      <c r="L47" s="56"/>
      <c r="M47" s="56"/>
      <c r="N47" s="265">
        <v>0.15</v>
      </c>
      <c r="O47" s="31">
        <v>0.03</v>
      </c>
      <c r="P47" s="47">
        <f>I47*'Paramétrage Transversal'!$D$29</f>
        <v>0</v>
      </c>
      <c r="Q47" s="32">
        <f t="shared" si="6"/>
        <v>0</v>
      </c>
      <c r="R47" s="271">
        <f>Tableau40[[#This Row],[Prix neuf €]]*Tableau40[[#This Row],[Coefficient cumulatif Entretien et Réparation]]/Tableau40[[#This Row],[Durée de vie h]]</f>
        <v>1.35</v>
      </c>
      <c r="S47" s="47">
        <f t="shared" si="7"/>
        <v>9</v>
      </c>
      <c r="T47" s="47">
        <f t="shared" si="8"/>
        <v>-2.6999999999999997</v>
      </c>
      <c r="U47" s="47">
        <f>Tableau40[[#This Row],[Prix neuf €]]/2*Tableau40[[#This Row],[Pourcentage Assurance + Frais d''intérêts]]*10/Tableau40[[#This Row],[Durée de vie h]]</f>
        <v>1.35</v>
      </c>
      <c r="V47" s="277">
        <f t="shared" si="9"/>
        <v>9</v>
      </c>
      <c r="W47" s="257"/>
      <c r="X47" s="258"/>
    </row>
    <row r="48" spans="2:26">
      <c r="B48" s="103" t="s">
        <v>147</v>
      </c>
      <c r="C48" s="35"/>
      <c r="D48" s="286">
        <v>16000</v>
      </c>
      <c r="E48" s="281">
        <v>7000</v>
      </c>
      <c r="F48" s="31">
        <v>0.3</v>
      </c>
      <c r="G48" s="35"/>
      <c r="H48" s="33"/>
      <c r="I48" s="34">
        <f t="shared" si="5"/>
        <v>0</v>
      </c>
      <c r="J48" s="56"/>
      <c r="K48" s="56"/>
      <c r="L48" s="56"/>
      <c r="M48" s="56"/>
      <c r="N48" s="265">
        <v>0.15</v>
      </c>
      <c r="O48" s="31">
        <v>0.03</v>
      </c>
      <c r="P48" s="47">
        <f>I48*'Paramétrage Transversal'!$D$29</f>
        <v>0</v>
      </c>
      <c r="Q48" s="32">
        <f t="shared" si="6"/>
        <v>0</v>
      </c>
      <c r="R48" s="271">
        <f>Tableau40[[#This Row],[Prix neuf €]]*Tableau40[[#This Row],[Coefficient cumulatif Entretien et Réparation]]/Tableau40[[#This Row],[Durée de vie h]]</f>
        <v>0.34285714285714286</v>
      </c>
      <c r="S48" s="47">
        <f t="shared" si="7"/>
        <v>2.2857142857142856</v>
      </c>
      <c r="T48" s="47">
        <f t="shared" si="8"/>
        <v>-0.68571428571428561</v>
      </c>
      <c r="U48" s="47">
        <f>Tableau40[[#This Row],[Prix neuf €]]/2*Tableau40[[#This Row],[Pourcentage Assurance + Frais d''intérêts]]*10/Tableau40[[#This Row],[Durée de vie h]]</f>
        <v>0.34285714285714286</v>
      </c>
      <c r="V48" s="277">
        <f t="shared" si="9"/>
        <v>2.285714285714286</v>
      </c>
      <c r="W48" s="257"/>
      <c r="X48" s="258"/>
    </row>
    <row r="49" spans="2:24">
      <c r="B49" s="103" t="s">
        <v>282</v>
      </c>
      <c r="C49" s="35"/>
      <c r="D49" s="286">
        <v>4500</v>
      </c>
      <c r="E49" s="281">
        <v>800</v>
      </c>
      <c r="F49" s="31">
        <v>0.3</v>
      </c>
      <c r="G49" s="35"/>
      <c r="H49" s="33"/>
      <c r="I49" s="34">
        <f t="shared" si="5"/>
        <v>0</v>
      </c>
      <c r="J49" s="56"/>
      <c r="K49" s="56"/>
      <c r="L49" s="56"/>
      <c r="M49" s="56"/>
      <c r="N49" s="265">
        <v>0.15</v>
      </c>
      <c r="O49" s="31">
        <v>0.03</v>
      </c>
      <c r="P49" s="47">
        <f>I49*'Paramétrage Transversal'!$D$29</f>
        <v>0</v>
      </c>
      <c r="Q49" s="32">
        <f t="shared" si="6"/>
        <v>0</v>
      </c>
      <c r="R49" s="271">
        <f>Tableau40[[#This Row],[Prix neuf €]]*Tableau40[[#This Row],[Coefficient cumulatif Entretien et Réparation]]/Tableau40[[#This Row],[Durée de vie h]]</f>
        <v>0.84375</v>
      </c>
      <c r="S49" s="47">
        <f t="shared" si="7"/>
        <v>5.625</v>
      </c>
      <c r="T49" s="47">
        <f t="shared" si="8"/>
        <v>-1.6875</v>
      </c>
      <c r="U49" s="47">
        <f>Tableau40[[#This Row],[Prix neuf €]]/2*Tableau40[[#This Row],[Pourcentage Assurance + Frais d''intérêts]]*10/Tableau40[[#This Row],[Durée de vie h]]</f>
        <v>0.84375</v>
      </c>
      <c r="V49" s="277">
        <f t="shared" si="9"/>
        <v>5.625</v>
      </c>
      <c r="W49" s="257"/>
      <c r="X49" s="258"/>
    </row>
    <row r="50" spans="2:24">
      <c r="B50" s="103" t="s">
        <v>283</v>
      </c>
      <c r="C50" s="35"/>
      <c r="D50" s="283">
        <v>9000</v>
      </c>
      <c r="E50" s="118">
        <v>800</v>
      </c>
      <c r="F50" s="113">
        <v>0.3</v>
      </c>
      <c r="G50" s="35"/>
      <c r="H50" s="33"/>
      <c r="I50" s="114">
        <f>(G50/1000/0.85)*C50*H50</f>
        <v>0</v>
      </c>
      <c r="J50" s="115"/>
      <c r="K50" s="115"/>
      <c r="L50" s="115"/>
      <c r="M50" s="115"/>
      <c r="N50" s="265">
        <v>0.15</v>
      </c>
      <c r="O50" s="31">
        <v>0.03</v>
      </c>
      <c r="P50" s="266">
        <f>I50*'Paramétrage Transversal'!$D$29</f>
        <v>0</v>
      </c>
      <c r="Q50" s="116">
        <f>IF(J50&lt;&gt;"",J50/K50,0)+IF(L50&lt;&gt;"",L50/M50,0)</f>
        <v>0</v>
      </c>
      <c r="R50" s="272">
        <f>Tableau40[[#This Row],[Prix neuf €]]*Tableau40[[#This Row],[Coefficient cumulatif Entretien et Réparation]]/Tableau40[[#This Row],[Durée de vie h]]</f>
        <v>1.6875</v>
      </c>
      <c r="S50" s="116">
        <f>D50/E50</f>
        <v>11.25</v>
      </c>
      <c r="T50" s="116">
        <f>-S50*F50</f>
        <v>-3.375</v>
      </c>
      <c r="U50" s="116">
        <f>Tableau40[[#This Row],[Prix neuf €]]/2*Tableau40[[#This Row],[Pourcentage Assurance + Frais d''intérêts]]*10/Tableau40[[#This Row],[Durée de vie h]]</f>
        <v>1.6875</v>
      </c>
      <c r="V50" s="266">
        <f>SUM(P50:U50)</f>
        <v>11.25</v>
      </c>
      <c r="W50" s="257"/>
      <c r="X50" s="258"/>
    </row>
    <row r="51" spans="2:24">
      <c r="B51" s="103" t="s">
        <v>290</v>
      </c>
      <c r="C51" s="35"/>
      <c r="D51" s="283">
        <v>23000</v>
      </c>
      <c r="E51" s="118">
        <v>800</v>
      </c>
      <c r="F51" s="113">
        <v>0.3</v>
      </c>
      <c r="G51" s="35"/>
      <c r="H51" s="33"/>
      <c r="I51" s="114">
        <f>(G51/1000/0.85)*C51*H51</f>
        <v>0</v>
      </c>
      <c r="J51" s="115"/>
      <c r="K51" s="115"/>
      <c r="L51" s="115"/>
      <c r="M51" s="115"/>
      <c r="N51" s="265">
        <v>0.15</v>
      </c>
      <c r="O51" s="31">
        <v>0.03</v>
      </c>
      <c r="P51" s="266">
        <f>I51*'Paramétrage Transversal'!$D$29</f>
        <v>0</v>
      </c>
      <c r="Q51" s="116">
        <f>IF(J51&lt;&gt;"",J51/K51,0)+IF(L51&lt;&gt;"",L51/M51,0)</f>
        <v>0</v>
      </c>
      <c r="R51" s="272">
        <f>Tableau40[[#This Row],[Prix neuf €]]*Tableau40[[#This Row],[Coefficient cumulatif Entretien et Réparation]]/Tableau40[[#This Row],[Durée de vie h]]</f>
        <v>4.3125</v>
      </c>
      <c r="S51" s="116">
        <f>D51/E51</f>
        <v>28.75</v>
      </c>
      <c r="T51" s="116">
        <f>-S51*F51</f>
        <v>-8.625</v>
      </c>
      <c r="U51" s="116">
        <f>Tableau40[[#This Row],[Prix neuf €]]/2*Tableau40[[#This Row],[Pourcentage Assurance + Frais d''intérêts]]*10/Tableau40[[#This Row],[Durée de vie h]]</f>
        <v>4.3125</v>
      </c>
      <c r="V51" s="266">
        <f>SUM(P51:U51)</f>
        <v>28.75</v>
      </c>
      <c r="W51" s="257"/>
      <c r="X51" s="258"/>
    </row>
    <row r="52" spans="2:24">
      <c r="B52" s="103" t="s">
        <v>284</v>
      </c>
      <c r="C52" s="35"/>
      <c r="D52" s="283">
        <v>15000</v>
      </c>
      <c r="E52" s="118">
        <v>800</v>
      </c>
      <c r="F52" s="113">
        <v>0.3</v>
      </c>
      <c r="G52" s="35"/>
      <c r="H52" s="33"/>
      <c r="I52" s="114">
        <f>(G52/1000/0.85)*C52*H52</f>
        <v>0</v>
      </c>
      <c r="J52" s="115"/>
      <c r="K52" s="115"/>
      <c r="L52" s="115"/>
      <c r="M52" s="115"/>
      <c r="N52" s="265">
        <v>0.15</v>
      </c>
      <c r="O52" s="31">
        <v>0.03</v>
      </c>
      <c r="P52" s="266">
        <f>I52*'Paramétrage Transversal'!$D$29</f>
        <v>0</v>
      </c>
      <c r="Q52" s="116">
        <f>IF(J52&lt;&gt;"",J52/K52,0)+IF(L52&lt;&gt;"",L52/M52,0)</f>
        <v>0</v>
      </c>
      <c r="R52" s="272">
        <f>Tableau40[[#This Row],[Prix neuf €]]*Tableau40[[#This Row],[Coefficient cumulatif Entretien et Réparation]]/Tableau40[[#This Row],[Durée de vie h]]</f>
        <v>2.8125</v>
      </c>
      <c r="S52" s="116">
        <f>D52/E52</f>
        <v>18.75</v>
      </c>
      <c r="T52" s="116">
        <f>-S52*F52</f>
        <v>-5.625</v>
      </c>
      <c r="U52" s="116">
        <f>Tableau40[[#This Row],[Prix neuf €]]/2*Tableau40[[#This Row],[Pourcentage Assurance + Frais d''intérêts]]*10/Tableau40[[#This Row],[Durée de vie h]]</f>
        <v>2.8125</v>
      </c>
      <c r="V52" s="266">
        <f>SUM(P52:U52)</f>
        <v>18.75</v>
      </c>
      <c r="W52" s="257"/>
      <c r="X52" s="258"/>
    </row>
    <row r="53" spans="2:24">
      <c r="B53" s="103" t="s">
        <v>291</v>
      </c>
      <c r="C53" s="35"/>
      <c r="D53" s="283">
        <v>8000</v>
      </c>
      <c r="E53" s="118">
        <v>500</v>
      </c>
      <c r="F53" s="113">
        <v>0.3</v>
      </c>
      <c r="G53" s="35"/>
      <c r="H53" s="33"/>
      <c r="I53" s="114">
        <f>(G53/1000/0.85)*C53*H53</f>
        <v>0</v>
      </c>
      <c r="J53" s="115"/>
      <c r="K53" s="115"/>
      <c r="L53" s="115"/>
      <c r="M53" s="115"/>
      <c r="N53" s="265">
        <v>0.15</v>
      </c>
      <c r="O53" s="31">
        <v>0.03</v>
      </c>
      <c r="P53" s="266">
        <f>I53*'Paramétrage Transversal'!$D$29</f>
        <v>0</v>
      </c>
      <c r="Q53" s="116">
        <f>IF(J53&lt;&gt;"",J53/K53,0)+IF(L53&lt;&gt;"",L53/M53,0)</f>
        <v>0</v>
      </c>
      <c r="R53" s="272">
        <f>Tableau40[[#This Row],[Prix neuf €]]*Tableau40[[#This Row],[Coefficient cumulatif Entretien et Réparation]]/Tableau40[[#This Row],[Durée de vie h]]</f>
        <v>2.4</v>
      </c>
      <c r="S53" s="116">
        <f>D53/E53</f>
        <v>16</v>
      </c>
      <c r="T53" s="116">
        <f>-S53*F53</f>
        <v>-4.8</v>
      </c>
      <c r="U53" s="116">
        <f>Tableau40[[#This Row],[Prix neuf €]]/2*Tableau40[[#This Row],[Pourcentage Assurance + Frais d''intérêts]]*10/Tableau40[[#This Row],[Durée de vie h]]</f>
        <v>2.4</v>
      </c>
      <c r="V53" s="266">
        <f>SUM(P53:U53)</f>
        <v>15.999999999999998</v>
      </c>
      <c r="W53" s="257"/>
      <c r="X53" s="258"/>
    </row>
    <row r="54" spans="2:24">
      <c r="B54" s="103" t="s">
        <v>305</v>
      </c>
      <c r="C54" s="35"/>
      <c r="D54" s="283">
        <v>8000</v>
      </c>
      <c r="E54" s="118">
        <v>700</v>
      </c>
      <c r="F54" s="113">
        <v>0.3</v>
      </c>
      <c r="G54" s="35"/>
      <c r="H54" s="33"/>
      <c r="I54" s="114">
        <f>(G54/1000/0.85)*C54*H54</f>
        <v>0</v>
      </c>
      <c r="J54" s="115"/>
      <c r="K54" s="115"/>
      <c r="L54" s="115"/>
      <c r="M54" s="115"/>
      <c r="N54" s="265">
        <v>0.15</v>
      </c>
      <c r="O54" s="31">
        <v>0.03</v>
      </c>
      <c r="P54" s="266">
        <f>I54*'Paramétrage Transversal'!$D$29</f>
        <v>0</v>
      </c>
      <c r="Q54" s="116">
        <f>IF(J54&lt;&gt;"",J54/K54,0)+IF(L54&lt;&gt;"",L54/M54,0)</f>
        <v>0</v>
      </c>
      <c r="R54" s="272">
        <f>Tableau40[[#This Row],[Prix neuf €]]*Tableau40[[#This Row],[Coefficient cumulatif Entretien et Réparation]]/Tableau40[[#This Row],[Durée de vie h]]</f>
        <v>1.7142857142857142</v>
      </c>
      <c r="S54" s="116">
        <f>D54/E54</f>
        <v>11.428571428571429</v>
      </c>
      <c r="T54" s="116">
        <f>-S54*F54</f>
        <v>-3.4285714285714284</v>
      </c>
      <c r="U54" s="116">
        <f>Tableau40[[#This Row],[Prix neuf €]]/2*Tableau40[[#This Row],[Pourcentage Assurance + Frais d''intérêts]]*10/Tableau40[[#This Row],[Durée de vie h]]</f>
        <v>1.7142857142857142</v>
      </c>
      <c r="V54" s="266">
        <f>SUM(P54:U54)</f>
        <v>11.428571428571427</v>
      </c>
      <c r="W54" s="257"/>
      <c r="X54" s="258"/>
    </row>
    <row r="55" spans="2:24">
      <c r="B55" s="103" t="s">
        <v>601</v>
      </c>
      <c r="C55" s="53"/>
      <c r="D55" s="287">
        <v>8000</v>
      </c>
      <c r="E55" s="117">
        <v>800</v>
      </c>
      <c r="F55" s="31">
        <v>0.3</v>
      </c>
      <c r="G55" s="53"/>
      <c r="H55" s="54"/>
      <c r="I55" s="55">
        <f t="shared" si="5"/>
        <v>0</v>
      </c>
      <c r="J55" s="56"/>
      <c r="K55" s="56"/>
      <c r="L55" s="56"/>
      <c r="M55" s="56"/>
      <c r="N55" s="265">
        <v>0.15</v>
      </c>
      <c r="O55" s="31">
        <v>0.03</v>
      </c>
      <c r="P55" s="32">
        <f>I55*'Paramétrage Transversal'!$D$29</f>
        <v>0</v>
      </c>
      <c r="Q55" s="32">
        <f t="shared" si="6"/>
        <v>0</v>
      </c>
      <c r="R55" s="270">
        <f>Tableau40[[#This Row],[Prix neuf €]]*Tableau40[[#This Row],[Coefficient cumulatif Entretien et Réparation]]/Tableau40[[#This Row],[Durée de vie h]]</f>
        <v>1.5</v>
      </c>
      <c r="S55" s="32">
        <f t="shared" si="7"/>
        <v>10</v>
      </c>
      <c r="T55" s="32">
        <f t="shared" si="8"/>
        <v>-3</v>
      </c>
      <c r="U55" s="32">
        <f>Tableau40[[#This Row],[Prix neuf €]]/2*Tableau40[[#This Row],[Pourcentage Assurance + Frais d''intérêts]]*10/Tableau40[[#This Row],[Durée de vie h]]</f>
        <v>1.5</v>
      </c>
      <c r="V55" s="280">
        <f t="shared" si="9"/>
        <v>10</v>
      </c>
      <c r="W55" s="257"/>
      <c r="X55" s="258"/>
    </row>
    <row r="56" spans="2:24">
      <c r="B56" s="437" t="s">
        <v>526</v>
      </c>
      <c r="C56" s="35"/>
      <c r="D56" s="429">
        <v>1900</v>
      </c>
      <c r="E56" s="430">
        <v>300</v>
      </c>
      <c r="F56" s="431">
        <v>0.3</v>
      </c>
      <c r="G56" s="35"/>
      <c r="H56" s="436"/>
      <c r="I56" s="114">
        <f t="shared" ref="I56:I63" si="10">(G56/1000/0.85)*C56*H56</f>
        <v>0</v>
      </c>
      <c r="J56" s="438"/>
      <c r="K56" s="438"/>
      <c r="L56" s="438"/>
      <c r="M56" s="438"/>
      <c r="N56" s="265">
        <v>0.15</v>
      </c>
      <c r="O56" s="431">
        <v>0.03</v>
      </c>
      <c r="P56" s="435">
        <f>I56*'Paramétrage Transversal'!$D$29</f>
        <v>0</v>
      </c>
      <c r="Q56" s="434">
        <f t="shared" ref="Q56:Q62" si="11">IF(J56&lt;&gt;"",J56/K56,0)+IF(L56&lt;&gt;"",L56/M56,0)</f>
        <v>0</v>
      </c>
      <c r="R56" s="439">
        <f>Tableau40[[#This Row],[Prix neuf €]]*Tableau40[[#This Row],[Coefficient cumulatif Entretien et Réparation]]/Tableau40[[#This Row],[Durée de vie h]]</f>
        <v>0.95</v>
      </c>
      <c r="S56" s="433">
        <f t="shared" ref="S56:S62" si="12">D56/E56</f>
        <v>6.333333333333333</v>
      </c>
      <c r="T56" s="433">
        <f t="shared" ref="T56:T62" si="13">-S56*F56</f>
        <v>-1.9</v>
      </c>
      <c r="U56" s="433">
        <f>Tableau40[[#This Row],[Prix neuf €]]/2*Tableau40[[#This Row],[Pourcentage Assurance + Frais d''intérêts]]*10/Tableau40[[#This Row],[Durée de vie h]]</f>
        <v>0.95</v>
      </c>
      <c r="V56" s="435">
        <f t="shared" ref="V56:V62" si="14">SUM(P56:U56)</f>
        <v>6.333333333333333</v>
      </c>
    </row>
    <row r="57" spans="2:24">
      <c r="B57" s="437" t="s">
        <v>527</v>
      </c>
      <c r="C57" s="35"/>
      <c r="D57" s="429">
        <v>9600</v>
      </c>
      <c r="E57" s="430">
        <v>300</v>
      </c>
      <c r="F57" s="431">
        <v>0.3</v>
      </c>
      <c r="G57" s="35"/>
      <c r="H57" s="436"/>
      <c r="I57" s="114">
        <f t="shared" si="10"/>
        <v>0</v>
      </c>
      <c r="J57" s="438"/>
      <c r="K57" s="438"/>
      <c r="L57" s="438"/>
      <c r="M57" s="438"/>
      <c r="N57" s="265">
        <v>0.15</v>
      </c>
      <c r="O57" s="431">
        <v>0.03</v>
      </c>
      <c r="P57" s="435">
        <f>I57*'Paramétrage Transversal'!$D$29</f>
        <v>0</v>
      </c>
      <c r="Q57" s="434">
        <f t="shared" si="11"/>
        <v>0</v>
      </c>
      <c r="R57" s="439">
        <f>Tableau40[[#This Row],[Prix neuf €]]*Tableau40[[#This Row],[Coefficient cumulatif Entretien et Réparation]]/Tableau40[[#This Row],[Durée de vie h]]</f>
        <v>4.8</v>
      </c>
      <c r="S57" s="433">
        <f t="shared" si="12"/>
        <v>32</v>
      </c>
      <c r="T57" s="433">
        <f t="shared" si="13"/>
        <v>-9.6</v>
      </c>
      <c r="U57" s="433">
        <f>Tableau40[[#This Row],[Prix neuf €]]/2*Tableau40[[#This Row],[Pourcentage Assurance + Frais d''intérêts]]*10/Tableau40[[#This Row],[Durée de vie h]]</f>
        <v>4.8</v>
      </c>
      <c r="V57" s="435">
        <f t="shared" si="14"/>
        <v>31.999999999999996</v>
      </c>
    </row>
    <row r="58" spans="2:24">
      <c r="B58" s="437" t="s">
        <v>528</v>
      </c>
      <c r="C58" s="35"/>
      <c r="D58" s="429">
        <v>12000</v>
      </c>
      <c r="E58" s="430">
        <v>300</v>
      </c>
      <c r="F58" s="431">
        <v>0.3</v>
      </c>
      <c r="G58" s="35"/>
      <c r="H58" s="436"/>
      <c r="I58" s="114">
        <f t="shared" si="10"/>
        <v>0</v>
      </c>
      <c r="J58" s="438"/>
      <c r="K58" s="438"/>
      <c r="L58" s="438"/>
      <c r="M58" s="438"/>
      <c r="N58" s="265">
        <v>0.15</v>
      </c>
      <c r="O58" s="431">
        <v>0.03</v>
      </c>
      <c r="P58" s="435">
        <f>I58*'Paramétrage Transversal'!$D$29</f>
        <v>0</v>
      </c>
      <c r="Q58" s="434">
        <f t="shared" si="11"/>
        <v>0</v>
      </c>
      <c r="R58" s="439">
        <f>Tableau40[[#This Row],[Prix neuf €]]*Tableau40[[#This Row],[Coefficient cumulatif Entretien et Réparation]]/Tableau40[[#This Row],[Durée de vie h]]</f>
        <v>6</v>
      </c>
      <c r="S58" s="433">
        <f t="shared" si="12"/>
        <v>40</v>
      </c>
      <c r="T58" s="433">
        <f t="shared" si="13"/>
        <v>-12</v>
      </c>
      <c r="U58" s="433">
        <f>Tableau40[[#This Row],[Prix neuf €]]/2*Tableau40[[#This Row],[Pourcentage Assurance + Frais d''intérêts]]*10/Tableau40[[#This Row],[Durée de vie h]]</f>
        <v>6</v>
      </c>
      <c r="V58" s="435">
        <f t="shared" si="14"/>
        <v>40</v>
      </c>
    </row>
    <row r="59" spans="2:24">
      <c r="B59" s="437" t="s">
        <v>529</v>
      </c>
      <c r="C59" s="35"/>
      <c r="D59" s="429">
        <v>7000</v>
      </c>
      <c r="E59" s="430">
        <v>500</v>
      </c>
      <c r="F59" s="431">
        <v>0.3</v>
      </c>
      <c r="G59" s="35"/>
      <c r="H59" s="436"/>
      <c r="I59" s="114">
        <f t="shared" si="10"/>
        <v>0</v>
      </c>
      <c r="J59" s="438"/>
      <c r="K59" s="438"/>
      <c r="L59" s="438"/>
      <c r="M59" s="438"/>
      <c r="N59" s="265">
        <v>0.15</v>
      </c>
      <c r="O59" s="431">
        <v>0.03</v>
      </c>
      <c r="P59" s="435">
        <f>I59*'Paramétrage Transversal'!$D$29</f>
        <v>0</v>
      </c>
      <c r="Q59" s="434">
        <f t="shared" si="11"/>
        <v>0</v>
      </c>
      <c r="R59" s="439">
        <f>Tableau40[[#This Row],[Prix neuf €]]*Tableau40[[#This Row],[Coefficient cumulatif Entretien et Réparation]]/Tableau40[[#This Row],[Durée de vie h]]</f>
        <v>2.1</v>
      </c>
      <c r="S59" s="433">
        <f t="shared" si="12"/>
        <v>14</v>
      </c>
      <c r="T59" s="433">
        <f t="shared" si="13"/>
        <v>-4.2</v>
      </c>
      <c r="U59" s="433">
        <f>Tableau40[[#This Row],[Prix neuf €]]/2*Tableau40[[#This Row],[Pourcentage Assurance + Frais d''intérêts]]*10/Tableau40[[#This Row],[Durée de vie h]]</f>
        <v>2.1</v>
      </c>
      <c r="V59" s="435">
        <f t="shared" si="14"/>
        <v>14.000000000000002</v>
      </c>
    </row>
    <row r="60" spans="2:24">
      <c r="B60" s="437" t="s">
        <v>530</v>
      </c>
      <c r="C60" s="35"/>
      <c r="D60" s="429">
        <v>4000</v>
      </c>
      <c r="E60" s="430">
        <v>500</v>
      </c>
      <c r="F60" s="431">
        <v>0.3</v>
      </c>
      <c r="G60" s="35"/>
      <c r="H60" s="436"/>
      <c r="I60" s="114">
        <f t="shared" si="10"/>
        <v>0</v>
      </c>
      <c r="J60" s="438"/>
      <c r="K60" s="438"/>
      <c r="L60" s="438"/>
      <c r="M60" s="438"/>
      <c r="N60" s="265">
        <v>0.15</v>
      </c>
      <c r="O60" s="431">
        <v>0.03</v>
      </c>
      <c r="P60" s="435">
        <f>I60*'Paramétrage Transversal'!$D$29</f>
        <v>0</v>
      </c>
      <c r="Q60" s="434">
        <f t="shared" si="11"/>
        <v>0</v>
      </c>
      <c r="R60" s="439">
        <f>Tableau40[[#This Row],[Prix neuf €]]*Tableau40[[#This Row],[Coefficient cumulatif Entretien et Réparation]]/Tableau40[[#This Row],[Durée de vie h]]</f>
        <v>1.2</v>
      </c>
      <c r="S60" s="433">
        <f t="shared" si="12"/>
        <v>8</v>
      </c>
      <c r="T60" s="433">
        <f t="shared" si="13"/>
        <v>-2.4</v>
      </c>
      <c r="U60" s="433">
        <f>Tableau40[[#This Row],[Prix neuf €]]/2*Tableau40[[#This Row],[Pourcentage Assurance + Frais d''intérêts]]*10/Tableau40[[#This Row],[Durée de vie h]]</f>
        <v>1.2</v>
      </c>
      <c r="V60" s="435">
        <f t="shared" si="14"/>
        <v>7.9999999999999991</v>
      </c>
    </row>
    <row r="61" spans="2:24">
      <c r="B61" s="437" t="s">
        <v>532</v>
      </c>
      <c r="C61" s="35"/>
      <c r="D61" s="429">
        <v>8200</v>
      </c>
      <c r="E61" s="430">
        <v>300</v>
      </c>
      <c r="F61" s="431">
        <v>0.3</v>
      </c>
      <c r="G61" s="35"/>
      <c r="H61" s="436"/>
      <c r="I61" s="114">
        <f t="shared" si="10"/>
        <v>0</v>
      </c>
      <c r="J61" s="438"/>
      <c r="K61" s="438"/>
      <c r="L61" s="438"/>
      <c r="M61" s="438"/>
      <c r="N61" s="265">
        <v>0.15</v>
      </c>
      <c r="O61" s="431">
        <v>0.03</v>
      </c>
      <c r="P61" s="435">
        <f>I61*'Paramétrage Transversal'!$D$29</f>
        <v>0</v>
      </c>
      <c r="Q61" s="434">
        <f t="shared" si="11"/>
        <v>0</v>
      </c>
      <c r="R61" s="439">
        <f>Tableau40[[#This Row],[Prix neuf €]]*Tableau40[[#This Row],[Coefficient cumulatif Entretien et Réparation]]/Tableau40[[#This Row],[Durée de vie h]]</f>
        <v>4.0999999999999996</v>
      </c>
      <c r="S61" s="433">
        <f t="shared" si="12"/>
        <v>27.333333333333332</v>
      </c>
      <c r="T61" s="433">
        <f t="shared" si="13"/>
        <v>-8.1999999999999993</v>
      </c>
      <c r="U61" s="433">
        <f>Tableau40[[#This Row],[Prix neuf €]]/2*Tableau40[[#This Row],[Pourcentage Assurance + Frais d''intérêts]]*10/Tableau40[[#This Row],[Durée de vie h]]</f>
        <v>4.0999999999999996</v>
      </c>
      <c r="V61" s="435">
        <f t="shared" si="14"/>
        <v>27.333333333333329</v>
      </c>
    </row>
    <row r="62" spans="2:24">
      <c r="B62" s="437" t="s">
        <v>531</v>
      </c>
      <c r="C62" s="35"/>
      <c r="D62" s="429">
        <v>6770</v>
      </c>
      <c r="E62" s="430">
        <v>200</v>
      </c>
      <c r="F62" s="431">
        <v>0.3</v>
      </c>
      <c r="G62" s="35"/>
      <c r="H62" s="436"/>
      <c r="I62" s="114">
        <f t="shared" si="10"/>
        <v>0</v>
      </c>
      <c r="J62" s="438"/>
      <c r="K62" s="438"/>
      <c r="L62" s="438"/>
      <c r="M62" s="438"/>
      <c r="N62" s="431">
        <v>0.15</v>
      </c>
      <c r="O62" s="431">
        <v>0.03</v>
      </c>
      <c r="P62" s="435">
        <f>I62*'Paramétrage Transversal'!$D$29</f>
        <v>0</v>
      </c>
      <c r="Q62" s="434">
        <f t="shared" si="11"/>
        <v>0</v>
      </c>
      <c r="R62" s="439">
        <f>Tableau40[[#This Row],[Prix neuf €]]*Tableau40[[#This Row],[Coefficient cumulatif Entretien et Réparation]]/Tableau40[[#This Row],[Durée de vie h]]</f>
        <v>5.0774999999999997</v>
      </c>
      <c r="S62" s="433">
        <f t="shared" si="12"/>
        <v>33.85</v>
      </c>
      <c r="T62" s="433">
        <f t="shared" si="13"/>
        <v>-10.154999999999999</v>
      </c>
      <c r="U62" s="433">
        <f>Tableau40[[#This Row],[Prix neuf €]]/2*Tableau40[[#This Row],[Pourcentage Assurance + Frais d''intérêts]]*10/Tableau40[[#This Row],[Durée de vie h]]</f>
        <v>5.0774999999999997</v>
      </c>
      <c r="V62" s="435">
        <f t="shared" si="14"/>
        <v>33.85</v>
      </c>
    </row>
    <row r="63" spans="2:24">
      <c r="B63" s="437" t="s">
        <v>588</v>
      </c>
      <c r="C63" s="35"/>
      <c r="D63" s="282">
        <v>10500</v>
      </c>
      <c r="E63" s="117">
        <v>500</v>
      </c>
      <c r="F63" s="31">
        <v>0.3</v>
      </c>
      <c r="G63" s="35"/>
      <c r="H63" s="33"/>
      <c r="I63" s="34">
        <f t="shared" si="10"/>
        <v>0</v>
      </c>
      <c r="J63" s="56"/>
      <c r="K63" s="56"/>
      <c r="L63" s="56"/>
      <c r="M63" s="56"/>
      <c r="N63" s="265">
        <v>0.15</v>
      </c>
      <c r="O63" s="31">
        <v>0.03</v>
      </c>
      <c r="P63" s="456">
        <f>I63*'Paramétrage Transversal'!$D$29</f>
        <v>0</v>
      </c>
      <c r="Q63" s="457">
        <f>IF(J63&lt;&gt;"",J63/K63,0)+IF(L63&lt;&gt;"",L63/M63,0)</f>
        <v>0</v>
      </c>
      <c r="R63" s="458">
        <f>Tableau40[[#This Row],[Prix neuf €]]*Tableau40[[#This Row],[Coefficient cumulatif Entretien et Réparation]]/Tableau40[[#This Row],[Durée de vie h]]</f>
        <v>3.15</v>
      </c>
      <c r="S63" s="459">
        <f>D63/E63</f>
        <v>21</v>
      </c>
      <c r="T63" s="459">
        <f>-S63*F63</f>
        <v>-6.3</v>
      </c>
      <c r="U63" s="459">
        <f>Tableau40[[#This Row],[Prix neuf €]]/2*Tableau40[[#This Row],[Pourcentage Assurance + Frais d''intérêts]]*10/Tableau40[[#This Row],[Durée de vie h]]</f>
        <v>3.15</v>
      </c>
      <c r="V63" s="456">
        <f>SUM(P63:U63)</f>
        <v>20.999999999999996</v>
      </c>
    </row>
    <row r="64" spans="2:24">
      <c r="B64" s="437" t="s">
        <v>599</v>
      </c>
      <c r="C64" s="35"/>
      <c r="D64" s="463">
        <v>5040</v>
      </c>
      <c r="E64" s="464">
        <v>300</v>
      </c>
      <c r="F64" s="465">
        <v>0.3</v>
      </c>
      <c r="G64" s="35"/>
      <c r="H64" s="436"/>
      <c r="I64" s="114">
        <f>(G64/1000/0.85)*C64*H64</f>
        <v>0</v>
      </c>
      <c r="J64" s="466"/>
      <c r="K64" s="466"/>
      <c r="L64" s="466"/>
      <c r="M64" s="466"/>
      <c r="N64" s="265">
        <v>0.15</v>
      </c>
      <c r="O64" s="465">
        <v>0.03</v>
      </c>
      <c r="P64" s="467">
        <f>I64*'Paramétrage Transversal'!$D$29</f>
        <v>0</v>
      </c>
      <c r="Q64" s="468">
        <f>IF(J64&lt;&gt;"",J64/K64,0)+IF(L64&lt;&gt;"",L64/M64,0)</f>
        <v>0</v>
      </c>
      <c r="R64" s="469">
        <f>Tableau40[[#This Row],[Prix neuf €]]*Tableau40[[#This Row],[Coefficient cumulatif Entretien et Réparation]]/Tableau40[[#This Row],[Durée de vie h]]</f>
        <v>2.52</v>
      </c>
      <c r="S64" s="470">
        <f>D64/E64</f>
        <v>16.8</v>
      </c>
      <c r="T64" s="470">
        <f>-S64*F64</f>
        <v>-5.04</v>
      </c>
      <c r="U64" s="470">
        <f>Tableau40[[#This Row],[Prix neuf €]]/2*Tableau40[[#This Row],[Pourcentage Assurance + Frais d''intérêts]]*10/Tableau40[[#This Row],[Durée de vie h]]</f>
        <v>2.52</v>
      </c>
      <c r="V64" s="467">
        <f>SUM(P64:U64)</f>
        <v>16.8</v>
      </c>
    </row>
    <row r="65" spans="2:22">
      <c r="B65" s="437" t="s">
        <v>621</v>
      </c>
      <c r="C65" s="35"/>
      <c r="D65" s="483">
        <v>28000</v>
      </c>
      <c r="E65" s="484">
        <v>1500</v>
      </c>
      <c r="F65" s="485">
        <v>0.3</v>
      </c>
      <c r="G65" s="35"/>
      <c r="H65" s="436"/>
      <c r="I65" s="114">
        <f>(G65/1000/0.85)*C65*H65</f>
        <v>0</v>
      </c>
      <c r="J65" s="486"/>
      <c r="K65" s="486"/>
      <c r="L65" s="486"/>
      <c r="M65" s="486"/>
      <c r="N65" s="265">
        <v>0.15</v>
      </c>
      <c r="O65" s="465">
        <v>0.03</v>
      </c>
      <c r="P65" s="487">
        <f>I65*'Paramétrage Transversal'!$D$29</f>
        <v>0</v>
      </c>
      <c r="Q65" s="488">
        <f>IF(J65&lt;&gt;"",J65/K65,0)+IF(L65&lt;&gt;"",L65/M65,0)</f>
        <v>0</v>
      </c>
      <c r="R65" s="489">
        <f>Tableau40[[#This Row],[Prix neuf €]]*Tableau40[[#This Row],[Coefficient cumulatif Entretien et Réparation]]/Tableau40[[#This Row],[Durée de vie h]]</f>
        <v>2.8</v>
      </c>
      <c r="S65" s="490">
        <f>D65/E65</f>
        <v>18.666666666666668</v>
      </c>
      <c r="T65" s="490">
        <f>-S65*F65</f>
        <v>-5.6000000000000005</v>
      </c>
      <c r="U65" s="490">
        <f>Tableau40[[#This Row],[Prix neuf €]]/2*Tableau40[[#This Row],[Pourcentage Assurance + Frais d''intérêts]]*10/Tableau40[[#This Row],[Durée de vie h]]</f>
        <v>2.8</v>
      </c>
      <c r="V65" s="487">
        <f>SUM(P65:U65)</f>
        <v>18.666666666666668</v>
      </c>
    </row>
  </sheetData>
  <phoneticPr fontId="11" type="noConversion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6FEFC-34BE-474B-BD0E-227E09C80186}">
  <sheetPr codeName="Feuil5">
    <tabColor theme="1" tint="0.499984740745262"/>
    <pageSetUpPr fitToPage="1"/>
  </sheetPr>
  <dimension ref="B1:U53"/>
  <sheetViews>
    <sheetView showGridLines="0" zoomScale="87" zoomScaleNormal="87" workbookViewId="0">
      <selection activeCell="B20" sqref="B20"/>
    </sheetView>
  </sheetViews>
  <sheetFormatPr baseColWidth="10" defaultRowHeight="15"/>
  <cols>
    <col min="1" max="1" width="3.7109375" customWidth="1"/>
    <col min="2" max="2" width="16.5703125" bestFit="1" customWidth="1"/>
    <col min="3" max="3" width="23.42578125" customWidth="1"/>
    <col min="4" max="4" width="19.5703125" bestFit="1" customWidth="1"/>
    <col min="5" max="5" width="3.7109375" customWidth="1"/>
    <col min="6" max="6" width="18.85546875" bestFit="1" customWidth="1"/>
    <col min="7" max="7" width="17.85546875" customWidth="1"/>
    <col min="11" max="11" width="3.7109375" customWidth="1"/>
    <col min="12" max="12" width="54.140625" bestFit="1" customWidth="1"/>
  </cols>
  <sheetData>
    <row r="1" spans="2:21">
      <c r="C1" s="17"/>
    </row>
    <row r="2" spans="2:21">
      <c r="B2" s="498" t="s">
        <v>25</v>
      </c>
      <c r="C2" s="498"/>
      <c r="D2" s="498"/>
      <c r="F2" s="498" t="s">
        <v>379</v>
      </c>
      <c r="G2" s="498"/>
      <c r="H2" s="498"/>
      <c r="I2" s="498"/>
      <c r="J2" s="498"/>
      <c r="L2" s="499" t="s">
        <v>358</v>
      </c>
      <c r="M2" s="499"/>
      <c r="N2" s="499"/>
      <c r="O2" s="499"/>
      <c r="P2" s="499"/>
      <c r="Q2" s="499"/>
      <c r="R2" s="499"/>
      <c r="S2" s="499"/>
      <c r="T2" s="499"/>
      <c r="U2" s="499"/>
    </row>
    <row r="3" spans="2:21">
      <c r="B3" s="108" t="s">
        <v>20</v>
      </c>
      <c r="C3" s="4" t="s">
        <v>394</v>
      </c>
      <c r="D3" s="14" t="s">
        <v>13</v>
      </c>
      <c r="F3" s="108" t="s">
        <v>20</v>
      </c>
      <c r="G3" s="4" t="s">
        <v>76</v>
      </c>
      <c r="H3" s="4" t="s">
        <v>14</v>
      </c>
      <c r="I3" s="4" t="s">
        <v>15</v>
      </c>
      <c r="J3" s="14" t="s">
        <v>16</v>
      </c>
      <c r="L3" s="108" t="s">
        <v>20</v>
      </c>
      <c r="M3" s="4" t="s">
        <v>14</v>
      </c>
      <c r="N3" s="4" t="s">
        <v>201</v>
      </c>
      <c r="O3" s="4" t="s">
        <v>202</v>
      </c>
      <c r="P3" s="4" t="s">
        <v>15</v>
      </c>
      <c r="Q3" s="14" t="s">
        <v>203</v>
      </c>
      <c r="R3" s="14" t="s">
        <v>204</v>
      </c>
      <c r="S3" s="14" t="s">
        <v>16</v>
      </c>
      <c r="T3" s="4" t="s">
        <v>205</v>
      </c>
      <c r="U3" s="4" t="s">
        <v>206</v>
      </c>
    </row>
    <row r="4" spans="2:21">
      <c r="B4" s="1" t="s">
        <v>491</v>
      </c>
      <c r="C4" s="2">
        <v>27</v>
      </c>
      <c r="D4" s="6">
        <v>0.6</v>
      </c>
      <c r="F4" s="296" t="s">
        <v>77</v>
      </c>
      <c r="G4" s="297">
        <v>880</v>
      </c>
      <c r="H4" s="298">
        <v>0.46</v>
      </c>
      <c r="I4" s="298">
        <v>0</v>
      </c>
      <c r="J4" s="299">
        <v>0</v>
      </c>
      <c r="L4" s="1" t="s">
        <v>187</v>
      </c>
      <c r="M4" s="57">
        <v>7.4000000000000003E-3</v>
      </c>
      <c r="N4" s="78">
        <v>0.5</v>
      </c>
      <c r="O4" s="74">
        <f>Tableau346[[#This Row],[N]]*Tableau346[[#This Row],[CEE N]]</f>
        <v>3.7000000000000002E-3</v>
      </c>
      <c r="P4" s="57">
        <v>2.8999999999999998E-3</v>
      </c>
      <c r="Q4" s="79">
        <v>0.7</v>
      </c>
      <c r="R4" s="77">
        <f>Tableau346[[#This Row],[P]]*Tableau346[[#This Row],[CEE P]]</f>
        <v>2.0299999999999997E-3</v>
      </c>
      <c r="S4" s="58">
        <v>5.9999999999999995E-4</v>
      </c>
      <c r="T4" s="80">
        <v>1</v>
      </c>
      <c r="U4" s="76">
        <f>Tableau346[[#This Row],[K]]*Tableau346[[#This Row],[CEE K]]</f>
        <v>5.9999999999999995E-4</v>
      </c>
    </row>
    <row r="5" spans="2:21">
      <c r="B5" s="1" t="s">
        <v>35</v>
      </c>
      <c r="C5" s="2">
        <v>25</v>
      </c>
      <c r="D5" s="6">
        <v>1.5</v>
      </c>
      <c r="F5" s="296" t="s">
        <v>349</v>
      </c>
      <c r="G5" s="297">
        <v>751</v>
      </c>
      <c r="H5" s="298">
        <v>0</v>
      </c>
      <c r="I5" s="298">
        <v>0.27</v>
      </c>
      <c r="J5" s="299">
        <v>0</v>
      </c>
      <c r="L5" s="1" t="s">
        <v>207</v>
      </c>
      <c r="M5" s="57">
        <v>1.175E-2</v>
      </c>
      <c r="N5" s="78">
        <v>0.4</v>
      </c>
      <c r="O5" s="74">
        <f>Tableau346[[#This Row],[N]]*Tableau346[[#This Row],[CEE N]]</f>
        <v>4.7000000000000002E-3</v>
      </c>
      <c r="P5" s="57">
        <v>5.8599999999999998E-3</v>
      </c>
      <c r="Q5" s="79">
        <v>0.7</v>
      </c>
      <c r="R5" s="77">
        <f>Tableau346[[#This Row],[P]]*Tableau346[[#This Row],[CEE P]]</f>
        <v>4.1019999999999997E-3</v>
      </c>
      <c r="S5" s="58">
        <v>8.7000000000000001E-4</v>
      </c>
      <c r="T5" s="80">
        <v>1</v>
      </c>
      <c r="U5" s="75">
        <f>Tableau346[[#This Row],[K]]*Tableau346[[#This Row],[CEE K]]</f>
        <v>8.7000000000000001E-4</v>
      </c>
    </row>
    <row r="6" spans="2:21">
      <c r="B6" s="1" t="s">
        <v>34</v>
      </c>
      <c r="C6" s="2">
        <v>16.445</v>
      </c>
      <c r="D6" s="6">
        <v>3.75</v>
      </c>
      <c r="F6" s="444" t="s">
        <v>568</v>
      </c>
      <c r="G6" s="417">
        <v>1111</v>
      </c>
      <c r="H6" s="418">
        <v>0.16</v>
      </c>
      <c r="I6" s="418">
        <v>0.26</v>
      </c>
      <c r="J6" s="445">
        <v>0</v>
      </c>
      <c r="L6" s="1" t="s">
        <v>188</v>
      </c>
      <c r="M6" s="57">
        <v>1.9800000000000002E-2</v>
      </c>
      <c r="N6" s="78">
        <v>0.45</v>
      </c>
      <c r="O6" s="74">
        <f>Tableau346[[#This Row],[N]]*Tableau346[[#This Row],[CEE N]]</f>
        <v>8.9100000000000013E-3</v>
      </c>
      <c r="P6" s="57">
        <v>8.2000000000000007E-3</v>
      </c>
      <c r="Q6" s="79">
        <v>0.6</v>
      </c>
      <c r="R6" s="77">
        <f>Tableau346[[#This Row],[P]]*Tableau346[[#This Row],[CEE P]]</f>
        <v>4.9199999999999999E-3</v>
      </c>
      <c r="S6" s="58">
        <v>1.5E-3</v>
      </c>
      <c r="T6" s="80">
        <v>1</v>
      </c>
      <c r="U6" s="75">
        <f>Tableau346[[#This Row],[K]]*Tableau346[[#This Row],[CEE K]]</f>
        <v>1.5E-3</v>
      </c>
    </row>
    <row r="7" spans="2:21" ht="14.25" customHeight="1">
      <c r="B7" s="1" t="s">
        <v>490</v>
      </c>
      <c r="C7" s="2">
        <v>12</v>
      </c>
      <c r="D7" s="6">
        <v>1.25</v>
      </c>
      <c r="F7" s="444" t="s">
        <v>506</v>
      </c>
      <c r="G7" s="417">
        <v>1220</v>
      </c>
      <c r="H7" s="418">
        <v>0.18</v>
      </c>
      <c r="I7" s="418">
        <v>0.46</v>
      </c>
      <c r="J7" s="445">
        <v>0</v>
      </c>
      <c r="L7" s="1" t="s">
        <v>177</v>
      </c>
      <c r="M7" s="57">
        <v>3.9899999999999998E-2</v>
      </c>
      <c r="N7" s="78">
        <v>0.45</v>
      </c>
      <c r="O7" s="74">
        <f>Tableau346[[#This Row],[N]]*Tableau346[[#This Row],[CEE N]]</f>
        <v>1.7954999999999999E-2</v>
      </c>
      <c r="P7" s="57">
        <v>2.64E-2</v>
      </c>
      <c r="Q7" s="79">
        <v>0.6</v>
      </c>
      <c r="R7" s="77">
        <f>Tableau346[[#This Row],[P]]*Tableau346[[#This Row],[CEE P]]</f>
        <v>1.584E-2</v>
      </c>
      <c r="S7" s="58">
        <v>3.3300000000000001E-3</v>
      </c>
      <c r="T7" s="81">
        <v>1</v>
      </c>
      <c r="U7" s="75">
        <f>Tableau346[[#This Row],[K]]*Tableau346[[#This Row],[CEE K]]</f>
        <v>3.3300000000000001E-3</v>
      </c>
    </row>
    <row r="8" spans="2:21">
      <c r="B8" s="1" t="s">
        <v>36</v>
      </c>
      <c r="C8" s="2">
        <v>52.179999999999993</v>
      </c>
      <c r="D8" s="6">
        <v>0.75</v>
      </c>
      <c r="F8" s="444" t="s">
        <v>507</v>
      </c>
      <c r="G8" s="417">
        <v>660</v>
      </c>
      <c r="H8" s="418">
        <v>0.21</v>
      </c>
      <c r="I8" s="418">
        <v>0</v>
      </c>
      <c r="J8" s="445">
        <v>0</v>
      </c>
      <c r="L8" s="1" t="s">
        <v>338</v>
      </c>
      <c r="M8" s="57">
        <v>0</v>
      </c>
      <c r="N8" s="78">
        <v>0</v>
      </c>
      <c r="O8" s="74">
        <f>Tableau346[[#This Row],[N]]*Tableau346[[#This Row],[CEE N]]</f>
        <v>0</v>
      </c>
      <c r="P8" s="57">
        <v>8.8999999999999999E-3</v>
      </c>
      <c r="Q8" s="79">
        <v>1</v>
      </c>
      <c r="R8" s="77">
        <f>Tableau346[[#This Row],[P]]*Tableau346[[#This Row],[CEE P]]</f>
        <v>8.8999999999999999E-3</v>
      </c>
      <c r="S8" s="58">
        <v>8.9999999999999993E-3</v>
      </c>
      <c r="T8" s="81">
        <v>1</v>
      </c>
      <c r="U8" s="75">
        <f>Tableau346[[#This Row],[K]]*Tableau346[[#This Row],[CEE K]]</f>
        <v>8.9999999999999993E-3</v>
      </c>
    </row>
    <row r="9" spans="2:21">
      <c r="B9" s="1" t="s">
        <v>492</v>
      </c>
      <c r="C9" s="2">
        <v>8</v>
      </c>
      <c r="D9" s="6">
        <v>6</v>
      </c>
      <c r="F9" s="296" t="s">
        <v>569</v>
      </c>
      <c r="G9" s="297">
        <v>3056</v>
      </c>
      <c r="H9" s="298">
        <v>0.08</v>
      </c>
      <c r="I9" s="298">
        <v>0.28000000000000003</v>
      </c>
      <c r="J9" s="299">
        <v>0</v>
      </c>
      <c r="L9" s="1" t="s">
        <v>337</v>
      </c>
      <c r="M9" s="57">
        <v>2E-3</v>
      </c>
      <c r="N9" s="78">
        <v>1</v>
      </c>
      <c r="O9" s="74">
        <f>Tableau346[[#This Row],[N]]*Tableau346[[#This Row],[CEE N]]</f>
        <v>2E-3</v>
      </c>
      <c r="P9" s="57">
        <v>5.1000000000000004E-3</v>
      </c>
      <c r="Q9" s="79">
        <v>1</v>
      </c>
      <c r="R9" s="77">
        <f>Tableau346[[#This Row],[P]]*Tableau346[[#This Row],[CEE P]]</f>
        <v>5.1000000000000004E-3</v>
      </c>
      <c r="S9" s="58">
        <v>1.61E-2</v>
      </c>
      <c r="T9" s="81">
        <v>1</v>
      </c>
      <c r="U9" s="75">
        <f>Tableau346[[#This Row],[K]]*Tableau346[[#This Row],[CEE K]]</f>
        <v>1.61E-2</v>
      </c>
    </row>
    <row r="10" spans="2:21">
      <c r="B10" s="1" t="s">
        <v>493</v>
      </c>
      <c r="C10" s="2">
        <v>8</v>
      </c>
      <c r="D10" s="6">
        <v>6</v>
      </c>
      <c r="F10" s="444" t="s">
        <v>557</v>
      </c>
      <c r="G10" s="417">
        <v>1095</v>
      </c>
      <c r="H10" s="418">
        <v>0.06</v>
      </c>
      <c r="I10" s="418">
        <v>0.03</v>
      </c>
      <c r="J10" s="445">
        <v>0.1</v>
      </c>
      <c r="L10" s="1" t="s">
        <v>181</v>
      </c>
      <c r="M10" s="57">
        <v>0</v>
      </c>
      <c r="N10" s="78">
        <v>1</v>
      </c>
      <c r="O10" s="74">
        <f>Tableau346[[#This Row],[N]]*Tableau346[[#This Row],[CEE N]]</f>
        <v>0</v>
      </c>
      <c r="P10" s="57">
        <v>0</v>
      </c>
      <c r="Q10" s="79">
        <v>1</v>
      </c>
      <c r="R10" s="77">
        <f>Tableau346[[#This Row],[P]]*Tableau346[[#This Row],[CEE P]]</f>
        <v>0</v>
      </c>
      <c r="S10" s="58">
        <v>0</v>
      </c>
      <c r="T10" s="81">
        <v>1</v>
      </c>
      <c r="U10" s="75">
        <f>Tableau346[[#This Row],[K]]*Tableau346[[#This Row],[CEE K]]</f>
        <v>0</v>
      </c>
    </row>
    <row r="11" spans="2:21">
      <c r="B11" s="1" t="s">
        <v>494</v>
      </c>
      <c r="C11" s="2">
        <v>28.5</v>
      </c>
      <c r="D11" s="6">
        <v>2</v>
      </c>
      <c r="F11" s="444" t="s">
        <v>554</v>
      </c>
      <c r="G11" s="417">
        <v>935</v>
      </c>
      <c r="H11" s="418">
        <v>0.06</v>
      </c>
      <c r="I11" s="418">
        <v>0.06</v>
      </c>
      <c r="J11" s="445">
        <v>0.12</v>
      </c>
      <c r="L11" s="1" t="s">
        <v>175</v>
      </c>
      <c r="M11" s="57">
        <v>8.6E-3</v>
      </c>
      <c r="N11" s="78">
        <v>0.2</v>
      </c>
      <c r="O11" s="74">
        <f>Tableau346[[#This Row],[N]]*Tableau346[[#This Row],[CEE N]]</f>
        <v>1.7200000000000002E-3</v>
      </c>
      <c r="P11" s="57">
        <v>4.3400000000000001E-3</v>
      </c>
      <c r="Q11" s="79">
        <v>0.5</v>
      </c>
      <c r="R11" s="77">
        <f>Tableau346[[#This Row],[P]]*Tableau346[[#This Row],[CEE P]]</f>
        <v>2.1700000000000001E-3</v>
      </c>
      <c r="S11" s="58">
        <v>6.2300000000000003E-3</v>
      </c>
      <c r="T11" s="81">
        <v>1</v>
      </c>
      <c r="U11" s="75">
        <f>Tableau346[[#This Row],[K]]*Tableau346[[#This Row],[CEE K]]</f>
        <v>6.2300000000000003E-3</v>
      </c>
    </row>
    <row r="12" spans="2:21">
      <c r="B12" s="1" t="s">
        <v>489</v>
      </c>
      <c r="C12" s="2">
        <v>25</v>
      </c>
      <c r="D12" s="6">
        <v>2.25</v>
      </c>
      <c r="F12" s="444" t="s">
        <v>495</v>
      </c>
      <c r="G12" s="417">
        <v>860</v>
      </c>
      <c r="H12" s="418">
        <v>0.06</v>
      </c>
      <c r="I12" s="418">
        <v>0.18</v>
      </c>
      <c r="J12" s="445">
        <v>0.3</v>
      </c>
      <c r="L12" s="1" t="s">
        <v>208</v>
      </c>
      <c r="M12" s="57">
        <v>1.44E-2</v>
      </c>
      <c r="N12" s="78">
        <v>0.15</v>
      </c>
      <c r="O12" s="74">
        <f>Tableau346[[#This Row],[N]]*Tableau346[[#This Row],[CEE N]]</f>
        <v>2.16E-3</v>
      </c>
      <c r="P12" s="57">
        <v>9.4999999999999998E-3</v>
      </c>
      <c r="Q12" s="79">
        <v>0.5</v>
      </c>
      <c r="R12" s="77">
        <f>Tableau346[[#This Row],[P]]*Tableau346[[#This Row],[CEE P]]</f>
        <v>4.7499999999999999E-3</v>
      </c>
      <c r="S12" s="58">
        <v>7.9000000000000008E-3</v>
      </c>
      <c r="T12" s="81">
        <v>1</v>
      </c>
      <c r="U12" s="75">
        <f>Tableau346[[#This Row],[K]]*Tableau346[[#This Row],[CEE K]]</f>
        <v>7.9000000000000008E-3</v>
      </c>
    </row>
    <row r="13" spans="2:21">
      <c r="B13" s="1" t="s">
        <v>83</v>
      </c>
      <c r="C13" s="2">
        <v>28</v>
      </c>
      <c r="D13" s="6">
        <v>3</v>
      </c>
      <c r="F13" s="444" t="s">
        <v>549</v>
      </c>
      <c r="G13" s="417">
        <v>900</v>
      </c>
      <c r="H13" s="418">
        <v>0.06</v>
      </c>
      <c r="I13" s="418">
        <v>0.05</v>
      </c>
      <c r="J13" s="445">
        <v>0.4</v>
      </c>
      <c r="L13" s="59" t="s">
        <v>174</v>
      </c>
      <c r="M13" s="60">
        <v>8.5000000000000006E-3</v>
      </c>
      <c r="N13" s="78">
        <v>0.15</v>
      </c>
      <c r="O13" s="74">
        <f>Tableau346[[#This Row],[N]]*Tableau346[[#This Row],[CEE N]]</f>
        <v>1.2750000000000001E-3</v>
      </c>
      <c r="P13" s="60">
        <v>5.8999999999999999E-3</v>
      </c>
      <c r="Q13" s="79">
        <v>1</v>
      </c>
      <c r="R13" s="77">
        <f>Tableau346[[#This Row],[P]]*Tableau346[[#This Row],[CEE P]]</f>
        <v>5.8999999999999999E-3</v>
      </c>
      <c r="S13" s="61">
        <v>6.6E-3</v>
      </c>
      <c r="T13" s="81">
        <v>1</v>
      </c>
      <c r="U13" s="75">
        <f>Tableau346[[#This Row],[K]]*Tableau346[[#This Row],[CEE K]]</f>
        <v>6.6E-3</v>
      </c>
    </row>
    <row r="14" spans="2:21">
      <c r="B14" s="1" t="s">
        <v>37</v>
      </c>
      <c r="C14" s="2">
        <v>40</v>
      </c>
      <c r="D14" s="6">
        <v>1</v>
      </c>
      <c r="F14" s="444" t="s">
        <v>495</v>
      </c>
      <c r="G14" s="417">
        <v>910</v>
      </c>
      <c r="H14" s="418">
        <v>0.06</v>
      </c>
      <c r="I14" s="418">
        <v>0.18</v>
      </c>
      <c r="J14" s="445">
        <v>0.3</v>
      </c>
      <c r="L14" s="59" t="s">
        <v>185</v>
      </c>
      <c r="M14" s="60">
        <v>1.32E-3</v>
      </c>
      <c r="N14" s="78">
        <v>0.4</v>
      </c>
      <c r="O14" s="74">
        <f>Tableau346[[#This Row],[N]]*Tableau346[[#This Row],[CEE N]]</f>
        <v>5.2800000000000004E-4</v>
      </c>
      <c r="P14" s="60">
        <v>2.5000000000000001E-2</v>
      </c>
      <c r="Q14" s="79">
        <v>0.65</v>
      </c>
      <c r="R14" s="77">
        <f>Tableau346[[#This Row],[P]]*Tableau346[[#This Row],[CEE P]]</f>
        <v>1.6250000000000001E-2</v>
      </c>
      <c r="S14" s="61">
        <v>1.47E-2</v>
      </c>
      <c r="T14" s="81">
        <v>1</v>
      </c>
      <c r="U14" s="75">
        <f>Tableau346[[#This Row],[K]]*Tableau346[[#This Row],[CEE K]]</f>
        <v>1.47E-2</v>
      </c>
    </row>
    <row r="15" spans="2:21">
      <c r="B15" s="1" t="s">
        <v>536</v>
      </c>
      <c r="C15" s="2">
        <v>25</v>
      </c>
      <c r="D15" s="6">
        <v>2</v>
      </c>
      <c r="F15" s="444" t="s">
        <v>496</v>
      </c>
      <c r="G15" s="417">
        <v>1100</v>
      </c>
      <c r="H15" s="418">
        <v>0.09</v>
      </c>
      <c r="I15" s="418">
        <v>0.23</v>
      </c>
      <c r="J15" s="445">
        <v>0.3</v>
      </c>
      <c r="L15" s="59" t="s">
        <v>186</v>
      </c>
      <c r="M15" s="60">
        <v>2.0799999999999999E-2</v>
      </c>
      <c r="N15" s="78">
        <v>0.4</v>
      </c>
      <c r="O15" s="74">
        <f>Tableau346[[#This Row],[N]]*Tableau346[[#This Row],[CEE N]]</f>
        <v>8.3199999999999993E-3</v>
      </c>
      <c r="P15" s="60">
        <v>2.18E-2</v>
      </c>
      <c r="Q15" s="79">
        <v>0.65</v>
      </c>
      <c r="R15" s="77">
        <f>Tableau346[[#This Row],[P]]*Tableau346[[#This Row],[CEE P]]</f>
        <v>1.417E-2</v>
      </c>
      <c r="S15" s="61">
        <v>2.07E-2</v>
      </c>
      <c r="T15" s="81">
        <v>1</v>
      </c>
      <c r="U15" s="75">
        <f>Tableau346[[#This Row],[K]]*Tableau346[[#This Row],[CEE K]]</f>
        <v>2.07E-2</v>
      </c>
    </row>
    <row r="16" spans="2:21">
      <c r="B16" s="1" t="s">
        <v>537</v>
      </c>
      <c r="C16" s="2">
        <v>55</v>
      </c>
      <c r="D16" s="6">
        <v>1.5</v>
      </c>
      <c r="F16" s="444" t="s">
        <v>555</v>
      </c>
      <c r="G16" s="417">
        <v>1040</v>
      </c>
      <c r="H16" s="418">
        <v>0.12</v>
      </c>
      <c r="I16" s="418">
        <v>0.12</v>
      </c>
      <c r="J16" s="445">
        <v>0.17</v>
      </c>
      <c r="L16" s="59" t="s">
        <v>209</v>
      </c>
      <c r="M16" s="60">
        <v>7.7000000000000002E-3</v>
      </c>
      <c r="N16" s="78">
        <v>0.15</v>
      </c>
      <c r="O16" s="74">
        <f>Tableau346[[#This Row],[N]]*Tableau346[[#This Row],[CEE N]]</f>
        <v>1.155E-3</v>
      </c>
      <c r="P16" s="60">
        <v>1.32E-2</v>
      </c>
      <c r="Q16" s="79">
        <v>0.65</v>
      </c>
      <c r="R16" s="77">
        <f>Tableau346[[#This Row],[P]]*Tableau346[[#This Row],[CEE P]]</f>
        <v>8.5800000000000008E-3</v>
      </c>
      <c r="S16" s="61">
        <v>7.9000000000000008E-3</v>
      </c>
      <c r="T16" s="81">
        <v>1</v>
      </c>
      <c r="U16" s="75">
        <f>Tableau346[[#This Row],[K]]*Tableau346[[#This Row],[CEE K]]</f>
        <v>7.9000000000000008E-3</v>
      </c>
    </row>
    <row r="17" spans="2:21">
      <c r="B17" s="414" t="s">
        <v>538</v>
      </c>
      <c r="C17" s="415">
        <v>110</v>
      </c>
      <c r="D17" s="416">
        <v>0.4</v>
      </c>
      <c r="F17" s="444" t="s">
        <v>545</v>
      </c>
      <c r="G17" s="417">
        <v>750</v>
      </c>
      <c r="H17" s="418">
        <v>0.13</v>
      </c>
      <c r="I17" s="418">
        <v>0.05</v>
      </c>
      <c r="J17" s="445">
        <v>0.2</v>
      </c>
      <c r="L17" s="59" t="s">
        <v>210</v>
      </c>
      <c r="M17" s="60">
        <v>4.3E-3</v>
      </c>
      <c r="N17" s="78">
        <v>0.15</v>
      </c>
      <c r="O17" s="74">
        <f>Tableau346[[#This Row],[N]]*Tableau346[[#This Row],[CEE N]]</f>
        <v>6.4499999999999996E-4</v>
      </c>
      <c r="P17" s="60">
        <v>5.0000000000000001E-3</v>
      </c>
      <c r="Q17" s="79">
        <v>0.85</v>
      </c>
      <c r="R17" s="77">
        <f>Tableau346[[#This Row],[P]]*Tableau346[[#This Row],[CEE P]]</f>
        <v>4.2500000000000003E-3</v>
      </c>
      <c r="S17" s="61">
        <v>2.5999999999999999E-3</v>
      </c>
      <c r="T17" s="81">
        <v>1</v>
      </c>
      <c r="U17" s="75">
        <f>Tableau346[[#This Row],[K]]*Tableau346[[#This Row],[CEE K]]</f>
        <v>2.5999999999999999E-3</v>
      </c>
    </row>
    <row r="18" spans="2:21">
      <c r="B18" s="440" t="s">
        <v>540</v>
      </c>
      <c r="C18" s="441">
        <v>35</v>
      </c>
      <c r="D18" s="442">
        <v>2</v>
      </c>
      <c r="F18" s="444" t="s">
        <v>552</v>
      </c>
      <c r="G18" s="417">
        <v>990</v>
      </c>
      <c r="H18" s="418">
        <v>0.13</v>
      </c>
      <c r="I18" s="418">
        <v>0.1</v>
      </c>
      <c r="J18" s="445">
        <v>0.2</v>
      </c>
      <c r="L18" s="59" t="s">
        <v>336</v>
      </c>
      <c r="M18" s="60">
        <v>5.7000000000000002E-3</v>
      </c>
      <c r="N18" s="78">
        <v>0.3</v>
      </c>
      <c r="O18" s="74">
        <f>Tableau346[[#This Row],[N]]*Tableau346[[#This Row],[CEE N]]</f>
        <v>1.7099999999999999E-3</v>
      </c>
      <c r="P18" s="60">
        <v>1.0500000000000001E-2</v>
      </c>
      <c r="Q18" s="79">
        <v>1</v>
      </c>
      <c r="R18" s="77">
        <f>Tableau346[[#This Row],[P]]*Tableau346[[#This Row],[CEE P]]</f>
        <v>1.0500000000000001E-2</v>
      </c>
      <c r="S18" s="61">
        <v>1.2999999999999999E-3</v>
      </c>
      <c r="T18" s="81">
        <v>1</v>
      </c>
      <c r="U18" s="75">
        <f>Tableau346[[#This Row],[K]]*Tableau346[[#This Row],[CEE K]]</f>
        <v>1.2999999999999999E-3</v>
      </c>
    </row>
    <row r="19" spans="2:21">
      <c r="B19" s="440" t="s">
        <v>539</v>
      </c>
      <c r="C19" s="441">
        <v>42</v>
      </c>
      <c r="D19" s="442">
        <v>2</v>
      </c>
      <c r="F19" s="444" t="s">
        <v>558</v>
      </c>
      <c r="G19" s="417">
        <v>699</v>
      </c>
      <c r="H19" s="418">
        <v>0.14000000000000001</v>
      </c>
      <c r="I19" s="418">
        <v>0.05</v>
      </c>
      <c r="J19" s="445">
        <v>0.1</v>
      </c>
      <c r="L19" s="59" t="s">
        <v>178</v>
      </c>
      <c r="M19" s="60">
        <v>0.1174</v>
      </c>
      <c r="N19" s="78">
        <v>0.8</v>
      </c>
      <c r="O19" s="74">
        <f>Tableau346[[#This Row],[N]]*Tableau346[[#This Row],[CEE N]]</f>
        <v>9.3920000000000003E-2</v>
      </c>
      <c r="P19" s="60">
        <v>1.2800000000000001E-2</v>
      </c>
      <c r="Q19" s="79">
        <v>1</v>
      </c>
      <c r="R19" s="77">
        <f>Tableau346[[#This Row],[P]]*Tableau346[[#This Row],[CEE P]]</f>
        <v>1.2800000000000001E-2</v>
      </c>
      <c r="S19" s="61">
        <v>3.7000000000000002E-3</v>
      </c>
      <c r="T19" s="81">
        <v>1</v>
      </c>
      <c r="U19" s="75">
        <f>Tableau346[[#This Row],[K]]*Tableau346[[#This Row],[CEE K]]</f>
        <v>3.7000000000000002E-3</v>
      </c>
    </row>
    <row r="20" spans="2:21">
      <c r="B20" s="491" t="s">
        <v>623</v>
      </c>
      <c r="C20" s="492">
        <v>24</v>
      </c>
      <c r="D20" s="493">
        <v>16</v>
      </c>
      <c r="F20" s="444" t="s">
        <v>497</v>
      </c>
      <c r="G20" s="417">
        <v>783</v>
      </c>
      <c r="H20" s="418">
        <v>0.14000000000000001</v>
      </c>
      <c r="I20" s="418">
        <v>0.08</v>
      </c>
      <c r="J20" s="445">
        <v>0.2</v>
      </c>
      <c r="L20" s="59" t="s">
        <v>180</v>
      </c>
      <c r="M20" s="60">
        <v>6.0000000000000001E-3</v>
      </c>
      <c r="N20" s="78">
        <v>0.3</v>
      </c>
      <c r="O20" s="74">
        <f>Tableau346[[#This Row],[N]]*Tableau346[[#This Row],[CEE N]]</f>
        <v>1.8E-3</v>
      </c>
      <c r="P20" s="60">
        <v>2.0999999999999999E-3</v>
      </c>
      <c r="Q20" s="79">
        <v>1</v>
      </c>
      <c r="R20" s="77">
        <f>Tableau346[[#This Row],[P]]*Tableau346[[#This Row],[CEE P]]</f>
        <v>2.0999999999999999E-3</v>
      </c>
      <c r="S20" s="61">
        <v>4.5999999999999999E-3</v>
      </c>
      <c r="T20" s="81">
        <v>1</v>
      </c>
      <c r="U20" s="75">
        <f>Tableau346[[#This Row],[K]]*Tableau346[[#This Row],[CEE K]]</f>
        <v>4.5999999999999999E-3</v>
      </c>
    </row>
    <row r="21" spans="2:21">
      <c r="C21" s="9"/>
      <c r="D21" s="9"/>
      <c r="F21" s="444" t="s">
        <v>566</v>
      </c>
      <c r="G21" s="417">
        <v>827</v>
      </c>
      <c r="H21" s="418">
        <v>0.14000000000000001</v>
      </c>
      <c r="I21" s="418">
        <v>7.0000000000000007E-2</v>
      </c>
      <c r="J21" s="445">
        <v>0.36</v>
      </c>
      <c r="L21" s="63" t="s">
        <v>168</v>
      </c>
      <c r="M21" s="64">
        <v>2.6499999999999999E-2</v>
      </c>
      <c r="N21" s="78">
        <v>0.6</v>
      </c>
      <c r="O21" s="74">
        <f>Tableau346[[#This Row],[N]]*Tableau346[[#This Row],[CEE N]]</f>
        <v>1.5899999999999997E-2</v>
      </c>
      <c r="P21" s="64">
        <v>2.0299999999999999E-2</v>
      </c>
      <c r="Q21" s="79">
        <v>0.65</v>
      </c>
      <c r="R21" s="77">
        <f>Tableau346[[#This Row],[P]]*Tableau346[[#This Row],[CEE P]]</f>
        <v>1.3195E-2</v>
      </c>
      <c r="S21" s="65">
        <v>1.7999999999999999E-2</v>
      </c>
      <c r="T21" s="81">
        <v>1</v>
      </c>
      <c r="U21" s="75">
        <f>Tableau346[[#This Row],[K]]*Tableau346[[#This Row],[CEE K]]</f>
        <v>1.7999999999999999E-2</v>
      </c>
    </row>
    <row r="22" spans="2:21">
      <c r="B22" s="358" t="s">
        <v>576</v>
      </c>
      <c r="C22" s="107"/>
      <c r="F22" s="444" t="s">
        <v>556</v>
      </c>
      <c r="G22" s="417">
        <v>1080</v>
      </c>
      <c r="H22" s="418">
        <v>0.15</v>
      </c>
      <c r="I22" s="418">
        <v>0.02</v>
      </c>
      <c r="J22" s="445">
        <v>0.2</v>
      </c>
      <c r="L22" s="63" t="s">
        <v>169</v>
      </c>
      <c r="M22" s="64">
        <v>6.0000000000000001E-3</v>
      </c>
      <c r="N22" s="78">
        <v>0.15</v>
      </c>
      <c r="O22" s="74">
        <f>Tableau346[[#This Row],[N]]*Tableau346[[#This Row],[CEE N]]</f>
        <v>8.9999999999999998E-4</v>
      </c>
      <c r="P22" s="64">
        <v>3.3999999999999998E-3</v>
      </c>
      <c r="Q22" s="79">
        <v>1</v>
      </c>
      <c r="R22" s="77">
        <f>Tableau346[[#This Row],[P]]*Tableau346[[#This Row],[CEE P]]</f>
        <v>3.3999999999999998E-3</v>
      </c>
      <c r="S22" s="65">
        <v>6.7000000000000002E-3</v>
      </c>
      <c r="T22" s="81">
        <v>1</v>
      </c>
      <c r="U22" s="75">
        <f>Tableau346[[#This Row],[K]]*Tableau346[[#This Row],[CEE K]]</f>
        <v>6.7000000000000002E-3</v>
      </c>
    </row>
    <row r="23" spans="2:21">
      <c r="B23" t="s">
        <v>535</v>
      </c>
      <c r="F23" s="444" t="s">
        <v>543</v>
      </c>
      <c r="G23" s="417">
        <v>790</v>
      </c>
      <c r="H23" s="418">
        <v>0.15</v>
      </c>
      <c r="I23" s="418">
        <v>0.06</v>
      </c>
      <c r="J23" s="445">
        <v>0.21</v>
      </c>
      <c r="L23" s="63" t="s">
        <v>172</v>
      </c>
      <c r="M23" s="64">
        <v>9.7000000000000003E-3</v>
      </c>
      <c r="N23" s="78">
        <v>0.2</v>
      </c>
      <c r="O23" s="74">
        <f>Tableau346[[#This Row],[N]]*Tableau346[[#This Row],[CEE N]]</f>
        <v>1.9400000000000001E-3</v>
      </c>
      <c r="P23" s="64">
        <v>4.3E-3</v>
      </c>
      <c r="Q23" s="79">
        <v>1</v>
      </c>
      <c r="R23" s="77">
        <f>Tableau346[[#This Row],[P]]*Tableau346[[#This Row],[CEE P]]</f>
        <v>4.3E-3</v>
      </c>
      <c r="S23" s="65">
        <v>1.3899999999999999E-2</v>
      </c>
      <c r="T23" s="81">
        <v>1</v>
      </c>
      <c r="U23" s="75">
        <f>Tableau346[[#This Row],[K]]*Tableau346[[#This Row],[CEE K]]</f>
        <v>1.3899999999999999E-2</v>
      </c>
    </row>
    <row r="24" spans="2:21">
      <c r="B24" t="s">
        <v>575</v>
      </c>
      <c r="F24" s="444" t="s">
        <v>547</v>
      </c>
      <c r="G24" s="417">
        <v>1120</v>
      </c>
      <c r="H24" s="418">
        <v>0.15</v>
      </c>
      <c r="I24" s="418">
        <v>0.05</v>
      </c>
      <c r="J24" s="445">
        <v>0.3</v>
      </c>
      <c r="L24" s="63" t="s">
        <v>173</v>
      </c>
      <c r="M24" s="64">
        <v>8.6E-3</v>
      </c>
      <c r="N24" s="78">
        <v>0.2</v>
      </c>
      <c r="O24" s="74">
        <f>Tableau346[[#This Row],[N]]*Tableau346[[#This Row],[CEE N]]</f>
        <v>1.7200000000000002E-3</v>
      </c>
      <c r="P24" s="64">
        <v>4.0000000000000001E-3</v>
      </c>
      <c r="Q24" s="79">
        <v>1</v>
      </c>
      <c r="R24" s="77">
        <f>Tableau346[[#This Row],[P]]*Tableau346[[#This Row],[CEE P]]</f>
        <v>4.0000000000000001E-3</v>
      </c>
      <c r="S24" s="65">
        <v>1.3299999999999999E-2</v>
      </c>
      <c r="T24" s="81">
        <v>1</v>
      </c>
      <c r="U24" s="75">
        <f>Tableau346[[#This Row],[K]]*Tableau346[[#This Row],[CEE K]]</f>
        <v>1.3299999999999999E-2</v>
      </c>
    </row>
    <row r="25" spans="2:21">
      <c r="F25" s="444" t="s">
        <v>546</v>
      </c>
      <c r="G25" s="417">
        <v>810</v>
      </c>
      <c r="H25" s="418">
        <v>0.15</v>
      </c>
      <c r="I25" s="418">
        <v>0.09</v>
      </c>
      <c r="J25" s="445">
        <v>0.2</v>
      </c>
      <c r="L25" s="63" t="s">
        <v>171</v>
      </c>
      <c r="M25" s="64">
        <v>1.24E-2</v>
      </c>
      <c r="N25" s="78">
        <v>0.6</v>
      </c>
      <c r="O25" s="74">
        <f>Tableau346[[#This Row],[N]]*Tableau346[[#This Row],[CEE N]]</f>
        <v>7.4399999999999996E-3</v>
      </c>
      <c r="P25" s="64">
        <v>2.0400000000000001E-2</v>
      </c>
      <c r="Q25" s="79">
        <v>0.65</v>
      </c>
      <c r="R25" s="77">
        <f>Tableau346[[#This Row],[P]]*Tableau346[[#This Row],[CEE P]]</f>
        <v>1.3260000000000001E-2</v>
      </c>
      <c r="S25" s="65">
        <v>1.0800000000000001E-2</v>
      </c>
      <c r="T25" s="81">
        <v>1</v>
      </c>
      <c r="U25" s="77">
        <f>Tableau346[[#This Row],[K]]*Tableau346[[#This Row],[CEE K]]</f>
        <v>1.0800000000000001E-2</v>
      </c>
    </row>
    <row r="26" spans="2:21">
      <c r="F26" s="444" t="s">
        <v>567</v>
      </c>
      <c r="G26" s="417">
        <v>839</v>
      </c>
      <c r="H26" s="418">
        <v>0.15</v>
      </c>
      <c r="I26" s="418">
        <v>0.1</v>
      </c>
      <c r="J26" s="445">
        <v>0.24</v>
      </c>
      <c r="L26" s="85" t="s">
        <v>170</v>
      </c>
      <c r="M26" s="74">
        <v>2.18E-2</v>
      </c>
      <c r="N26" s="78">
        <v>0.5</v>
      </c>
      <c r="O26" s="74">
        <f>Tableau346[[#This Row],[N]]*Tableau346[[#This Row],[CEE N]]</f>
        <v>1.09E-2</v>
      </c>
      <c r="P26" s="74">
        <v>2.1600000000000001E-2</v>
      </c>
      <c r="Q26" s="78">
        <v>0.65</v>
      </c>
      <c r="R26" s="83">
        <f>Tableau346[[#This Row],[P]]*Tableau346[[#This Row],[CEE P]]</f>
        <v>1.404E-2</v>
      </c>
      <c r="S26" s="74">
        <v>2.3300000000000001E-2</v>
      </c>
      <c r="T26" s="78">
        <v>1</v>
      </c>
      <c r="U26" s="83">
        <f>Tableau346[[#This Row],[K]]*Tableau346[[#This Row],[CEE K]]</f>
        <v>2.3300000000000001E-2</v>
      </c>
    </row>
    <row r="27" spans="2:21">
      <c r="F27" s="444" t="s">
        <v>86</v>
      </c>
      <c r="G27" s="417">
        <v>1000</v>
      </c>
      <c r="H27" s="418">
        <v>0.15</v>
      </c>
      <c r="I27" s="418">
        <v>0.12</v>
      </c>
      <c r="J27" s="445">
        <v>0.24</v>
      </c>
      <c r="L27" s="85" t="s">
        <v>166</v>
      </c>
      <c r="M27" s="74">
        <v>2E-3</v>
      </c>
      <c r="N27" s="78">
        <v>0.4</v>
      </c>
      <c r="O27" s="74">
        <f>Tableau346[[#This Row],[N]]*Tableau346[[#This Row],[CEE N]]</f>
        <v>8.0000000000000004E-4</v>
      </c>
      <c r="P27" s="74">
        <v>1.1000000000000001E-3</v>
      </c>
      <c r="Q27" s="84">
        <v>1</v>
      </c>
      <c r="R27" s="82">
        <f>Tableau346[[#This Row],[P]]*Tableau346[[#This Row],[CEE P]]</f>
        <v>1.1000000000000001E-3</v>
      </c>
      <c r="S27" s="82">
        <v>3.0000000000000001E-3</v>
      </c>
      <c r="T27" s="78">
        <v>1</v>
      </c>
      <c r="U27" s="83">
        <f>Tableau346[[#This Row],[K]]*Tableau346[[#This Row],[CEE K]]</f>
        <v>3.0000000000000001E-3</v>
      </c>
    </row>
    <row r="28" spans="2:21">
      <c r="F28" s="444" t="s">
        <v>565</v>
      </c>
      <c r="G28" s="417">
        <v>818</v>
      </c>
      <c r="H28" s="418">
        <v>0.15</v>
      </c>
      <c r="I28" s="418">
        <v>0.15</v>
      </c>
      <c r="J28" s="445">
        <v>0.15</v>
      </c>
      <c r="L28" s="85" t="s">
        <v>165</v>
      </c>
      <c r="M28" s="74">
        <v>3.0000000000000001E-3</v>
      </c>
      <c r="N28" s="78">
        <v>0.4</v>
      </c>
      <c r="O28" s="74">
        <f>Tableau346[[#This Row],[N]]*Tableau346[[#This Row],[CEE N]]</f>
        <v>1.2000000000000001E-3</v>
      </c>
      <c r="P28" s="74">
        <v>2.5000000000000001E-3</v>
      </c>
      <c r="Q28" s="78">
        <v>1</v>
      </c>
      <c r="R28" s="82">
        <f>Tableau346[[#This Row],[P]]*Tableau346[[#This Row],[CEE P]]</f>
        <v>2.5000000000000001E-3</v>
      </c>
      <c r="S28" s="82">
        <v>3.2000000000000002E-3</v>
      </c>
      <c r="T28" s="78">
        <v>1</v>
      </c>
      <c r="U28" s="83">
        <f>Tableau346[[#This Row],[K]]*Tableau346[[#This Row],[CEE K]]</f>
        <v>3.2000000000000002E-3</v>
      </c>
    </row>
    <row r="29" spans="2:21">
      <c r="F29" s="444" t="s">
        <v>498</v>
      </c>
      <c r="G29" s="417">
        <v>840</v>
      </c>
      <c r="H29" s="418">
        <v>0.16</v>
      </c>
      <c r="I29" s="418">
        <v>0.05</v>
      </c>
      <c r="J29" s="445">
        <v>0.25</v>
      </c>
      <c r="L29" s="136" t="s">
        <v>167</v>
      </c>
      <c r="M29" s="134">
        <v>1.0200000000000001E-2</v>
      </c>
      <c r="N29" s="135">
        <v>0.6</v>
      </c>
      <c r="O29" s="134">
        <f>Tableau346[[#This Row],[N]]*Tableau346[[#This Row],[CEE N]]</f>
        <v>6.1200000000000004E-3</v>
      </c>
      <c r="P29" s="134">
        <v>4.1999999999999997E-3</v>
      </c>
      <c r="Q29" s="135">
        <v>0.65</v>
      </c>
      <c r="R29" s="134">
        <f>Tableau346[[#This Row],[P]]*Tableau346[[#This Row],[CEE P]]</f>
        <v>2.7299999999999998E-3</v>
      </c>
      <c r="S29" s="134">
        <v>6.4999999999999997E-3</v>
      </c>
      <c r="T29" s="135">
        <v>1</v>
      </c>
      <c r="U29" s="134">
        <f>Tableau346[[#This Row],[K]]*Tableau346[[#This Row],[CEE K]]</f>
        <v>6.4999999999999997E-3</v>
      </c>
    </row>
    <row r="30" spans="2:21">
      <c r="F30" s="444" t="s">
        <v>562</v>
      </c>
      <c r="G30" s="417">
        <v>796</v>
      </c>
      <c r="H30" s="418">
        <v>0.17</v>
      </c>
      <c r="I30" s="418">
        <v>0.08</v>
      </c>
      <c r="J30" s="445">
        <v>0.25</v>
      </c>
      <c r="L30" s="136" t="s">
        <v>179</v>
      </c>
      <c r="M30" s="134">
        <v>9.8199999999999996E-2</v>
      </c>
      <c r="N30" s="135">
        <v>0.7</v>
      </c>
      <c r="O30" s="134">
        <f>Tableau346[[#This Row],[N]]*Tableau346[[#This Row],[CEE N]]</f>
        <v>6.8739999999999996E-2</v>
      </c>
      <c r="P30" s="134">
        <v>4.2200000000000001E-2</v>
      </c>
      <c r="Q30" s="135">
        <v>1</v>
      </c>
      <c r="R30" s="134">
        <f>Tableau346[[#This Row],[P]]*Tableau346[[#This Row],[CEE P]]</f>
        <v>4.2200000000000001E-2</v>
      </c>
      <c r="S30" s="134">
        <v>8.6999999999999994E-3</v>
      </c>
      <c r="T30" s="135">
        <v>1</v>
      </c>
      <c r="U30" s="134">
        <f>Tableau346[[#This Row],[K]]*Tableau346[[#This Row],[CEE K]]</f>
        <v>8.6999999999999994E-3</v>
      </c>
    </row>
    <row r="31" spans="2:21">
      <c r="F31" s="444" t="s">
        <v>499</v>
      </c>
      <c r="G31" s="417">
        <v>910</v>
      </c>
      <c r="H31" s="418">
        <v>0.17</v>
      </c>
      <c r="I31" s="418">
        <v>0.12</v>
      </c>
      <c r="J31" s="445">
        <v>0.28000000000000003</v>
      </c>
      <c r="L31" s="136" t="s">
        <v>370</v>
      </c>
      <c r="M31" s="134">
        <v>2.3999999999999998E-3</v>
      </c>
      <c r="N31" s="135">
        <v>0.2</v>
      </c>
      <c r="O31" s="134">
        <f>Tableau346[[#This Row],[N]]*Tableau346[[#This Row],[CEE N]]</f>
        <v>4.7999999999999996E-4</v>
      </c>
      <c r="P31" s="134">
        <v>5.9999999999999995E-4</v>
      </c>
      <c r="Q31" s="135">
        <v>1</v>
      </c>
      <c r="R31" s="134">
        <f>Tableau346[[#This Row],[P]]*Tableau346[[#This Row],[CEE P]]</f>
        <v>5.9999999999999995E-4</v>
      </c>
      <c r="S31" s="134">
        <v>1.6400000000000001E-2</v>
      </c>
      <c r="T31" s="135">
        <v>1</v>
      </c>
      <c r="U31" s="134">
        <f>Tableau346[[#This Row],[K]]*Tableau346[[#This Row],[CEE K]]</f>
        <v>1.6400000000000001E-2</v>
      </c>
    </row>
    <row r="32" spans="2:21">
      <c r="F32" s="444" t="s">
        <v>500</v>
      </c>
      <c r="G32" s="417">
        <v>880</v>
      </c>
      <c r="H32" s="418">
        <v>0.18</v>
      </c>
      <c r="I32" s="418">
        <v>7.0000000000000007E-2</v>
      </c>
      <c r="J32" s="445">
        <v>0.3</v>
      </c>
      <c r="L32" s="247" t="s">
        <v>352</v>
      </c>
      <c r="M32" s="249"/>
      <c r="N32" s="248"/>
      <c r="O32" s="249">
        <f>Tableau346[[#This Row],[N]]*Tableau346[[#This Row],[CEE N]]</f>
        <v>0</v>
      </c>
      <c r="P32" s="249"/>
      <c r="Q32" s="248"/>
      <c r="R32" s="134">
        <f>Tableau346[[#This Row],[P]]*Tableau346[[#This Row],[CEE P]]</f>
        <v>0</v>
      </c>
      <c r="S32" s="134"/>
      <c r="T32" s="248"/>
      <c r="U32" s="250">
        <f>Tableau346[[#This Row],[K]]*Tableau346[[#This Row],[CEE K]]</f>
        <v>0</v>
      </c>
    </row>
    <row r="33" spans="6:21">
      <c r="F33" s="444" t="s">
        <v>548</v>
      </c>
      <c r="G33" s="417">
        <v>930</v>
      </c>
      <c r="H33" s="418">
        <v>0.18</v>
      </c>
      <c r="I33" s="418">
        <v>0.12</v>
      </c>
      <c r="J33" s="445">
        <v>0.24</v>
      </c>
      <c r="L33" s="247" t="s">
        <v>353</v>
      </c>
      <c r="M33" s="249"/>
      <c r="N33" s="248"/>
      <c r="O33" s="249">
        <f>Tableau346[[#This Row],[N]]*Tableau346[[#This Row],[CEE N]]</f>
        <v>0</v>
      </c>
      <c r="P33" s="249"/>
      <c r="Q33" s="248"/>
      <c r="R33" s="134">
        <f>Tableau346[[#This Row],[P]]*Tableau346[[#This Row],[CEE P]]</f>
        <v>0</v>
      </c>
      <c r="S33" s="134"/>
      <c r="T33" s="248"/>
      <c r="U33" s="250">
        <f>Tableau346[[#This Row],[K]]*Tableau346[[#This Row],[CEE K]]</f>
        <v>0</v>
      </c>
    </row>
    <row r="34" spans="6:21">
      <c r="F34" s="444" t="s">
        <v>563</v>
      </c>
      <c r="G34" s="417">
        <v>804</v>
      </c>
      <c r="H34" s="418">
        <v>0.2</v>
      </c>
      <c r="I34" s="418">
        <v>0</v>
      </c>
      <c r="J34" s="445">
        <v>0.34</v>
      </c>
      <c r="L34" s="247" t="s">
        <v>354</v>
      </c>
      <c r="M34" s="249"/>
      <c r="N34" s="248"/>
      <c r="O34" s="249">
        <f>Tableau346[[#This Row],[N]]*Tableau346[[#This Row],[CEE N]]</f>
        <v>0</v>
      </c>
      <c r="P34" s="249"/>
      <c r="Q34" s="248"/>
      <c r="R34" s="134">
        <f>Tableau346[[#This Row],[P]]*Tableau346[[#This Row],[CEE P]]</f>
        <v>0</v>
      </c>
      <c r="S34" s="134"/>
      <c r="T34" s="248"/>
      <c r="U34" s="250">
        <f>Tableau346[[#This Row],[K]]*Tableau346[[#This Row],[CEE K]]</f>
        <v>0</v>
      </c>
    </row>
    <row r="35" spans="6:21">
      <c r="F35" s="444" t="s">
        <v>501</v>
      </c>
      <c r="G35" s="417">
        <v>890</v>
      </c>
      <c r="H35" s="418">
        <v>0.2</v>
      </c>
      <c r="I35" s="418">
        <v>0.08</v>
      </c>
      <c r="J35" s="445">
        <v>0.27</v>
      </c>
      <c r="L35" s="247" t="s">
        <v>355</v>
      </c>
      <c r="M35" s="249"/>
      <c r="N35" s="248"/>
      <c r="O35" s="249">
        <f>Tableau346[[#This Row],[N]]*Tableau346[[#This Row],[CEE N]]</f>
        <v>0</v>
      </c>
      <c r="P35" s="249"/>
      <c r="Q35" s="248"/>
      <c r="R35" s="134">
        <f>Tableau346[[#This Row],[P]]*Tableau346[[#This Row],[CEE P]]</f>
        <v>0</v>
      </c>
      <c r="S35" s="134"/>
      <c r="T35" s="248"/>
      <c r="U35" s="250">
        <f>Tableau346[[#This Row],[K]]*Tableau346[[#This Row],[CEE K]]</f>
        <v>0</v>
      </c>
    </row>
    <row r="36" spans="6:21">
      <c r="F36" s="444" t="s">
        <v>544</v>
      </c>
      <c r="G36" s="417">
        <v>910</v>
      </c>
      <c r="H36" s="418">
        <v>0.2</v>
      </c>
      <c r="I36" s="418">
        <v>0.12</v>
      </c>
      <c r="J36" s="445">
        <v>0.24</v>
      </c>
      <c r="L36" s="247" t="s">
        <v>356</v>
      </c>
      <c r="M36" s="249"/>
      <c r="N36" s="248"/>
      <c r="O36" s="249">
        <f>Tableau346[[#This Row],[N]]*Tableau346[[#This Row],[CEE N]]</f>
        <v>0</v>
      </c>
      <c r="P36" s="249"/>
      <c r="Q36" s="248"/>
      <c r="R36" s="134">
        <f>Tableau346[[#This Row],[P]]*Tableau346[[#This Row],[CEE P]]</f>
        <v>0</v>
      </c>
      <c r="S36" s="134"/>
      <c r="T36" s="248"/>
      <c r="U36" s="250">
        <f>Tableau346[[#This Row],[K]]*Tableau346[[#This Row],[CEE K]]</f>
        <v>0</v>
      </c>
    </row>
    <row r="37" spans="6:21">
      <c r="F37" s="444" t="s">
        <v>502</v>
      </c>
      <c r="G37" s="417">
        <v>900</v>
      </c>
      <c r="H37" s="418">
        <v>0.28000000000000003</v>
      </c>
      <c r="I37" s="418">
        <v>0.05</v>
      </c>
      <c r="J37" s="445">
        <v>0.19</v>
      </c>
      <c r="L37" s="247" t="s">
        <v>357</v>
      </c>
      <c r="M37" s="249"/>
      <c r="N37" s="248"/>
      <c r="O37" s="249">
        <f>Tableau346[[#This Row],[N]]*Tableau346[[#This Row],[CEE N]]</f>
        <v>0</v>
      </c>
      <c r="P37" s="249"/>
      <c r="Q37" s="248"/>
      <c r="R37" s="134">
        <f>Tableau346[[#This Row],[P]]*Tableau346[[#This Row],[CEE P]]</f>
        <v>0</v>
      </c>
      <c r="S37" s="134"/>
      <c r="T37" s="248"/>
      <c r="U37" s="250">
        <f>Tableau346[[#This Row],[K]]*Tableau346[[#This Row],[CEE K]]</f>
        <v>0</v>
      </c>
    </row>
    <row r="38" spans="6:21">
      <c r="F38" s="444" t="s">
        <v>553</v>
      </c>
      <c r="G38" s="417">
        <v>880</v>
      </c>
      <c r="H38" s="418">
        <v>0.3</v>
      </c>
      <c r="I38" s="418">
        <v>0.05</v>
      </c>
      <c r="J38" s="445">
        <v>0.1</v>
      </c>
    </row>
    <row r="39" spans="6:21">
      <c r="F39" s="444" t="s">
        <v>85</v>
      </c>
      <c r="G39" s="417">
        <v>900</v>
      </c>
      <c r="H39" s="418">
        <v>0.3</v>
      </c>
      <c r="I39" s="418">
        <v>0.1</v>
      </c>
      <c r="J39" s="445">
        <v>0.1</v>
      </c>
    </row>
    <row r="40" spans="6:21">
      <c r="F40" s="444" t="s">
        <v>503</v>
      </c>
      <c r="G40" s="417">
        <v>640</v>
      </c>
      <c r="H40" s="418">
        <v>0.27</v>
      </c>
      <c r="I40" s="418">
        <v>0</v>
      </c>
      <c r="J40" s="445">
        <v>0</v>
      </c>
    </row>
    <row r="41" spans="6:21">
      <c r="F41" s="444" t="s">
        <v>504</v>
      </c>
      <c r="G41" s="417">
        <v>910</v>
      </c>
      <c r="H41" s="418">
        <v>0.39</v>
      </c>
      <c r="I41" s="418">
        <v>0</v>
      </c>
      <c r="J41" s="445">
        <v>0</v>
      </c>
    </row>
    <row r="42" spans="6:21">
      <c r="F42" s="444" t="s">
        <v>550</v>
      </c>
      <c r="G42" s="417">
        <f>2.3*1000</f>
        <v>2300</v>
      </c>
      <c r="H42" s="418">
        <v>0.2</v>
      </c>
      <c r="I42" s="418">
        <v>0</v>
      </c>
      <c r="J42" s="445">
        <v>0</v>
      </c>
    </row>
    <row r="43" spans="6:21">
      <c r="F43" s="444" t="s">
        <v>551</v>
      </c>
      <c r="G43" s="417">
        <v>3100</v>
      </c>
      <c r="H43" s="418">
        <v>0.17</v>
      </c>
      <c r="I43" s="418">
        <v>0.03</v>
      </c>
      <c r="J43" s="445">
        <v>0</v>
      </c>
    </row>
    <row r="44" spans="6:21">
      <c r="F44" s="444" t="s">
        <v>505</v>
      </c>
      <c r="G44" s="417">
        <v>590</v>
      </c>
      <c r="H44" s="418">
        <v>2.5999999999999999E-2</v>
      </c>
      <c r="I44" s="418">
        <v>0.02</v>
      </c>
      <c r="J44" s="445">
        <v>0.03</v>
      </c>
    </row>
    <row r="45" spans="6:21">
      <c r="F45" s="444" t="s">
        <v>559</v>
      </c>
      <c r="G45" s="417">
        <v>703</v>
      </c>
      <c r="H45" s="418">
        <v>0</v>
      </c>
      <c r="I45" s="418">
        <v>0.15</v>
      </c>
      <c r="J45" s="445">
        <v>0</v>
      </c>
    </row>
    <row r="46" spans="6:21">
      <c r="F46" s="444" t="s">
        <v>560</v>
      </c>
      <c r="G46" s="417">
        <v>779</v>
      </c>
      <c r="H46" s="418">
        <v>0</v>
      </c>
      <c r="I46" s="418">
        <v>0.1</v>
      </c>
      <c r="J46" s="445">
        <v>0.15</v>
      </c>
    </row>
    <row r="47" spans="6:21">
      <c r="F47" s="446" t="s">
        <v>561</v>
      </c>
      <c r="G47" s="447">
        <v>782</v>
      </c>
      <c r="H47" s="448">
        <v>0.1</v>
      </c>
      <c r="I47" s="448">
        <v>0.05</v>
      </c>
      <c r="J47" s="449">
        <v>0</v>
      </c>
    </row>
    <row r="48" spans="6:21">
      <c r="F48" s="446" t="s">
        <v>564</v>
      </c>
      <c r="G48" s="447">
        <v>804</v>
      </c>
      <c r="H48" s="448">
        <v>0</v>
      </c>
      <c r="I48" s="448">
        <v>0</v>
      </c>
      <c r="J48" s="449">
        <v>0.28000000000000003</v>
      </c>
    </row>
    <row r="49" spans="6:10">
      <c r="F49" s="446" t="s">
        <v>570</v>
      </c>
      <c r="G49" s="297">
        <v>912</v>
      </c>
      <c r="H49" s="298">
        <v>0.12</v>
      </c>
      <c r="I49" s="298">
        <v>0.06</v>
      </c>
      <c r="J49" s="299">
        <v>0.2</v>
      </c>
    </row>
    <row r="50" spans="6:10">
      <c r="F50" s="446" t="s">
        <v>571</v>
      </c>
      <c r="G50" s="297">
        <v>918</v>
      </c>
      <c r="H50" s="298">
        <v>0.26</v>
      </c>
      <c r="I50" s="298">
        <v>0</v>
      </c>
      <c r="J50" s="299">
        <v>0</v>
      </c>
    </row>
    <row r="51" spans="6:10">
      <c r="F51" s="446" t="s">
        <v>572</v>
      </c>
      <c r="G51" s="417">
        <v>948</v>
      </c>
      <c r="H51" s="418">
        <v>0.15</v>
      </c>
      <c r="I51" s="418">
        <v>0.09</v>
      </c>
      <c r="J51" s="445">
        <v>0.2</v>
      </c>
    </row>
    <row r="52" spans="6:10">
      <c r="F52" s="446" t="s">
        <v>573</v>
      </c>
      <c r="G52" s="417">
        <v>993</v>
      </c>
      <c r="H52" s="418">
        <v>0.2</v>
      </c>
      <c r="I52" s="418">
        <v>0.09</v>
      </c>
      <c r="J52" s="445">
        <v>0.1</v>
      </c>
    </row>
    <row r="53" spans="6:10">
      <c r="F53" s="446" t="s">
        <v>574</v>
      </c>
      <c r="G53" s="417">
        <v>1000</v>
      </c>
      <c r="H53" s="418">
        <v>0.25</v>
      </c>
      <c r="I53" s="418">
        <v>0.1</v>
      </c>
      <c r="J53" s="445">
        <v>0.1</v>
      </c>
    </row>
  </sheetData>
  <mergeCells count="3">
    <mergeCell ref="B2:D2"/>
    <mergeCell ref="F2:J2"/>
    <mergeCell ref="L2:U2"/>
  </mergeCells>
  <phoneticPr fontId="11" type="noConversion"/>
  <pageMargins left="0.7" right="0.7" top="0.75" bottom="0.75" header="0.3" footer="0.3"/>
  <pageSetup paperSize="9" scale="43" orientation="landscape"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8CC2C-093D-4F06-BA70-7D1819B49370}">
  <sheetPr codeName="Feuil1">
    <tabColor theme="1" tint="0.499984740745262"/>
    <pageSetUpPr fitToPage="1"/>
  </sheetPr>
  <dimension ref="A2:M220"/>
  <sheetViews>
    <sheetView showGridLines="0" zoomScale="70" zoomScaleNormal="70" workbookViewId="0">
      <selection activeCell="I131" sqref="I131"/>
    </sheetView>
  </sheetViews>
  <sheetFormatPr baseColWidth="10" defaultRowHeight="15" outlineLevelRow="1"/>
  <cols>
    <col min="1" max="1" width="3.7109375" customWidth="1"/>
    <col min="2" max="2" width="47.5703125" customWidth="1"/>
    <col min="3" max="4" width="13.42578125" customWidth="1"/>
    <col min="6" max="13" width="11.5703125" customWidth="1"/>
  </cols>
  <sheetData>
    <row r="2" spans="1:13">
      <c r="A2" s="137"/>
      <c r="B2" s="138" t="s">
        <v>23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</row>
    <row r="4" spans="1:13">
      <c r="B4" s="143"/>
      <c r="C4" s="144" t="s">
        <v>22</v>
      </c>
      <c r="D4" s="144" t="s">
        <v>1</v>
      </c>
    </row>
    <row r="5" spans="1:13">
      <c r="B5" s="143" t="s">
        <v>463</v>
      </c>
      <c r="C5" s="88">
        <f>'Paramétrage Transversal'!C4</f>
        <v>0</v>
      </c>
      <c r="D5" s="88">
        <f>'Paramétrage Transversal'!D4</f>
        <v>0</v>
      </c>
    </row>
    <row r="6" spans="1:13">
      <c r="B6" s="143" t="s">
        <v>464</v>
      </c>
      <c r="C6" s="89">
        <f>'Paramétrage Transversal'!C5</f>
        <v>0</v>
      </c>
      <c r="D6" s="89">
        <f>'Paramétrage Transversal'!D5</f>
        <v>0</v>
      </c>
    </row>
    <row r="7" spans="1:13">
      <c r="B7" s="143" t="s">
        <v>243</v>
      </c>
      <c r="C7" s="88">
        <f>C5*'Paramétrage Transversal'!C8</f>
        <v>0</v>
      </c>
      <c r="D7" s="88">
        <f>D5*'Paramétrage Transversal'!C8</f>
        <v>0</v>
      </c>
    </row>
    <row r="8" spans="1:13" ht="15.75" thickBot="1"/>
    <row r="9" spans="1:13" ht="30.75" thickBot="1">
      <c r="B9" s="392"/>
      <c r="C9" s="398" t="s">
        <v>460</v>
      </c>
      <c r="D9" s="399" t="s">
        <v>461</v>
      </c>
      <c r="F9" s="398" t="s">
        <v>458</v>
      </c>
      <c r="G9" s="399" t="s">
        <v>459</v>
      </c>
    </row>
    <row r="10" spans="1:13" ht="15.75" thickBot="1">
      <c r="B10" s="393" t="s">
        <v>234</v>
      </c>
      <c r="C10" s="400">
        <f>C29</f>
        <v>-27.36487804878049</v>
      </c>
      <c r="D10" s="382">
        <f>D29</f>
        <v>-27.36487804878049</v>
      </c>
      <c r="E10" s="376"/>
      <c r="F10" s="406">
        <f>C30</f>
        <v>0</v>
      </c>
      <c r="G10" s="377">
        <f>D30</f>
        <v>0</v>
      </c>
    </row>
    <row r="11" spans="1:13">
      <c r="B11" s="394" t="s">
        <v>235</v>
      </c>
      <c r="C11" s="401">
        <f>C37</f>
        <v>-3.1414634146341465</v>
      </c>
      <c r="D11" s="383">
        <f>D37</f>
        <v>-3.1414634146341465</v>
      </c>
      <c r="E11" s="376"/>
      <c r="F11" s="407">
        <f>C38</f>
        <v>0</v>
      </c>
      <c r="G11" s="378">
        <f>D38</f>
        <v>0</v>
      </c>
    </row>
    <row r="12" spans="1:13">
      <c r="B12" s="395" t="s">
        <v>407</v>
      </c>
      <c r="C12" s="402">
        <f>C47</f>
        <v>0</v>
      </c>
      <c r="D12" s="384">
        <f>D47</f>
        <v>0</v>
      </c>
      <c r="E12" s="376"/>
      <c r="F12" s="408">
        <f>C48</f>
        <v>0</v>
      </c>
      <c r="G12" s="379">
        <f>D48</f>
        <v>0</v>
      </c>
    </row>
    <row r="13" spans="1:13" ht="15.75" thickBot="1">
      <c r="B13" s="396" t="s">
        <v>264</v>
      </c>
      <c r="C13" s="403">
        <f>C78</f>
        <v>0.625</v>
      </c>
      <c r="D13" s="385">
        <f>D78</f>
        <v>0.625</v>
      </c>
      <c r="E13" s="376"/>
      <c r="F13" s="409">
        <f>C79</f>
        <v>0</v>
      </c>
      <c r="G13" s="380">
        <f>D79</f>
        <v>0</v>
      </c>
    </row>
    <row r="14" spans="1:13">
      <c r="B14" s="394" t="s">
        <v>449</v>
      </c>
      <c r="C14" s="401">
        <f>C88</f>
        <v>12.882692307692309</v>
      </c>
      <c r="D14" s="383">
        <f>D88</f>
        <v>12.882692307692309</v>
      </c>
      <c r="E14" s="376"/>
      <c r="F14" s="407">
        <f>C89</f>
        <v>0</v>
      </c>
      <c r="G14" s="378">
        <f>D89</f>
        <v>0</v>
      </c>
    </row>
    <row r="15" spans="1:13">
      <c r="B15" s="395" t="s">
        <v>450</v>
      </c>
      <c r="C15" s="402" t="e">
        <f>C97</f>
        <v>#DIV/0!</v>
      </c>
      <c r="D15" s="384" t="e">
        <f>D97</f>
        <v>#DIV/0!</v>
      </c>
      <c r="E15" s="376"/>
      <c r="F15" s="408" t="e">
        <f>C98</f>
        <v>#DIV/0!</v>
      </c>
      <c r="G15" s="379" t="e">
        <f>D98</f>
        <v>#DIV/0!</v>
      </c>
    </row>
    <row r="16" spans="1:13" ht="15.75" thickBot="1">
      <c r="B16" s="396" t="s">
        <v>451</v>
      </c>
      <c r="C16" s="403">
        <f>C107</f>
        <v>0</v>
      </c>
      <c r="D16" s="385">
        <f>D107</f>
        <v>0</v>
      </c>
      <c r="E16" s="376"/>
      <c r="F16" s="409">
        <f>C108</f>
        <v>0</v>
      </c>
      <c r="G16" s="380">
        <f>D108</f>
        <v>0</v>
      </c>
    </row>
    <row r="17" spans="1:13">
      <c r="B17" s="394" t="s">
        <v>467</v>
      </c>
      <c r="C17" s="401" t="e">
        <f>C114</f>
        <v>#DIV/0!</v>
      </c>
      <c r="D17" s="383" t="e">
        <f>D114</f>
        <v>#DIV/0!</v>
      </c>
      <c r="E17" s="376"/>
      <c r="F17" s="407" t="e">
        <f>C115</f>
        <v>#DIV/0!</v>
      </c>
      <c r="G17" s="378" t="e">
        <f>D115</f>
        <v>#DIV/0!</v>
      </c>
    </row>
    <row r="18" spans="1:13">
      <c r="B18" s="395" t="s">
        <v>454</v>
      </c>
      <c r="C18" s="402" t="e">
        <f>C122</f>
        <v>#DIV/0!</v>
      </c>
      <c r="D18" s="384" t="e">
        <f>D122</f>
        <v>#DIV/0!</v>
      </c>
      <c r="E18" s="376"/>
      <c r="F18" s="408">
        <f>C123</f>
        <v>703</v>
      </c>
      <c r="G18" s="379">
        <f>D123</f>
        <v>703</v>
      </c>
    </row>
    <row r="19" spans="1:13">
      <c r="B19" s="395" t="s">
        <v>455</v>
      </c>
      <c r="C19" s="402" t="e">
        <f>C137</f>
        <v>#DIV/0!</v>
      </c>
      <c r="D19" s="384" t="e">
        <f>D137</f>
        <v>#DIV/0!</v>
      </c>
      <c r="E19" s="376"/>
      <c r="F19" s="408" t="e">
        <f>C138</f>
        <v>#DIV/0!</v>
      </c>
      <c r="G19" s="379" t="e">
        <f>D138</f>
        <v>#DIV/0!</v>
      </c>
    </row>
    <row r="20" spans="1:13">
      <c r="B20" s="395" t="s">
        <v>457</v>
      </c>
      <c r="C20" s="402">
        <f>C146</f>
        <v>4.375</v>
      </c>
      <c r="D20" s="384">
        <f>D146</f>
        <v>4.375</v>
      </c>
      <c r="E20" s="376"/>
      <c r="F20" s="408">
        <f>C147</f>
        <v>0</v>
      </c>
      <c r="G20" s="379">
        <f>D147</f>
        <v>0</v>
      </c>
    </row>
    <row r="21" spans="1:13" ht="15.75" thickBot="1">
      <c r="B21" s="396" t="s">
        <v>223</v>
      </c>
      <c r="C21" s="403" t="e">
        <f>C154</f>
        <v>#DIV/0!</v>
      </c>
      <c r="D21" s="385" t="e">
        <f>D154</f>
        <v>#DIV/0!</v>
      </c>
      <c r="E21" s="376"/>
      <c r="F21" s="409">
        <f>C153</f>
        <v>250.596</v>
      </c>
      <c r="G21" s="420">
        <f>D153</f>
        <v>250.596</v>
      </c>
    </row>
    <row r="22" spans="1:13" ht="15.75" thickBot="1">
      <c r="B22" s="397" t="s">
        <v>31</v>
      </c>
      <c r="C22" s="404" t="e">
        <f>SUM(C10:C21)</f>
        <v>#DIV/0!</v>
      </c>
      <c r="D22" s="405" t="e">
        <f>SUM(D10:D21)</f>
        <v>#DIV/0!</v>
      </c>
      <c r="E22" s="376"/>
      <c r="F22" s="410" t="e">
        <f>SUM(F10:F21)</f>
        <v>#DIV/0!</v>
      </c>
      <c r="G22" s="381" t="e">
        <f>SUM(G10:G21)</f>
        <v>#DIV/0!</v>
      </c>
    </row>
    <row r="23" spans="1:13">
      <c r="C23" s="391" t="e">
        <f>F22/C5-C22</f>
        <v>#DIV/0!</v>
      </c>
      <c r="D23" s="391" t="e">
        <f>G22/D5-D22</f>
        <v>#DIV/0!</v>
      </c>
    </row>
    <row r="24" spans="1:13" s="5" customFormat="1">
      <c r="A24" s="137"/>
      <c r="B24" s="139" t="s">
        <v>399</v>
      </c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</row>
    <row r="26" spans="1:13">
      <c r="B26" s="143"/>
      <c r="C26" s="144" t="s">
        <v>212</v>
      </c>
      <c r="D26" s="144" t="s">
        <v>1</v>
      </c>
    </row>
    <row r="27" spans="1:13">
      <c r="B27" s="143" t="s">
        <v>211</v>
      </c>
      <c r="C27" s="500">
        <v>40.07</v>
      </c>
      <c r="D27" s="500"/>
      <c r="E27" s="331"/>
    </row>
    <row r="28" spans="1:13">
      <c r="B28" s="143" t="s">
        <v>372</v>
      </c>
      <c r="C28" s="16">
        <f>(C6-5.6)/8.2</f>
        <v>-0.68292682926829273</v>
      </c>
      <c r="D28" s="16">
        <f>(D6-5.6)/8.2</f>
        <v>-0.68292682926829273</v>
      </c>
    </row>
    <row r="29" spans="1:13">
      <c r="B29" s="143" t="s">
        <v>213</v>
      </c>
      <c r="C29" s="91">
        <f>C27*C28</f>
        <v>-27.36487804878049</v>
      </c>
      <c r="D29" s="91">
        <f>C27*D28</f>
        <v>-27.36487804878049</v>
      </c>
    </row>
    <row r="30" spans="1:13">
      <c r="B30" s="145" t="s">
        <v>214</v>
      </c>
      <c r="C30" s="90">
        <f>C29*C$5</f>
        <v>0</v>
      </c>
      <c r="D30" s="90">
        <f>D29*D$5</f>
        <v>0</v>
      </c>
    </row>
    <row r="32" spans="1:13" s="5" customFormat="1">
      <c r="A32" s="137"/>
      <c r="B32" s="139" t="s">
        <v>235</v>
      </c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</row>
    <row r="34" spans="1:13">
      <c r="B34" s="143"/>
      <c r="C34" s="144" t="s">
        <v>212</v>
      </c>
      <c r="D34" s="144" t="s">
        <v>1</v>
      </c>
    </row>
    <row r="35" spans="1:13">
      <c r="B35" s="143" t="s">
        <v>235</v>
      </c>
      <c r="C35" s="500">
        <v>4.5999999999999996</v>
      </c>
      <c r="D35" s="500"/>
    </row>
    <row r="36" spans="1:13">
      <c r="B36" s="143" t="s">
        <v>418</v>
      </c>
      <c r="C36" s="93">
        <f>(C6-5.6)/8.2</f>
        <v>-0.68292682926829273</v>
      </c>
      <c r="D36" s="16">
        <f>(D6-5.6)/8.2</f>
        <v>-0.68292682926829273</v>
      </c>
    </row>
    <row r="37" spans="1:13">
      <c r="B37" s="143" t="s">
        <v>213</v>
      </c>
      <c r="C37" s="91">
        <f>C35*C36</f>
        <v>-3.1414634146341465</v>
      </c>
      <c r="D37" s="91">
        <f>C35*D36</f>
        <v>-3.1414634146341465</v>
      </c>
    </row>
    <row r="38" spans="1:13">
      <c r="B38" s="145" t="s">
        <v>214</v>
      </c>
      <c r="C38" s="90">
        <f t="shared" ref="C38:D38" si="0">C37*C$5</f>
        <v>0</v>
      </c>
      <c r="D38" s="90">
        <f t="shared" si="0"/>
        <v>0</v>
      </c>
    </row>
    <row r="40" spans="1:13" s="5" customFormat="1">
      <c r="A40" s="137"/>
      <c r="B40" s="139" t="s">
        <v>448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</row>
    <row r="42" spans="1:13">
      <c r="B42" s="143"/>
      <c r="C42" s="144" t="s">
        <v>212</v>
      </c>
      <c r="D42" s="144" t="s">
        <v>1</v>
      </c>
    </row>
    <row r="43" spans="1:13">
      <c r="B43" s="143" t="s">
        <v>445</v>
      </c>
      <c r="C43" s="93" t="str">
        <f>IF(C95&gt;=1,$B95,IF(C94&gt;=1,$B94,$B96))</f>
        <v>Coupeuse Canne tronçonnée</v>
      </c>
      <c r="D43" s="93" t="str">
        <f>IF(D95&gt;=1,$B95,IF(D94&gt;=1,$B94,$B96))</f>
        <v>Coupeuse Canne tronçonnée</v>
      </c>
    </row>
    <row r="44" spans="1:13">
      <c r="B44" s="143" t="s">
        <v>24</v>
      </c>
      <c r="C44" s="346">
        <f>C6/100</f>
        <v>0</v>
      </c>
      <c r="D44" s="346">
        <f>D6/100</f>
        <v>0</v>
      </c>
    </row>
    <row r="45" spans="1:13">
      <c r="B45" s="143" t="s">
        <v>446</v>
      </c>
      <c r="C45" s="93">
        <f>IF(C43=$B$95,LOOKUP(C44,$C$51:$E$70),)</f>
        <v>0</v>
      </c>
      <c r="D45" s="93">
        <f>IF(D43=$B$95,LOOKUP(D44,$C$51:$E$70),)</f>
        <v>0</v>
      </c>
    </row>
    <row r="46" spans="1:13">
      <c r="B46" s="143" t="s">
        <v>447</v>
      </c>
      <c r="C46" s="91">
        <f>C29</f>
        <v>-27.36487804878049</v>
      </c>
      <c r="D46" s="91">
        <f>D29</f>
        <v>-27.36487804878049</v>
      </c>
    </row>
    <row r="47" spans="1:13">
      <c r="B47" s="143" t="s">
        <v>405</v>
      </c>
      <c r="C47" s="91">
        <f>IF(C43=$B$95,C46*(C45-1),)</f>
        <v>0</v>
      </c>
      <c r="D47" s="91">
        <f>IF(D43=$B$95,D46*(D45-1),)</f>
        <v>0</v>
      </c>
    </row>
    <row r="48" spans="1:13">
      <c r="B48" s="145" t="s">
        <v>214</v>
      </c>
      <c r="C48" s="90">
        <f t="shared" ref="C48" si="1">C47*C$5</f>
        <v>0</v>
      </c>
      <c r="D48" s="90">
        <f t="shared" ref="D48" si="2">D47*D$5</f>
        <v>0</v>
      </c>
    </row>
    <row r="49" spans="3:5">
      <c r="C49" s="347"/>
    </row>
    <row r="50" spans="3:5" hidden="1" outlineLevel="1">
      <c r="C50" s="348" t="s">
        <v>443</v>
      </c>
      <c r="D50" s="344"/>
      <c r="E50" s="345" t="s">
        <v>444</v>
      </c>
    </row>
    <row r="51" spans="3:5" hidden="1" outlineLevel="1">
      <c r="C51" s="349">
        <v>0</v>
      </c>
      <c r="D51" s="350">
        <v>9.1999999999999998E-2</v>
      </c>
      <c r="E51" s="355">
        <v>1</v>
      </c>
    </row>
    <row r="52" spans="3:5" hidden="1" outlineLevel="1">
      <c r="C52" s="351">
        <v>9.1999999999999998E-2</v>
      </c>
      <c r="D52" s="352">
        <v>9.4E-2</v>
      </c>
      <c r="E52" s="356">
        <v>1.4300000000000002</v>
      </c>
    </row>
    <row r="53" spans="3:5" hidden="1" outlineLevel="1">
      <c r="C53" s="351">
        <v>9.4E-2</v>
      </c>
      <c r="D53" s="352">
        <v>9.6000000000000002E-2</v>
      </c>
      <c r="E53" s="356">
        <v>1.4300000000000002</v>
      </c>
    </row>
    <row r="54" spans="3:5" hidden="1" outlineLevel="1">
      <c r="C54" s="351">
        <v>9.6000000000000002E-2</v>
      </c>
      <c r="D54" s="352">
        <v>9.8000000000000004E-2</v>
      </c>
      <c r="E54" s="356">
        <v>1.4300000000000002</v>
      </c>
    </row>
    <row r="55" spans="3:5" hidden="1" outlineLevel="1">
      <c r="C55" s="351">
        <v>9.8000000000000004E-2</v>
      </c>
      <c r="D55" s="352">
        <v>0.1</v>
      </c>
      <c r="E55" s="356">
        <v>1.4300000000000002</v>
      </c>
    </row>
    <row r="56" spans="3:5" hidden="1" outlineLevel="1">
      <c r="C56" s="351">
        <v>0.1</v>
      </c>
      <c r="D56" s="352">
        <v>0.10200000000000001</v>
      </c>
      <c r="E56" s="356">
        <v>1.41</v>
      </c>
    </row>
    <row r="57" spans="3:5" hidden="1" outlineLevel="1">
      <c r="C57" s="351">
        <v>0.10200000000000001</v>
      </c>
      <c r="D57" s="352">
        <v>0.10400000000000001</v>
      </c>
      <c r="E57" s="356">
        <v>1.39</v>
      </c>
    </row>
    <row r="58" spans="3:5" hidden="1" outlineLevel="1">
      <c r="C58" s="351">
        <v>0.10400000000000001</v>
      </c>
      <c r="D58" s="352">
        <v>0.10600000000000001</v>
      </c>
      <c r="E58" s="356">
        <v>1.36</v>
      </c>
    </row>
    <row r="59" spans="3:5" hidden="1" outlineLevel="1">
      <c r="C59" s="351">
        <v>0.10600000000000001</v>
      </c>
      <c r="D59" s="352">
        <v>0.10800000000000001</v>
      </c>
      <c r="E59" s="356">
        <v>1.34</v>
      </c>
    </row>
    <row r="60" spans="3:5" hidden="1" outlineLevel="1">
      <c r="C60" s="351">
        <v>0.10800000000000001</v>
      </c>
      <c r="D60" s="352">
        <v>0.11000000000000001</v>
      </c>
      <c r="E60" s="356">
        <v>1.32</v>
      </c>
    </row>
    <row r="61" spans="3:5" hidden="1" outlineLevel="1">
      <c r="C61" s="351">
        <v>0.11000000000000001</v>
      </c>
      <c r="D61" s="352">
        <v>0.11200000000000002</v>
      </c>
      <c r="E61" s="356">
        <v>1.3</v>
      </c>
    </row>
    <row r="62" spans="3:5" hidden="1" outlineLevel="1">
      <c r="C62" s="351">
        <v>0.11200000000000002</v>
      </c>
      <c r="D62" s="352">
        <v>0.11400000000000002</v>
      </c>
      <c r="E62" s="356">
        <v>1.28</v>
      </c>
    </row>
    <row r="63" spans="3:5" hidden="1" outlineLevel="1">
      <c r="C63" s="351">
        <v>0.11400000000000002</v>
      </c>
      <c r="D63" s="352">
        <v>0.11600000000000002</v>
      </c>
      <c r="E63" s="356">
        <v>1.25</v>
      </c>
    </row>
    <row r="64" spans="3:5" hidden="1" outlineLevel="1">
      <c r="C64" s="351">
        <v>0.11600000000000002</v>
      </c>
      <c r="D64" s="352">
        <v>0.11800000000000002</v>
      </c>
      <c r="E64" s="356">
        <v>1.23</v>
      </c>
    </row>
    <row r="65" spans="1:13" hidden="1" outlineLevel="1">
      <c r="C65" s="351">
        <v>0.11800000000000002</v>
      </c>
      <c r="D65" s="352">
        <v>0.12000000000000002</v>
      </c>
      <c r="E65" s="356">
        <v>1.21</v>
      </c>
    </row>
    <row r="66" spans="1:13" hidden="1" outlineLevel="1">
      <c r="C66" s="351">
        <v>0.12000000000000002</v>
      </c>
      <c r="D66" s="352">
        <v>0.12200000000000003</v>
      </c>
      <c r="E66" s="356">
        <v>1.19</v>
      </c>
    </row>
    <row r="67" spans="1:13" hidden="1" outlineLevel="1">
      <c r="C67" s="351">
        <v>0.12200000000000003</v>
      </c>
      <c r="D67" s="352">
        <v>0.12400000000000003</v>
      </c>
      <c r="E67" s="356">
        <v>1.17</v>
      </c>
    </row>
    <row r="68" spans="1:13" hidden="1" outlineLevel="1">
      <c r="C68" s="351">
        <v>0.12400000000000003</v>
      </c>
      <c r="D68" s="352">
        <v>0.12600000000000003</v>
      </c>
      <c r="E68" s="356">
        <v>1.1399999999999999</v>
      </c>
    </row>
    <row r="69" spans="1:13" hidden="1" outlineLevel="1">
      <c r="C69" s="351">
        <v>0.12600000000000003</v>
      </c>
      <c r="D69" s="352">
        <v>0.12800000000000003</v>
      </c>
      <c r="E69" s="356">
        <v>1.1200000000000001</v>
      </c>
    </row>
    <row r="70" spans="1:13" hidden="1" outlineLevel="1">
      <c r="C70" s="353">
        <v>0.12800000000000003</v>
      </c>
      <c r="D70" s="354"/>
      <c r="E70" s="357">
        <v>1</v>
      </c>
    </row>
    <row r="71" spans="1:13" hidden="1" outlineLevel="1"/>
    <row r="72" spans="1:13" s="5" customFormat="1" collapsed="1">
      <c r="A72" s="137"/>
      <c r="B72" s="139" t="s">
        <v>264</v>
      </c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</row>
    <row r="73" spans="1:13" s="5" customFormat="1">
      <c r="B73" s="87"/>
    </row>
    <row r="74" spans="1:13">
      <c r="B74" s="143"/>
      <c r="C74" s="144" t="s">
        <v>212</v>
      </c>
      <c r="D74" s="144" t="s">
        <v>1</v>
      </c>
    </row>
    <row r="75" spans="1:13">
      <c r="B75" s="143" t="s">
        <v>247</v>
      </c>
      <c r="C75" s="501">
        <v>1000000</v>
      </c>
      <c r="D75" s="501"/>
    </row>
    <row r="76" spans="1:13">
      <c r="B76" s="143" t="s">
        <v>442</v>
      </c>
      <c r="C76" s="509">
        <v>1600000</v>
      </c>
      <c r="D76" s="509"/>
      <c r="E76" s="333"/>
    </row>
    <row r="77" spans="1:13">
      <c r="B77" s="143" t="s">
        <v>430</v>
      </c>
      <c r="C77" s="500">
        <f>C75/C76</f>
        <v>0.625</v>
      </c>
      <c r="D77" s="500"/>
    </row>
    <row r="78" spans="1:13">
      <c r="B78" s="143" t="s">
        <v>374</v>
      </c>
      <c r="C78" s="386">
        <f>C77</f>
        <v>0.625</v>
      </c>
      <c r="D78" s="387">
        <f>C78</f>
        <v>0.625</v>
      </c>
    </row>
    <row r="79" spans="1:13">
      <c r="B79" s="145" t="s">
        <v>214</v>
      </c>
      <c r="C79" s="90">
        <f t="shared" ref="C79" si="3">C78*C$5</f>
        <v>0</v>
      </c>
      <c r="D79" s="90">
        <f t="shared" ref="D79" si="4">D78*D$5</f>
        <v>0</v>
      </c>
    </row>
    <row r="81" spans="1:13" s="5" customFormat="1">
      <c r="A81" s="137"/>
      <c r="B81" s="139" t="s">
        <v>426</v>
      </c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</row>
    <row r="83" spans="1:13">
      <c r="B83" s="143"/>
      <c r="C83" s="144" t="s">
        <v>212</v>
      </c>
      <c r="D83" s="144" t="s">
        <v>1</v>
      </c>
    </row>
    <row r="84" spans="1:13">
      <c r="B84" s="143" t="s">
        <v>415</v>
      </c>
      <c r="C84" s="500">
        <v>14.5</v>
      </c>
      <c r="D84" s="500"/>
      <c r="E84" s="331"/>
    </row>
    <row r="85" spans="1:13">
      <c r="B85" s="143" t="s">
        <v>216</v>
      </c>
      <c r="C85" s="507">
        <v>0.15429999999999999</v>
      </c>
      <c r="D85" s="508"/>
    </row>
    <row r="86" spans="1:13">
      <c r="B86" s="143" t="s">
        <v>441</v>
      </c>
      <c r="C86" s="506">
        <f>C85</f>
        <v>0.15429999999999999</v>
      </c>
      <c r="D86" s="506"/>
    </row>
    <row r="87" spans="1:13">
      <c r="B87" s="143" t="s">
        <v>215</v>
      </c>
      <c r="C87" s="502">
        <f>11.55/13</f>
        <v>0.88846153846153852</v>
      </c>
      <c r="D87" s="503"/>
    </row>
    <row r="88" spans="1:13">
      <c r="B88" s="143" t="s">
        <v>417</v>
      </c>
      <c r="C88" s="335">
        <f>MAX(1,C86/C85)*C87*C84</f>
        <v>12.882692307692309</v>
      </c>
      <c r="D88" s="335">
        <f>MAX(1,C86/C85)*C87*C84</f>
        <v>12.882692307692309</v>
      </c>
    </row>
    <row r="89" spans="1:13">
      <c r="B89" s="145" t="s">
        <v>373</v>
      </c>
      <c r="C89" s="90">
        <f t="shared" ref="C89" si="5">C88*C$5</f>
        <v>0</v>
      </c>
      <c r="D89" s="90">
        <f t="shared" ref="D89" si="6">D88*D$5</f>
        <v>0</v>
      </c>
    </row>
    <row r="90" spans="1:13">
      <c r="C90" s="86"/>
      <c r="D90" s="86"/>
    </row>
    <row r="91" spans="1:13" s="5" customFormat="1">
      <c r="A91" s="137"/>
      <c r="B91" s="139" t="s">
        <v>452</v>
      </c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</row>
    <row r="93" spans="1:13">
      <c r="B93" s="143"/>
      <c r="C93" s="144" t="s">
        <v>212</v>
      </c>
      <c r="D93" s="144" t="s">
        <v>1</v>
      </c>
      <c r="E93" s="336" t="s">
        <v>406</v>
      </c>
    </row>
    <row r="94" spans="1:13">
      <c r="B94" s="143" t="str">
        <f>'Interventions Culturales'!D84</f>
        <v>Coupe manuelle</v>
      </c>
      <c r="C94" s="144">
        <f>COUNTIF(Tableau4[Intervention],$B94)</f>
        <v>0</v>
      </c>
      <c r="D94" s="144">
        <f>COUNTIF(Tableau434[Intervention],$B94)</f>
        <v>0</v>
      </c>
      <c r="E94" s="359">
        <v>0</v>
      </c>
    </row>
    <row r="95" spans="1:13">
      <c r="B95" s="143" t="str">
        <f>'Interventions Culturales'!D85</f>
        <v xml:space="preserve">Coupeuse Pei </v>
      </c>
      <c r="C95" s="144">
        <f>COUNTIF(Tableau4[Intervention],$B95)</f>
        <v>0</v>
      </c>
      <c r="D95" s="144">
        <f>COUNTIF(Tableau434[Intervention],$B95)</f>
        <v>0</v>
      </c>
      <c r="E95" s="359">
        <v>3</v>
      </c>
    </row>
    <row r="96" spans="1:13">
      <c r="B96" s="143" t="str">
        <f>'Interventions Culturales'!D86</f>
        <v>Coupeuse Canne tronçonnée</v>
      </c>
      <c r="C96" s="144">
        <f>COUNTIF(Tableau4[Intervention],$B96)</f>
        <v>0</v>
      </c>
      <c r="D96" s="144">
        <f>COUNTIF(Tableau434[Intervention],$B96)</f>
        <v>0</v>
      </c>
      <c r="E96" s="359">
        <v>0</v>
      </c>
    </row>
    <row r="97" spans="1:13">
      <c r="B97" s="143" t="s">
        <v>405</v>
      </c>
      <c r="C97" s="335" t="e">
        <f>SUMPRODUCT(C94:C96,$E94:$E96)/SUM(C94:C96)</f>
        <v>#DIV/0!</v>
      </c>
      <c r="D97" s="335" t="e">
        <f>SUMPRODUCT(D94:D96,$E94:$E96)/SUM(D94:D96)</f>
        <v>#DIV/0!</v>
      </c>
    </row>
    <row r="98" spans="1:13">
      <c r="B98" s="145" t="s">
        <v>373</v>
      </c>
      <c r="C98" s="90" t="e">
        <f t="shared" ref="C98" si="7">C97*C$5</f>
        <v>#DIV/0!</v>
      </c>
      <c r="D98" s="90" t="e">
        <f t="shared" ref="D98" si="8">D97*D$5</f>
        <v>#DIV/0!</v>
      </c>
    </row>
    <row r="99" spans="1:13">
      <c r="C99" s="86"/>
      <c r="D99" s="86"/>
    </row>
    <row r="100" spans="1:13" s="5" customFormat="1">
      <c r="A100" s="137"/>
      <c r="B100" s="139" t="s">
        <v>453</v>
      </c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</row>
    <row r="102" spans="1:13">
      <c r="B102" s="143"/>
      <c r="C102" s="144" t="s">
        <v>212</v>
      </c>
      <c r="D102" s="144" t="s">
        <v>1</v>
      </c>
    </row>
    <row r="103" spans="1:13">
      <c r="B103" s="143" t="s">
        <v>416</v>
      </c>
      <c r="C103" s="500">
        <v>0.4</v>
      </c>
      <c r="D103" s="500"/>
      <c r="E103" s="331"/>
    </row>
    <row r="104" spans="1:13">
      <c r="B104" s="143" t="s">
        <v>216</v>
      </c>
      <c r="C104" s="507">
        <f>C85</f>
        <v>0.15429999999999999</v>
      </c>
      <c r="D104" s="508"/>
    </row>
    <row r="105" spans="1:13">
      <c r="B105" s="143" t="s">
        <v>246</v>
      </c>
      <c r="C105" s="510">
        <f>C86</f>
        <v>0.15429999999999999</v>
      </c>
      <c r="D105" s="510"/>
    </row>
    <row r="106" spans="1:13">
      <c r="B106" s="143" t="s">
        <v>215</v>
      </c>
      <c r="C106" s="502">
        <v>1</v>
      </c>
      <c r="D106" s="503"/>
    </row>
    <row r="107" spans="1:13">
      <c r="B107" s="143" t="s">
        <v>417</v>
      </c>
      <c r="C107" s="335">
        <f>MAX(0,(C105-C104))*100*C103*C106</f>
        <v>0</v>
      </c>
      <c r="D107" s="335">
        <f>MAX(0,(C105-C104))*100*C103*C106</f>
        <v>0</v>
      </c>
    </row>
    <row r="108" spans="1:13">
      <c r="B108" s="145" t="s">
        <v>373</v>
      </c>
      <c r="C108" s="90">
        <f t="shared" ref="C108" si="9">C107*C$5</f>
        <v>0</v>
      </c>
      <c r="D108" s="90">
        <f t="shared" ref="D108" si="10">D107*D$5</f>
        <v>0</v>
      </c>
    </row>
    <row r="109" spans="1:13">
      <c r="C109" s="86"/>
      <c r="D109" s="86"/>
    </row>
    <row r="110" spans="1:13" s="5" customFormat="1">
      <c r="A110" s="137"/>
      <c r="B110" s="139" t="s">
        <v>468</v>
      </c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</row>
    <row r="112" spans="1:13" ht="30">
      <c r="B112" s="143"/>
      <c r="C112" s="368" t="s">
        <v>212</v>
      </c>
      <c r="D112" s="368" t="s">
        <v>1</v>
      </c>
      <c r="F112" s="505" t="s">
        <v>217</v>
      </c>
      <c r="G112" s="505"/>
      <c r="H112" s="365" t="s">
        <v>233</v>
      </c>
      <c r="I112" s="366" t="s">
        <v>231</v>
      </c>
      <c r="J112" s="365" t="s">
        <v>219</v>
      </c>
      <c r="K112" s="366" t="s">
        <v>232</v>
      </c>
      <c r="L112" s="367" t="s">
        <v>220</v>
      </c>
    </row>
    <row r="113" spans="1:13" s="27" customFormat="1" ht="15" customHeight="1">
      <c r="B113" s="143" t="s">
        <v>221</v>
      </c>
      <c r="C113" s="92">
        <f>SUM(J113:J117)</f>
        <v>0</v>
      </c>
      <c r="D113" s="92">
        <f>SUM(L113:L117)</f>
        <v>0</v>
      </c>
      <c r="F113" s="96">
        <v>0</v>
      </c>
      <c r="G113" s="96">
        <v>700</v>
      </c>
      <c r="H113" s="98">
        <v>21.8</v>
      </c>
      <c r="I113" s="97">
        <f>MAX(0,MIN(G113-F113,$C$7-F113))</f>
        <v>0</v>
      </c>
      <c r="J113" s="99">
        <f>H113*I113</f>
        <v>0</v>
      </c>
      <c r="K113" s="97">
        <f>MAX(0,MIN(G113-F113,$D$7-F113))</f>
        <v>0</v>
      </c>
      <c r="L113" s="92">
        <f>H113*K113</f>
        <v>0</v>
      </c>
    </row>
    <row r="114" spans="1:13">
      <c r="B114" s="146" t="s">
        <v>242</v>
      </c>
      <c r="C114" s="95" t="e">
        <f>C113/C7</f>
        <v>#DIV/0!</v>
      </c>
      <c r="D114" s="95" t="e">
        <f>D113/D7</f>
        <v>#DIV/0!</v>
      </c>
      <c r="F114" s="96">
        <v>700</v>
      </c>
      <c r="G114" s="96">
        <v>1200</v>
      </c>
      <c r="H114" s="98">
        <v>15.5</v>
      </c>
      <c r="I114" s="97">
        <f>MAX(0,MIN(G114-F114,$C$7-F114))</f>
        <v>0</v>
      </c>
      <c r="J114" s="99">
        <f>H114*I114</f>
        <v>0</v>
      </c>
      <c r="K114" s="97">
        <f>MAX(0,MIN(G114-F114,$D$7-F114))</f>
        <v>0</v>
      </c>
      <c r="L114" s="92">
        <f>H114*K114</f>
        <v>0</v>
      </c>
    </row>
    <row r="115" spans="1:13">
      <c r="B115" s="145" t="s">
        <v>214</v>
      </c>
      <c r="C115" s="90" t="e">
        <f t="shared" ref="C115" si="11">C114*C$5</f>
        <v>#DIV/0!</v>
      </c>
      <c r="D115" s="90" t="e">
        <f t="shared" ref="D115" si="12">D114*D$5</f>
        <v>#DIV/0!</v>
      </c>
      <c r="F115" s="96">
        <v>1200</v>
      </c>
      <c r="G115" s="96">
        <v>3000</v>
      </c>
      <c r="H115" s="98">
        <v>11.8</v>
      </c>
      <c r="I115" s="97">
        <f>MAX(0,MIN(G115-F115,$C$7-F115))</f>
        <v>0</v>
      </c>
      <c r="J115" s="99">
        <f>H115*I115</f>
        <v>0</v>
      </c>
      <c r="K115" s="97">
        <f>MAX(0,MIN(G115-F115,$D$7-F115))</f>
        <v>0</v>
      </c>
      <c r="L115" s="92">
        <f>H115*K115</f>
        <v>0</v>
      </c>
    </row>
    <row r="116" spans="1:13">
      <c r="F116" s="96">
        <v>3000</v>
      </c>
      <c r="G116" s="96">
        <v>5000</v>
      </c>
      <c r="H116" s="98">
        <v>8.8000000000000007</v>
      </c>
      <c r="I116" s="97">
        <f>MAX(0,MIN(G116-F116,$C$7-F116))</f>
        <v>0</v>
      </c>
      <c r="J116" s="99">
        <f>H116*I116</f>
        <v>0</v>
      </c>
      <c r="K116" s="97">
        <f>MAX(0,MIN(G116-F116,$D$7-F116))</f>
        <v>0</v>
      </c>
      <c r="L116" s="92">
        <f>H116*K116</f>
        <v>0</v>
      </c>
    </row>
    <row r="117" spans="1:13">
      <c r="F117" s="96">
        <v>5000</v>
      </c>
      <c r="G117" s="96"/>
      <c r="H117" s="98">
        <v>6.4</v>
      </c>
      <c r="I117" s="97">
        <f>MAX(0,$C$7-SUM(I113:I116))</f>
        <v>0</v>
      </c>
      <c r="J117" s="99">
        <f>H117*I117</f>
        <v>0</v>
      </c>
      <c r="K117" s="97">
        <f>MAX(0,$D$7-SUM(K113:K116))</f>
        <v>0</v>
      </c>
      <c r="L117" s="92">
        <f>H117*K117</f>
        <v>0</v>
      </c>
    </row>
    <row r="119" spans="1:13" s="5" customFormat="1">
      <c r="A119" s="137"/>
      <c r="B119" s="139" t="s">
        <v>466</v>
      </c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</row>
    <row r="121" spans="1:13">
      <c r="B121" s="143"/>
      <c r="C121" s="144" t="s">
        <v>212</v>
      </c>
      <c r="D121" s="144" t="s">
        <v>1</v>
      </c>
      <c r="F121" s="511"/>
      <c r="G121" s="511"/>
      <c r="H121" s="337"/>
      <c r="I121" s="337"/>
      <c r="J121" s="337"/>
      <c r="K121" s="337"/>
      <c r="L121" s="337"/>
    </row>
    <row r="122" spans="1:13">
      <c r="B122" s="146" t="s">
        <v>432</v>
      </c>
      <c r="C122" s="423" t="e">
        <f>C123/C5</f>
        <v>#DIV/0!</v>
      </c>
      <c r="D122" s="423" t="e">
        <f>D123/D5</f>
        <v>#DIV/0!</v>
      </c>
      <c r="F122" s="338"/>
      <c r="G122" s="338"/>
      <c r="H122" s="339"/>
      <c r="I122" s="340"/>
      <c r="J122" s="86"/>
      <c r="K122" s="340"/>
      <c r="L122" s="86"/>
    </row>
    <row r="123" spans="1:13">
      <c r="B123" s="145" t="s">
        <v>214</v>
      </c>
      <c r="C123" s="421">
        <v>703</v>
      </c>
      <c r="D123" s="422">
        <f>C123</f>
        <v>703</v>
      </c>
      <c r="F123" s="338"/>
      <c r="G123" s="338"/>
      <c r="H123" s="339"/>
      <c r="I123" s="340"/>
      <c r="J123" s="86"/>
      <c r="K123" s="340"/>
      <c r="L123" s="86"/>
    </row>
    <row r="124" spans="1:13">
      <c r="F124" s="338"/>
      <c r="G124" s="338"/>
      <c r="H124" s="339"/>
      <c r="I124" s="340"/>
      <c r="J124" s="86"/>
      <c r="K124" s="340"/>
      <c r="L124" s="86"/>
    </row>
    <row r="125" spans="1:13" s="5" customFormat="1">
      <c r="A125" s="137"/>
      <c r="B125" s="139" t="s">
        <v>456</v>
      </c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</row>
    <row r="127" spans="1:13">
      <c r="B127" s="143"/>
      <c r="C127" s="144" t="s">
        <v>212</v>
      </c>
      <c r="D127" s="144" t="s">
        <v>1</v>
      </c>
      <c r="F127" s="511"/>
      <c r="G127" s="511"/>
      <c r="H127" s="337"/>
      <c r="I127" s="337"/>
      <c r="J127" s="337"/>
      <c r="K127" s="337"/>
      <c r="L127" s="337"/>
    </row>
    <row r="128" spans="1:13" s="27" customFormat="1" ht="15" customHeight="1">
      <c r="B128" s="143" t="s">
        <v>433</v>
      </c>
      <c r="C128" s="514">
        <v>34.72</v>
      </c>
      <c r="D128" s="514"/>
      <c r="F128" s="338"/>
      <c r="G128" s="338"/>
      <c r="H128" s="339"/>
      <c r="I128" s="340"/>
      <c r="J128" s="86"/>
      <c r="K128" s="340"/>
      <c r="L128" s="86"/>
    </row>
    <row r="129" spans="1:13" s="27" customFormat="1" ht="15" customHeight="1">
      <c r="B129" s="143" t="s">
        <v>240</v>
      </c>
      <c r="C129" s="515">
        <f>C76</f>
        <v>1600000</v>
      </c>
      <c r="D129" s="515"/>
      <c r="F129" s="338"/>
      <c r="G129" s="338"/>
      <c r="H129" s="339"/>
      <c r="I129" s="340"/>
      <c r="J129" s="86"/>
      <c r="K129" s="340"/>
      <c r="L129" s="86"/>
    </row>
    <row r="130" spans="1:13" s="27" customFormat="1" ht="15" customHeight="1">
      <c r="B130" s="143" t="s">
        <v>469</v>
      </c>
      <c r="C130" s="516">
        <v>18</v>
      </c>
      <c r="D130" s="516"/>
      <c r="F130" s="338"/>
      <c r="G130" s="338"/>
      <c r="H130" s="339"/>
      <c r="I130" s="340"/>
      <c r="J130" s="86"/>
      <c r="K130" s="340"/>
      <c r="L130" s="86"/>
    </row>
    <row r="131" spans="1:13" s="27" customFormat="1" ht="15" customHeight="1">
      <c r="B131" s="143" t="s">
        <v>431</v>
      </c>
      <c r="C131" s="513">
        <f>C129*C130/1000000</f>
        <v>28.8</v>
      </c>
      <c r="D131" s="513"/>
      <c r="F131" s="338"/>
      <c r="G131" s="338"/>
      <c r="H131" s="339"/>
      <c r="I131" s="340"/>
      <c r="J131" s="86"/>
      <c r="K131" s="340"/>
      <c r="L131" s="86"/>
    </row>
    <row r="132" spans="1:13" s="27" customFormat="1" ht="15" customHeight="1">
      <c r="B132" s="342" t="s">
        <v>435</v>
      </c>
      <c r="C132" s="514">
        <f>C128-C131</f>
        <v>5.9199999999999982</v>
      </c>
      <c r="D132" s="514"/>
      <c r="E132" s="341"/>
      <c r="F132" s="338"/>
      <c r="G132" s="338"/>
      <c r="H132" s="339"/>
      <c r="I132" s="340"/>
      <c r="J132" s="86"/>
      <c r="K132" s="340"/>
      <c r="L132" s="86"/>
    </row>
    <row r="133" spans="1:13" s="27" customFormat="1" ht="15" customHeight="1">
      <c r="B133" s="342" t="s">
        <v>434</v>
      </c>
      <c r="C133" s="514">
        <f>-MIN(C132,C128*E133)</f>
        <v>-3.472</v>
      </c>
      <c r="D133" s="514"/>
      <c r="E133" s="412">
        <v>0.1</v>
      </c>
      <c r="F133" s="338"/>
      <c r="G133" s="338"/>
      <c r="H133" s="339"/>
      <c r="I133" s="340"/>
      <c r="J133" s="86"/>
      <c r="K133" s="340"/>
      <c r="L133" s="86"/>
    </row>
    <row r="134" spans="1:13" s="27" customFormat="1" ht="15" customHeight="1">
      <c r="B134" s="342" t="s">
        <v>436</v>
      </c>
      <c r="C134" s="514">
        <f>C132+C133</f>
        <v>2.4479999999999982</v>
      </c>
      <c r="D134" s="514"/>
      <c r="E134" s="341"/>
      <c r="F134" s="338"/>
      <c r="G134" s="338"/>
      <c r="H134" s="339"/>
      <c r="I134" s="340"/>
      <c r="J134" s="86"/>
      <c r="K134" s="340"/>
      <c r="L134" s="86"/>
    </row>
    <row r="135" spans="1:13" s="27" customFormat="1" ht="15" customHeight="1">
      <c r="B135" s="143" t="s">
        <v>465</v>
      </c>
      <c r="C135" s="512">
        <f>C134/C131</f>
        <v>8.4999999999999937E-2</v>
      </c>
      <c r="D135" s="512"/>
      <c r="F135" s="338"/>
      <c r="G135" s="338"/>
      <c r="H135" s="339"/>
      <c r="I135" s="340"/>
      <c r="J135" s="86"/>
      <c r="K135" s="340"/>
      <c r="L135" s="86"/>
    </row>
    <row r="136" spans="1:13">
      <c r="B136" s="146" t="s">
        <v>439</v>
      </c>
      <c r="C136" s="95" t="e">
        <f>C114*C135</f>
        <v>#DIV/0!</v>
      </c>
      <c r="D136" s="95" t="e">
        <f>D114*C135</f>
        <v>#DIV/0!</v>
      </c>
      <c r="F136" s="338"/>
      <c r="G136" s="338"/>
      <c r="H136" s="339"/>
      <c r="I136" s="340"/>
      <c r="J136" s="86"/>
      <c r="K136" s="340"/>
      <c r="L136" s="86"/>
    </row>
    <row r="137" spans="1:13">
      <c r="B137" s="146" t="s">
        <v>440</v>
      </c>
      <c r="C137" s="343" t="e">
        <f>C136</f>
        <v>#DIV/0!</v>
      </c>
      <c r="D137" s="343" t="e">
        <f>D136</f>
        <v>#DIV/0!</v>
      </c>
      <c r="F137" s="338"/>
      <c r="G137" s="338"/>
      <c r="H137" s="339"/>
      <c r="I137" s="340"/>
      <c r="J137" s="86"/>
      <c r="K137" s="340"/>
      <c r="L137" s="86"/>
    </row>
    <row r="138" spans="1:13">
      <c r="B138" s="145" t="s">
        <v>214</v>
      </c>
      <c r="C138" s="90" t="e">
        <f t="shared" ref="C138" si="13">C137*C$5</f>
        <v>#DIV/0!</v>
      </c>
      <c r="D138" s="90" t="e">
        <f t="shared" ref="D138" si="14">D137*D$5</f>
        <v>#DIV/0!</v>
      </c>
      <c r="F138" s="338"/>
      <c r="G138" s="338"/>
      <c r="H138" s="339"/>
      <c r="I138" s="340"/>
      <c r="J138" s="86"/>
      <c r="K138" s="340"/>
      <c r="L138" s="86"/>
    </row>
    <row r="139" spans="1:13">
      <c r="F139" s="338"/>
      <c r="G139" s="338"/>
      <c r="H139" s="339"/>
      <c r="I139" s="340"/>
      <c r="J139" s="86"/>
      <c r="K139" s="340"/>
      <c r="L139" s="86"/>
    </row>
    <row r="140" spans="1:13" s="5" customFormat="1">
      <c r="A140" s="137"/>
      <c r="B140" s="139" t="s">
        <v>457</v>
      </c>
      <c r="C140" s="137"/>
      <c r="D140" s="137"/>
      <c r="E140" s="137"/>
      <c r="F140" s="137"/>
      <c r="G140" s="140"/>
      <c r="H140" s="140"/>
      <c r="I140" s="140"/>
      <c r="J140" s="140"/>
      <c r="K140" s="141"/>
      <c r="L140" s="142"/>
      <c r="M140" s="137"/>
    </row>
    <row r="142" spans="1:13">
      <c r="B142" s="143"/>
      <c r="C142" s="144" t="s">
        <v>212</v>
      </c>
      <c r="D142" s="144" t="s">
        <v>1</v>
      </c>
      <c r="F142" s="94"/>
      <c r="G142" s="94" t="s">
        <v>248</v>
      </c>
      <c r="H142" s="94" t="s">
        <v>249</v>
      </c>
      <c r="I142" s="94" t="s">
        <v>250</v>
      </c>
    </row>
    <row r="143" spans="1:13">
      <c r="B143" s="143" t="s">
        <v>241</v>
      </c>
      <c r="C143" s="501">
        <v>7000000</v>
      </c>
      <c r="D143" s="501"/>
      <c r="F143" s="94" t="s">
        <v>237</v>
      </c>
      <c r="G143" s="91">
        <v>2.9409999999999998</v>
      </c>
      <c r="H143" s="91">
        <v>2.262</v>
      </c>
      <c r="I143" s="91">
        <v>1.583</v>
      </c>
      <c r="J143" s="30"/>
    </row>
    <row r="144" spans="1:13">
      <c r="B144" s="143" t="s">
        <v>240</v>
      </c>
      <c r="C144" s="504">
        <f>C76</f>
        <v>1600000</v>
      </c>
      <c r="D144" s="504"/>
      <c r="F144" s="94" t="s">
        <v>238</v>
      </c>
      <c r="G144" s="91">
        <v>5.25</v>
      </c>
      <c r="H144" s="91">
        <v>4.375</v>
      </c>
      <c r="I144" s="91">
        <v>3.5</v>
      </c>
      <c r="J144" s="30"/>
    </row>
    <row r="145" spans="1:13">
      <c r="B145" s="143" t="s">
        <v>470</v>
      </c>
      <c r="C145" s="500">
        <f>C143/C144</f>
        <v>4.375</v>
      </c>
      <c r="D145" s="500"/>
      <c r="F145" s="94" t="s">
        <v>239</v>
      </c>
      <c r="G145" s="91">
        <v>7.2</v>
      </c>
      <c r="H145" s="91">
        <v>7.2</v>
      </c>
      <c r="I145" s="91">
        <v>7.2</v>
      </c>
    </row>
    <row r="146" spans="1:13">
      <c r="B146" s="143" t="s">
        <v>236</v>
      </c>
      <c r="C146" s="388">
        <f>C145</f>
        <v>4.375</v>
      </c>
      <c r="D146" s="332">
        <f>C146</f>
        <v>4.375</v>
      </c>
    </row>
    <row r="147" spans="1:13">
      <c r="B147" s="145" t="s">
        <v>214</v>
      </c>
      <c r="C147" s="90">
        <f t="shared" ref="C147" si="15">C146*C$5</f>
        <v>0</v>
      </c>
      <c r="D147" s="90">
        <f t="shared" ref="D147" si="16">D146*D$5</f>
        <v>0</v>
      </c>
    </row>
    <row r="149" spans="1:13" s="5" customFormat="1">
      <c r="A149" s="137"/>
      <c r="B149" s="139" t="s">
        <v>223</v>
      </c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</row>
    <row r="151" spans="1:13">
      <c r="B151" s="143"/>
      <c r="C151" s="144" t="s">
        <v>22</v>
      </c>
      <c r="D151" s="144" t="s">
        <v>1</v>
      </c>
      <c r="F151" s="364" t="s">
        <v>230</v>
      </c>
      <c r="G151" s="369"/>
      <c r="H151" s="361"/>
      <c r="I151" s="364"/>
      <c r="J151" s="371"/>
      <c r="K151" s="94" t="s">
        <v>259</v>
      </c>
      <c r="L151" s="94" t="s">
        <v>222</v>
      </c>
    </row>
    <row r="152" spans="1:13">
      <c r="B152" s="143" t="s">
        <v>244</v>
      </c>
      <c r="C152" s="501">
        <f>L158</f>
        <v>250.596</v>
      </c>
      <c r="D152" s="501"/>
      <c r="F152" s="362" t="s">
        <v>224</v>
      </c>
      <c r="G152" s="370"/>
      <c r="H152" s="363"/>
      <c r="I152" s="362" t="s">
        <v>225</v>
      </c>
      <c r="J152" s="363"/>
      <c r="K152" s="360">
        <v>0.5</v>
      </c>
      <c r="L152" s="92">
        <v>252</v>
      </c>
    </row>
    <row r="153" spans="1:13">
      <c r="B153" s="145" t="s">
        <v>245</v>
      </c>
      <c r="C153" s="390">
        <f>C152</f>
        <v>250.596</v>
      </c>
      <c r="D153" s="389">
        <f>C153</f>
        <v>250.596</v>
      </c>
      <c r="F153" s="362" t="s">
        <v>224</v>
      </c>
      <c r="G153" s="370"/>
      <c r="H153" s="363"/>
      <c r="I153" s="362" t="s">
        <v>226</v>
      </c>
      <c r="J153" s="363"/>
      <c r="K153" s="360"/>
      <c r="L153" s="92">
        <v>168.47</v>
      </c>
    </row>
    <row r="154" spans="1:13">
      <c r="B154" s="145" t="s">
        <v>462</v>
      </c>
      <c r="C154" s="411" t="e">
        <f>C153/C5</f>
        <v>#DIV/0!</v>
      </c>
      <c r="D154" s="411" t="e">
        <f>D153/D5</f>
        <v>#DIV/0!</v>
      </c>
      <c r="F154" s="362" t="s">
        <v>227</v>
      </c>
      <c r="G154" s="370"/>
      <c r="H154" s="363"/>
      <c r="I154" s="362" t="s">
        <v>225</v>
      </c>
      <c r="J154" s="363"/>
      <c r="K154" s="360">
        <v>0.3</v>
      </c>
      <c r="L154" s="92">
        <v>340</v>
      </c>
    </row>
    <row r="155" spans="1:13">
      <c r="F155" s="362" t="s">
        <v>227</v>
      </c>
      <c r="G155" s="370"/>
      <c r="H155" s="363"/>
      <c r="I155" s="362" t="s">
        <v>226</v>
      </c>
      <c r="J155" s="363"/>
      <c r="K155" s="360"/>
      <c r="L155" s="92">
        <v>226</v>
      </c>
    </row>
    <row r="156" spans="1:13">
      <c r="F156" s="362" t="s">
        <v>228</v>
      </c>
      <c r="G156" s="370"/>
      <c r="H156" s="363"/>
      <c r="I156" s="362" t="s">
        <v>225</v>
      </c>
      <c r="J156" s="363"/>
      <c r="K156" s="360">
        <v>0.2</v>
      </c>
      <c r="L156" s="92">
        <v>112.98</v>
      </c>
    </row>
    <row r="157" spans="1:13">
      <c r="F157" s="362" t="s">
        <v>228</v>
      </c>
      <c r="G157" s="370"/>
      <c r="H157" s="363"/>
      <c r="I157" s="362" t="s">
        <v>226</v>
      </c>
      <c r="J157" s="363"/>
      <c r="K157" s="360"/>
      <c r="L157" s="92">
        <v>75.319999999999993</v>
      </c>
    </row>
    <row r="158" spans="1:13">
      <c r="F158" s="372" t="s">
        <v>229</v>
      </c>
      <c r="G158" s="373"/>
      <c r="H158" s="374"/>
      <c r="I158" s="372"/>
      <c r="J158" s="374"/>
      <c r="K158" s="375">
        <f>SUM(K152:K157)</f>
        <v>1</v>
      </c>
      <c r="L158" s="90">
        <f>SUMPRODUCT(K152:K157,L152:L157)</f>
        <v>250.596</v>
      </c>
    </row>
    <row r="161" spans="1:13">
      <c r="A161" s="107"/>
      <c r="B161" s="358" t="s">
        <v>395</v>
      </c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</row>
    <row r="163" spans="1:13">
      <c r="B163" s="7" t="s">
        <v>488</v>
      </c>
    </row>
    <row r="164" spans="1:13">
      <c r="B164" t="s">
        <v>400</v>
      </c>
    </row>
    <row r="165" spans="1:13">
      <c r="B165" t="s">
        <v>480</v>
      </c>
    </row>
    <row r="166" spans="1:13">
      <c r="B166" s="334" t="s">
        <v>396</v>
      </c>
    </row>
    <row r="167" spans="1:13">
      <c r="B167" s="334" t="s">
        <v>397</v>
      </c>
    </row>
    <row r="168" spans="1:13">
      <c r="B168" s="334" t="s">
        <v>398</v>
      </c>
    </row>
    <row r="169" spans="1:13">
      <c r="B169" t="s">
        <v>481</v>
      </c>
    </row>
    <row r="171" spans="1:13">
      <c r="B171" s="413" t="s">
        <v>427</v>
      </c>
    </row>
    <row r="172" spans="1:13">
      <c r="B172" t="s">
        <v>425</v>
      </c>
    </row>
    <row r="173" spans="1:13">
      <c r="B173" t="s">
        <v>422</v>
      </c>
    </row>
    <row r="174" spans="1:13">
      <c r="B174" t="s">
        <v>424</v>
      </c>
    </row>
    <row r="175" spans="1:13">
      <c r="B175" t="s">
        <v>423</v>
      </c>
    </row>
    <row r="176" spans="1:13">
      <c r="B176" t="s">
        <v>419</v>
      </c>
    </row>
    <row r="177" spans="2:2">
      <c r="B177" t="s">
        <v>420</v>
      </c>
    </row>
    <row r="178" spans="2:2">
      <c r="B178" t="s">
        <v>421</v>
      </c>
    </row>
    <row r="180" spans="2:2">
      <c r="B180" s="413" t="s">
        <v>485</v>
      </c>
    </row>
    <row r="181" spans="2:2">
      <c r="B181" t="s">
        <v>401</v>
      </c>
    </row>
    <row r="182" spans="2:2">
      <c r="B182" t="s">
        <v>476</v>
      </c>
    </row>
    <row r="183" spans="2:2">
      <c r="B183" t="s">
        <v>474</v>
      </c>
    </row>
    <row r="184" spans="2:2">
      <c r="B184" t="s">
        <v>475</v>
      </c>
    </row>
    <row r="185" spans="2:2" ht="7.5" customHeight="1"/>
    <row r="186" spans="2:2">
      <c r="B186" t="s">
        <v>404</v>
      </c>
    </row>
    <row r="187" spans="2:2">
      <c r="B187" t="s">
        <v>473</v>
      </c>
    </row>
    <row r="188" spans="2:2">
      <c r="B188" t="s">
        <v>403</v>
      </c>
    </row>
    <row r="189" spans="2:2">
      <c r="B189" t="s">
        <v>472</v>
      </c>
    </row>
    <row r="190" spans="2:2">
      <c r="B190" t="s">
        <v>402</v>
      </c>
    </row>
    <row r="191" spans="2:2" ht="7.5" customHeight="1"/>
    <row r="192" spans="2:2">
      <c r="B192" t="s">
        <v>477</v>
      </c>
    </row>
    <row r="193" spans="2:2">
      <c r="B193" t="s">
        <v>478</v>
      </c>
    </row>
    <row r="194" spans="2:2">
      <c r="B194" t="s">
        <v>479</v>
      </c>
    </row>
    <row r="196" spans="2:2">
      <c r="B196" s="7" t="s">
        <v>484</v>
      </c>
    </row>
    <row r="197" spans="2:2">
      <c r="B197" t="s">
        <v>408</v>
      </c>
    </row>
    <row r="198" spans="2:2">
      <c r="B198" t="s">
        <v>409</v>
      </c>
    </row>
    <row r="199" spans="2:2">
      <c r="B199" t="s">
        <v>410</v>
      </c>
    </row>
    <row r="200" spans="2:2">
      <c r="B200" t="s">
        <v>411</v>
      </c>
    </row>
    <row r="201" spans="2:2">
      <c r="B201" t="s">
        <v>412</v>
      </c>
    </row>
    <row r="202" spans="2:2">
      <c r="B202" t="s">
        <v>413</v>
      </c>
    </row>
    <row r="203" spans="2:2">
      <c r="B203" t="s">
        <v>414</v>
      </c>
    </row>
    <row r="205" spans="2:2">
      <c r="B205" s="7" t="s">
        <v>482</v>
      </c>
    </row>
    <row r="206" spans="2:2">
      <c r="B206" t="s">
        <v>483</v>
      </c>
    </row>
    <row r="207" spans="2:2">
      <c r="B207" t="s">
        <v>428</v>
      </c>
    </row>
    <row r="208" spans="2:2">
      <c r="B208" s="424" t="s">
        <v>517</v>
      </c>
    </row>
    <row r="210" spans="2:12">
      <c r="B210" s="7" t="s">
        <v>486</v>
      </c>
    </row>
    <row r="211" spans="2:12">
      <c r="B211" t="s">
        <v>487</v>
      </c>
    </row>
    <row r="212" spans="2:12">
      <c r="B212" t="s">
        <v>471</v>
      </c>
    </row>
    <row r="213" spans="2:12">
      <c r="B213" s="424" t="s">
        <v>509</v>
      </c>
      <c r="C213" s="424"/>
      <c r="D213" s="424"/>
      <c r="E213" s="424"/>
      <c r="F213" s="424"/>
      <c r="G213" s="424"/>
      <c r="H213" s="424"/>
      <c r="I213" s="424"/>
      <c r="J213" s="424"/>
      <c r="K213" s="424"/>
      <c r="L213" s="424"/>
    </row>
    <row r="214" spans="2:12">
      <c r="B214" s="425" t="s">
        <v>510</v>
      </c>
      <c r="C214" s="424"/>
      <c r="D214" s="424"/>
      <c r="E214" s="424"/>
      <c r="F214" s="424"/>
      <c r="G214" s="424"/>
      <c r="H214" s="424"/>
      <c r="I214" s="424"/>
      <c r="J214" s="424"/>
      <c r="K214" s="424"/>
      <c r="L214" s="424"/>
    </row>
    <row r="215" spans="2:12">
      <c r="B215" s="425" t="s">
        <v>511</v>
      </c>
      <c r="C215" s="424"/>
      <c r="D215" s="424"/>
      <c r="E215" s="424"/>
      <c r="F215" s="424"/>
      <c r="G215" s="424"/>
      <c r="H215" s="424"/>
      <c r="I215" s="424"/>
      <c r="J215" s="424"/>
      <c r="K215" s="424"/>
      <c r="L215" s="424"/>
    </row>
    <row r="216" spans="2:12">
      <c r="B216" s="425" t="s">
        <v>512</v>
      </c>
      <c r="C216" s="424"/>
      <c r="D216" s="424"/>
      <c r="E216" s="424"/>
      <c r="F216" s="424"/>
      <c r="G216" s="424"/>
      <c r="H216" s="424"/>
      <c r="I216" s="424"/>
      <c r="J216" s="424"/>
      <c r="K216" s="424"/>
      <c r="L216" s="424"/>
    </row>
    <row r="217" spans="2:12">
      <c r="B217" s="425" t="s">
        <v>513</v>
      </c>
      <c r="C217" s="424"/>
      <c r="D217" s="424"/>
      <c r="E217" s="424"/>
      <c r="F217" s="424"/>
      <c r="G217" s="424"/>
      <c r="H217" s="424"/>
      <c r="I217" s="424"/>
      <c r="J217" s="424"/>
      <c r="K217" s="424"/>
      <c r="L217" s="424"/>
    </row>
    <row r="218" spans="2:12">
      <c r="B218" s="425" t="s">
        <v>514</v>
      </c>
      <c r="C218" s="424"/>
      <c r="D218" s="424"/>
      <c r="E218" s="424"/>
      <c r="F218" s="424"/>
      <c r="G218" s="424"/>
      <c r="H218" s="424"/>
      <c r="I218" s="424"/>
      <c r="J218" s="424"/>
      <c r="K218" s="424"/>
      <c r="L218" s="424"/>
    </row>
    <row r="219" spans="2:12">
      <c r="B219" s="424" t="s">
        <v>516</v>
      </c>
      <c r="C219" s="424"/>
      <c r="D219" s="424"/>
      <c r="E219" s="424"/>
      <c r="F219" s="424"/>
      <c r="G219" s="424"/>
      <c r="H219" s="424"/>
      <c r="I219" s="424"/>
      <c r="J219" s="424"/>
      <c r="K219" s="424"/>
      <c r="L219" s="424"/>
    </row>
    <row r="220" spans="2:12">
      <c r="B220" s="424" t="s">
        <v>515</v>
      </c>
      <c r="C220" s="424"/>
      <c r="D220" s="424"/>
      <c r="E220" s="424"/>
      <c r="F220" s="424"/>
      <c r="G220" s="424"/>
      <c r="H220" s="424"/>
      <c r="I220" s="424"/>
      <c r="J220" s="424"/>
      <c r="K220" s="424"/>
      <c r="L220" s="424"/>
    </row>
  </sheetData>
  <mergeCells count="28">
    <mergeCell ref="F127:G127"/>
    <mergeCell ref="C135:D135"/>
    <mergeCell ref="F121:G121"/>
    <mergeCell ref="C131:D131"/>
    <mergeCell ref="C133:D133"/>
    <mergeCell ref="C128:D128"/>
    <mergeCell ref="C134:D134"/>
    <mergeCell ref="C132:D132"/>
    <mergeCell ref="C129:D129"/>
    <mergeCell ref="C130:D130"/>
    <mergeCell ref="F112:G112"/>
    <mergeCell ref="C86:D86"/>
    <mergeCell ref="C85:D85"/>
    <mergeCell ref="C75:D75"/>
    <mergeCell ref="C76:D76"/>
    <mergeCell ref="C77:D77"/>
    <mergeCell ref="C103:D103"/>
    <mergeCell ref="C104:D104"/>
    <mergeCell ref="C105:D105"/>
    <mergeCell ref="C106:D106"/>
    <mergeCell ref="C145:D145"/>
    <mergeCell ref="C152:D152"/>
    <mergeCell ref="C87:D87"/>
    <mergeCell ref="C35:D35"/>
    <mergeCell ref="C27:D27"/>
    <mergeCell ref="C143:D143"/>
    <mergeCell ref="C84:D84"/>
    <mergeCell ref="C144:D144"/>
  </mergeCells>
  <phoneticPr fontId="11" type="noConversion"/>
  <conditionalFormatting sqref="C23:D23">
    <cfRule type="cellIs" dxfId="9" priority="1" operator="not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53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C1F46-7BC1-4C22-BE45-457F159F523C}">
  <sheetPr codeName="Feuil11">
    <tabColor rgb="FF97C00C"/>
  </sheetPr>
  <dimension ref="B2:M37"/>
  <sheetViews>
    <sheetView showGridLines="0" showRowColHeaders="0" tabSelected="1" zoomScaleNormal="100" workbookViewId="0">
      <selection activeCell="D25" sqref="D25"/>
    </sheetView>
  </sheetViews>
  <sheetFormatPr baseColWidth="10" defaultRowHeight="15"/>
  <cols>
    <col min="1" max="1" width="19.7109375" customWidth="1"/>
    <col min="2" max="2" width="67" customWidth="1"/>
    <col min="3" max="3" width="15.42578125" bestFit="1" customWidth="1"/>
    <col min="4" max="4" width="13.42578125" bestFit="1" customWidth="1"/>
    <col min="5" max="5" width="13.28515625" customWidth="1"/>
    <col min="6" max="13" width="11.42578125" customWidth="1"/>
  </cols>
  <sheetData>
    <row r="2" spans="2:13" ht="18.75">
      <c r="B2" s="519" t="s">
        <v>89</v>
      </c>
      <c r="C2" s="519"/>
      <c r="D2" s="519"/>
    </row>
    <row r="3" spans="2:13" ht="18.75">
      <c r="B3" s="147"/>
      <c r="C3" s="148" t="s">
        <v>22</v>
      </c>
      <c r="D3" s="148" t="s">
        <v>1</v>
      </c>
      <c r="H3" s="149"/>
    </row>
    <row r="4" spans="2:13" ht="18.75">
      <c r="B4" s="147" t="s">
        <v>580</v>
      </c>
      <c r="C4" s="246"/>
      <c r="D4" s="246"/>
      <c r="E4" s="518" t="s">
        <v>577</v>
      </c>
    </row>
    <row r="5" spans="2:13" ht="18.75">
      <c r="B5" s="147" t="s">
        <v>464</v>
      </c>
      <c r="C5" s="162"/>
      <c r="D5" s="162"/>
      <c r="E5" s="518"/>
      <c r="L5" s="150"/>
      <c r="M5" s="150"/>
    </row>
    <row r="6" spans="2:13" ht="6.75" customHeight="1">
      <c r="B6" s="151"/>
      <c r="C6" s="151"/>
      <c r="D6" s="151"/>
      <c r="L6" s="150"/>
      <c r="M6" s="150"/>
    </row>
    <row r="7" spans="2:13" ht="18.75">
      <c r="B7" s="519" t="s">
        <v>218</v>
      </c>
      <c r="C7" s="519"/>
      <c r="D7" s="519"/>
      <c r="L7" s="150"/>
      <c r="M7" s="150"/>
    </row>
    <row r="8" spans="2:13" ht="18.75">
      <c r="B8" s="147" t="s">
        <v>260</v>
      </c>
      <c r="C8" s="521">
        <v>7.8</v>
      </c>
      <c r="D8" s="521"/>
      <c r="L8" s="150"/>
      <c r="M8" s="150"/>
    </row>
    <row r="9" spans="2:13" ht="6.75" customHeight="1">
      <c r="B9" s="151"/>
      <c r="C9" s="151"/>
      <c r="D9" s="151"/>
      <c r="L9" s="150"/>
      <c r="M9" s="150"/>
    </row>
    <row r="10" spans="2:13" ht="18.75">
      <c r="B10" s="519" t="s">
        <v>508</v>
      </c>
      <c r="C10" s="519"/>
      <c r="D10" s="519"/>
      <c r="L10" s="150"/>
      <c r="M10" s="150"/>
    </row>
    <row r="11" spans="2:13" ht="18.75">
      <c r="B11" s="152"/>
      <c r="C11" s="148" t="s">
        <v>163</v>
      </c>
      <c r="D11" s="148" t="s">
        <v>164</v>
      </c>
      <c r="K11" s="153"/>
    </row>
    <row r="12" spans="2:13" ht="18.75">
      <c r="B12" s="154" t="s">
        <v>533</v>
      </c>
      <c r="C12" s="520">
        <v>11.88</v>
      </c>
      <c r="D12" s="520"/>
      <c r="K12" s="155"/>
    </row>
    <row r="13" spans="2:13" ht="18.75">
      <c r="B13" s="154" t="s">
        <v>261</v>
      </c>
      <c r="C13" s="156">
        <v>0.23</v>
      </c>
      <c r="D13" s="156" t="s">
        <v>132</v>
      </c>
      <c r="K13" s="155"/>
    </row>
    <row r="14" spans="2:13" ht="18.75">
      <c r="B14" s="154" t="s">
        <v>389</v>
      </c>
      <c r="C14" s="157">
        <f>C12+C13*C12</f>
        <v>14.612400000000001</v>
      </c>
      <c r="D14" s="163">
        <v>14.61</v>
      </c>
    </row>
    <row r="15" spans="2:13" ht="5.25" customHeight="1">
      <c r="B15" s="151"/>
      <c r="C15" s="151"/>
      <c r="D15" s="151"/>
    </row>
    <row r="16" spans="2:13" ht="18.75">
      <c r="B16" s="519" t="s">
        <v>129</v>
      </c>
      <c r="C16" s="519"/>
      <c r="D16" s="519"/>
    </row>
    <row r="17" spans="2:5" ht="18.75">
      <c r="B17" s="152"/>
      <c r="C17" s="148" t="s">
        <v>163</v>
      </c>
      <c r="D17" s="148" t="s">
        <v>164</v>
      </c>
    </row>
    <row r="18" spans="2:5" ht="18.75">
      <c r="B18" s="159" t="s">
        <v>262</v>
      </c>
      <c r="C18" s="160">
        <v>0.5</v>
      </c>
      <c r="D18" s="164">
        <v>0.5</v>
      </c>
    </row>
    <row r="19" spans="2:5" ht="18.75">
      <c r="B19" s="154" t="s">
        <v>88</v>
      </c>
      <c r="C19" s="160">
        <v>4</v>
      </c>
      <c r="D19" s="164">
        <v>4</v>
      </c>
    </row>
    <row r="20" spans="2:5" ht="18.75">
      <c r="B20" s="154" t="s">
        <v>263</v>
      </c>
      <c r="C20" s="160">
        <v>30</v>
      </c>
      <c r="D20" s="164">
        <v>30</v>
      </c>
    </row>
    <row r="21" spans="2:5" ht="18.75">
      <c r="B21" s="154" t="s">
        <v>130</v>
      </c>
      <c r="C21" s="160">
        <v>20</v>
      </c>
      <c r="D21" s="164">
        <v>20</v>
      </c>
    </row>
    <row r="22" spans="2:5" ht="18.75">
      <c r="B22" s="154" t="s">
        <v>153</v>
      </c>
      <c r="C22" s="160">
        <v>25</v>
      </c>
      <c r="D22" s="164">
        <v>25</v>
      </c>
    </row>
    <row r="23" spans="2:5" ht="18.75">
      <c r="B23" s="154" t="s">
        <v>131</v>
      </c>
      <c r="C23" s="160">
        <v>25</v>
      </c>
      <c r="D23" s="164">
        <v>25</v>
      </c>
    </row>
    <row r="24" spans="2:5" ht="18.75">
      <c r="B24" s="147" t="s">
        <v>607</v>
      </c>
      <c r="C24" s="160" t="s">
        <v>132</v>
      </c>
      <c r="D24" s="165">
        <v>2</v>
      </c>
      <c r="E24" s="477" t="s">
        <v>577</v>
      </c>
    </row>
    <row r="25" spans="2:5" ht="18.75">
      <c r="B25" s="147" t="s">
        <v>608</v>
      </c>
      <c r="C25" s="160" t="s">
        <v>132</v>
      </c>
      <c r="D25" s="166">
        <v>12</v>
      </c>
      <c r="E25" s="477" t="s">
        <v>577</v>
      </c>
    </row>
    <row r="26" spans="2:5" ht="5.25" customHeight="1">
      <c r="B26" s="151"/>
      <c r="C26" s="151"/>
      <c r="D26" s="151"/>
    </row>
    <row r="27" spans="2:5" ht="18.75">
      <c r="B27" s="519" t="s">
        <v>340</v>
      </c>
      <c r="C27" s="519"/>
      <c r="D27" s="519"/>
    </row>
    <row r="28" spans="2:5" ht="18.75">
      <c r="B28" s="152"/>
      <c r="C28" s="148" t="s">
        <v>163</v>
      </c>
      <c r="D28" s="148" t="s">
        <v>164</v>
      </c>
    </row>
    <row r="29" spans="2:5" ht="18.75">
      <c r="B29" s="147" t="s">
        <v>534</v>
      </c>
      <c r="C29" s="161">
        <v>0.74</v>
      </c>
      <c r="D29" s="167">
        <v>0.74</v>
      </c>
    </row>
    <row r="30" spans="2:5" ht="6" customHeight="1"/>
    <row r="31" spans="2:5" ht="18.75">
      <c r="B31" s="517" t="s">
        <v>609</v>
      </c>
      <c r="C31" s="517"/>
      <c r="D31" s="517"/>
    </row>
    <row r="32" spans="2:5" ht="18.75">
      <c r="B32" s="152"/>
      <c r="C32" s="148" t="s">
        <v>611</v>
      </c>
      <c r="D32" s="148" t="s">
        <v>164</v>
      </c>
    </row>
    <row r="33" spans="2:4" ht="37.5">
      <c r="B33" s="478" t="s">
        <v>613</v>
      </c>
      <c r="C33" s="311">
        <v>1</v>
      </c>
      <c r="D33" s="479">
        <v>1</v>
      </c>
    </row>
    <row r="35" spans="2:4" ht="18.75">
      <c r="B35" s="517" t="s">
        <v>610</v>
      </c>
      <c r="C35" s="517"/>
      <c r="D35" s="517"/>
    </row>
    <row r="36" spans="2:4" ht="18.75">
      <c r="B36" s="152"/>
      <c r="C36" s="148" t="s">
        <v>611</v>
      </c>
      <c r="D36" s="148" t="s">
        <v>164</v>
      </c>
    </row>
    <row r="37" spans="2:4" ht="112.5">
      <c r="B37" s="478" t="s">
        <v>612</v>
      </c>
      <c r="C37" s="311">
        <v>1</v>
      </c>
      <c r="D37" s="479">
        <v>1</v>
      </c>
    </row>
  </sheetData>
  <sheetProtection sheet="1" selectLockedCells="1"/>
  <mergeCells count="10">
    <mergeCell ref="B2:D2"/>
    <mergeCell ref="B10:D10"/>
    <mergeCell ref="C12:D12"/>
    <mergeCell ref="B7:D7"/>
    <mergeCell ref="C8:D8"/>
    <mergeCell ref="B35:D35"/>
    <mergeCell ref="B31:D31"/>
    <mergeCell ref="E4:E5"/>
    <mergeCell ref="B27:D27"/>
    <mergeCell ref="B16:D16"/>
  </mergeCells>
  <pageMargins left="0.7" right="0.7" top="0.75" bottom="0.75" header="0.3" footer="0.3"/>
  <pageSetup paperSize="9" orientation="portrait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08B7E-272E-4C47-BFB5-1A5DD5BE3041}">
  <sheetPr codeName="Feuil6">
    <tabColor rgb="FFA18812"/>
  </sheetPr>
  <dimension ref="B2:L27"/>
  <sheetViews>
    <sheetView showGridLines="0" showRowColHeaders="0" zoomScaleNormal="100" workbookViewId="0">
      <selection activeCell="E11" sqref="E11"/>
    </sheetView>
  </sheetViews>
  <sheetFormatPr baseColWidth="10" defaultRowHeight="15"/>
  <cols>
    <col min="1" max="1" width="19.7109375" customWidth="1"/>
    <col min="2" max="2" width="14.7109375" bestFit="1" customWidth="1"/>
    <col min="3" max="3" width="17.7109375" customWidth="1"/>
    <col min="4" max="4" width="13.7109375" customWidth="1"/>
    <col min="5" max="5" width="70.7109375" customWidth="1"/>
    <col min="6" max="8" width="15.7109375" customWidth="1"/>
    <col min="9" max="12" width="18.7109375" hidden="1" customWidth="1"/>
    <col min="13" max="14" width="11.42578125" customWidth="1"/>
  </cols>
  <sheetData>
    <row r="2" spans="2:12" s="27" customFormat="1" ht="69.95" customHeight="1">
      <c r="B2" s="168" t="s">
        <v>17</v>
      </c>
      <c r="C2" s="121" t="s">
        <v>0</v>
      </c>
      <c r="D2" s="121" t="s">
        <v>1</v>
      </c>
      <c r="E2" s="121" t="s">
        <v>334</v>
      </c>
      <c r="F2" s="121" t="s">
        <v>2</v>
      </c>
      <c r="G2" s="121" t="s">
        <v>99</v>
      </c>
      <c r="H2" s="121" t="s">
        <v>138</v>
      </c>
      <c r="I2" s="121" t="s">
        <v>139</v>
      </c>
      <c r="J2" s="121" t="s">
        <v>141</v>
      </c>
      <c r="K2" s="121" t="s">
        <v>71</v>
      </c>
      <c r="L2" s="169" t="s">
        <v>108</v>
      </c>
    </row>
    <row r="3" spans="2:12" ht="18.75">
      <c r="B3" s="122"/>
      <c r="C3" s="123"/>
      <c r="D3" s="123"/>
      <c r="E3" s="123"/>
      <c r="F3" s="170">
        <f>IFERROR(VLOOKUP(E3,Tableau1[[Intervention]:[Coût de l''opération €/ha]],4,FALSE),0)+IFERROR(VLOOKUP(E3,Tableau39[[Intervention]:[Coût de l''opération €/ha]],4,FALSE),0)</f>
        <v>0</v>
      </c>
      <c r="G3" s="174"/>
      <c r="H3" s="124">
        <f>IF(Tableau4[[#This Row],[Débit de chantier choisi h/ha]]="",Tableau4[[#This Row],[Débit de chantier h/ha]],Tableau4[[#This Row],[Débit de chantier choisi h/ha]])</f>
        <v>0</v>
      </c>
      <c r="I3" s="125">
        <f>((IFERROR(VLOOKUP(E3,Tableau1[[Intervention]:[Coût de l''opération €/ha]],5,FALSE)*Tableau4[[#This Row],[Débit de Chantier retenu h/ha]],0)+IFERROR(VLOOKUP(E3,Tableau39[[Intervention]:[Coût de l''opération €/ha]],5,FALSE)*Tableau4[[#This Row],[Débit de Chantier retenu h/ha]],0)))*'Paramétrage Transversal'!$D$33*'Paramétrage Transversal'!$D$37</f>
        <v>0</v>
      </c>
      <c r="J3" s="125">
        <f>Tableau4[[#This Row],[Débit de Chantier retenu h/ha]]*'Paramétrage Transversal'!$D$14</f>
        <v>0</v>
      </c>
      <c r="K3" s="126" t="str">
        <f>IF(Tableau4[[#This Row],[Date]]&lt;&gt;"",MONTH(Tableau4[[#This Row],[Date]]),"")</f>
        <v/>
      </c>
      <c r="L3" s="171">
        <f>IFERROR(VLOOKUP(E3,Tableau1[[Intervention]:[Coût de l''opération €/ha]],8,FALSE)*Tableau4[[#This Row],[Débit de Chantier retenu h/ha]],0)+IFERROR(VLOOKUP(E3,Tableau39[[Intervention]:[Coût de l''opération €/ha]],8,FALSE)*Tableau4[[#This Row],[Débit de Chantier retenu h/ha]],0)</f>
        <v>0</v>
      </c>
    </row>
    <row r="4" spans="2:12" ht="18.75">
      <c r="B4" s="122"/>
      <c r="C4" s="123"/>
      <c r="D4" s="123"/>
      <c r="E4" s="123"/>
      <c r="F4" s="170">
        <f>IFERROR(VLOOKUP(E4,Tableau1[[Intervention]:[Coût de l''opération €/ha]],4,FALSE),0)+IFERROR(VLOOKUP(E4,Tableau39[[Intervention]:[Coût de l''opération €/ha]],4,FALSE),0)</f>
        <v>0</v>
      </c>
      <c r="G4" s="174"/>
      <c r="H4" s="124">
        <f>IF(Tableau4[[#This Row],[Débit de chantier choisi h/ha]]="",Tableau4[[#This Row],[Débit de chantier h/ha]],Tableau4[[#This Row],[Débit de chantier choisi h/ha]])</f>
        <v>0</v>
      </c>
      <c r="I4" s="125">
        <f>((IFERROR(VLOOKUP(E4,Tableau1[[Intervention]:[Coût de l''opération €/ha]],5,FALSE)*Tableau4[[#This Row],[Débit de Chantier retenu h/ha]],0)+IFERROR(VLOOKUP(E4,Tableau39[[Intervention]:[Coût de l''opération €/ha]],5,FALSE)*Tableau4[[#This Row],[Débit de Chantier retenu h/ha]],0)))*'Paramétrage Transversal'!$D$33*'Paramétrage Transversal'!$D$37</f>
        <v>0</v>
      </c>
      <c r="J4" s="125">
        <f>Tableau4[[#This Row],[Débit de Chantier retenu h/ha]]*'Paramétrage Transversal'!$D$14</f>
        <v>0</v>
      </c>
      <c r="K4" s="126" t="str">
        <f>IF(Tableau4[[#This Row],[Date]]&lt;&gt;"",MONTH(Tableau4[[#This Row],[Date]]),"")</f>
        <v/>
      </c>
      <c r="L4" s="171">
        <f>IFERROR(VLOOKUP(E4,Tableau1[[Intervention]:[Coût de l''opération €/ha]],8,FALSE)*Tableau4[[#This Row],[Débit de Chantier retenu h/ha]],0)+IFERROR(VLOOKUP(E4,Tableau39[[Intervention]:[Coût de l''opération €/ha]],8,FALSE)*Tableau4[[#This Row],[Débit de Chantier retenu h/ha]],0)</f>
        <v>0</v>
      </c>
    </row>
    <row r="5" spans="2:12" ht="18.75">
      <c r="B5" s="122"/>
      <c r="C5" s="123"/>
      <c r="D5" s="123"/>
      <c r="E5" s="123"/>
      <c r="F5" s="170">
        <f>IFERROR(VLOOKUP(E5,Tableau1[[Intervention]:[Coût de l''opération €/ha]],4,FALSE),0)+IFERROR(VLOOKUP(E5,Tableau39[[Intervention]:[Coût de l''opération €/ha]],4,FALSE),0)</f>
        <v>0</v>
      </c>
      <c r="G5" s="174"/>
      <c r="H5" s="124">
        <f>IF(Tableau4[[#This Row],[Débit de chantier choisi h/ha]]="",Tableau4[[#This Row],[Débit de chantier h/ha]],Tableau4[[#This Row],[Débit de chantier choisi h/ha]])</f>
        <v>0</v>
      </c>
      <c r="I5" s="125">
        <f>((IFERROR(VLOOKUP(E5,Tableau1[[Intervention]:[Coût de l''opération €/ha]],5,FALSE)*Tableau4[[#This Row],[Débit de Chantier retenu h/ha]],0)+IFERROR(VLOOKUP(E5,Tableau39[[Intervention]:[Coût de l''opération €/ha]],5,FALSE)*Tableau4[[#This Row],[Débit de Chantier retenu h/ha]],0)))*'Paramétrage Transversal'!$D$33*'Paramétrage Transversal'!$D$37</f>
        <v>0</v>
      </c>
      <c r="J5" s="125">
        <f>Tableau4[[#This Row],[Débit de Chantier retenu h/ha]]*'Paramétrage Transversal'!$D$14</f>
        <v>0</v>
      </c>
      <c r="K5" s="126" t="str">
        <f>IF(Tableau4[[#This Row],[Date]]&lt;&gt;"",MONTH(Tableau4[[#This Row],[Date]]),"")</f>
        <v/>
      </c>
      <c r="L5" s="171">
        <f>IFERROR(VLOOKUP(E5,Tableau1[[Intervention]:[Coût de l''opération €/ha]],8,FALSE)*Tableau4[[#This Row],[Débit de Chantier retenu h/ha]],0)+IFERROR(VLOOKUP(E5,Tableau39[[Intervention]:[Coût de l''opération €/ha]],8,FALSE)*Tableau4[[#This Row],[Débit de Chantier retenu h/ha]],0)</f>
        <v>0</v>
      </c>
    </row>
    <row r="6" spans="2:12" ht="18.75">
      <c r="B6" s="122"/>
      <c r="C6" s="123"/>
      <c r="D6" s="123"/>
      <c r="E6" s="123"/>
      <c r="F6" s="170">
        <f>IFERROR(VLOOKUP(E6,Tableau1[[Intervention]:[Coût de l''opération €/ha]],4,FALSE),0)+IFERROR(VLOOKUP(E6,Tableau39[[Intervention]:[Coût de l''opération €/ha]],4,FALSE),0)</f>
        <v>0</v>
      </c>
      <c r="G6" s="174"/>
      <c r="H6" s="124">
        <f>IF(Tableau4[[#This Row],[Débit de chantier choisi h/ha]]="",Tableau4[[#This Row],[Débit de chantier h/ha]],Tableau4[[#This Row],[Débit de chantier choisi h/ha]])</f>
        <v>0</v>
      </c>
      <c r="I6" s="125">
        <f>((IFERROR(VLOOKUP(E6,Tableau1[[Intervention]:[Coût de l''opération €/ha]],5,FALSE)*Tableau4[[#This Row],[Débit de Chantier retenu h/ha]],0)+IFERROR(VLOOKUP(E6,Tableau39[[Intervention]:[Coût de l''opération €/ha]],5,FALSE)*Tableau4[[#This Row],[Débit de Chantier retenu h/ha]],0)))*'Paramétrage Transversal'!$D$33*'Paramétrage Transversal'!$D$37</f>
        <v>0</v>
      </c>
      <c r="J6" s="125">
        <f>Tableau4[[#This Row],[Débit de Chantier retenu h/ha]]*'Paramétrage Transversal'!$D$14</f>
        <v>0</v>
      </c>
      <c r="K6" s="126" t="str">
        <f>IF(Tableau4[[#This Row],[Date]]&lt;&gt;"",MONTH(Tableau4[[#This Row],[Date]]),"")</f>
        <v/>
      </c>
      <c r="L6" s="171">
        <f>IFERROR(VLOOKUP(E6,Tableau1[[Intervention]:[Coût de l''opération €/ha]],8,FALSE)*Tableau4[[#This Row],[Débit de Chantier retenu h/ha]],0)+IFERROR(VLOOKUP(E6,Tableau39[[Intervention]:[Coût de l''opération €/ha]],8,FALSE)*Tableau4[[#This Row],[Débit de Chantier retenu h/ha]],0)</f>
        <v>0</v>
      </c>
    </row>
    <row r="7" spans="2:12" ht="18.75">
      <c r="B7" s="122"/>
      <c r="C7" s="123"/>
      <c r="D7" s="123"/>
      <c r="E7" s="123"/>
      <c r="F7" s="170">
        <f>IFERROR(VLOOKUP(E7,Tableau1[[Intervention]:[Coût de l''opération €/ha]],4,FALSE),0)+IFERROR(VLOOKUP(E7,Tableau39[[Intervention]:[Coût de l''opération €/ha]],4,FALSE),0)</f>
        <v>0</v>
      </c>
      <c r="G7" s="174"/>
      <c r="H7" s="124">
        <f>IF(Tableau4[[#This Row],[Débit de chantier choisi h/ha]]="",Tableau4[[#This Row],[Débit de chantier h/ha]],Tableau4[[#This Row],[Débit de chantier choisi h/ha]])</f>
        <v>0</v>
      </c>
      <c r="I7" s="125">
        <f>((IFERROR(VLOOKUP(E7,Tableau1[[Intervention]:[Coût de l''opération €/ha]],5,FALSE)*Tableau4[[#This Row],[Débit de Chantier retenu h/ha]],0)+IFERROR(VLOOKUP(E7,Tableau39[[Intervention]:[Coût de l''opération €/ha]],5,FALSE)*Tableau4[[#This Row],[Débit de Chantier retenu h/ha]],0)))*'Paramétrage Transversal'!$D$33*'Paramétrage Transversal'!$D$37</f>
        <v>0</v>
      </c>
      <c r="J7" s="125">
        <f>Tableau4[[#This Row],[Débit de Chantier retenu h/ha]]*'Paramétrage Transversal'!$D$14</f>
        <v>0</v>
      </c>
      <c r="K7" s="126" t="str">
        <f>IF(Tableau4[[#This Row],[Date]]&lt;&gt;"",MONTH(Tableau4[[#This Row],[Date]]),"")</f>
        <v/>
      </c>
      <c r="L7" s="171">
        <f>IFERROR(VLOOKUP(E7,Tableau1[[Intervention]:[Coût de l''opération €/ha]],8,FALSE)*Tableau4[[#This Row],[Débit de Chantier retenu h/ha]],0)+IFERROR(VLOOKUP(E7,Tableau39[[Intervention]:[Coût de l''opération €/ha]],8,FALSE)*Tableau4[[#This Row],[Débit de Chantier retenu h/ha]],0)</f>
        <v>0</v>
      </c>
    </row>
    <row r="8" spans="2:12" ht="18.75">
      <c r="B8" s="122"/>
      <c r="C8" s="123"/>
      <c r="D8" s="123"/>
      <c r="E8" s="123"/>
      <c r="F8" s="170">
        <f>IFERROR(VLOOKUP(E8,Tableau1[[Intervention]:[Coût de l''opération €/ha]],4,FALSE),0)+IFERROR(VLOOKUP(E8,Tableau39[[Intervention]:[Coût de l''opération €/ha]],4,FALSE),0)</f>
        <v>0</v>
      </c>
      <c r="G8" s="174"/>
      <c r="H8" s="124">
        <f>IF(Tableau4[[#This Row],[Débit de chantier choisi h/ha]]="",Tableau4[[#This Row],[Débit de chantier h/ha]],Tableau4[[#This Row],[Débit de chantier choisi h/ha]])</f>
        <v>0</v>
      </c>
      <c r="I8" s="125">
        <f>((IFERROR(VLOOKUP(E8,Tableau1[[Intervention]:[Coût de l''opération €/ha]],5,FALSE)*Tableau4[[#This Row],[Débit de Chantier retenu h/ha]],0)+IFERROR(VLOOKUP(E8,Tableau39[[Intervention]:[Coût de l''opération €/ha]],5,FALSE)*Tableau4[[#This Row],[Débit de Chantier retenu h/ha]],0)))*'Paramétrage Transversal'!$D$33*'Paramétrage Transversal'!$D$37</f>
        <v>0</v>
      </c>
      <c r="J8" s="125">
        <f>Tableau4[[#This Row],[Débit de Chantier retenu h/ha]]*'Paramétrage Transversal'!$D$14</f>
        <v>0</v>
      </c>
      <c r="K8" s="126" t="str">
        <f>IF(Tableau4[[#This Row],[Date]]&lt;&gt;"",MONTH(Tableau4[[#This Row],[Date]]),"")</f>
        <v/>
      </c>
      <c r="L8" s="171">
        <f>IFERROR(VLOOKUP(E8,Tableau1[[Intervention]:[Coût de l''opération €/ha]],8,FALSE)*Tableau4[[#This Row],[Débit de Chantier retenu h/ha]],0)+IFERROR(VLOOKUP(E8,Tableau39[[Intervention]:[Coût de l''opération €/ha]],8,FALSE)*Tableau4[[#This Row],[Débit de Chantier retenu h/ha]],0)</f>
        <v>0</v>
      </c>
    </row>
    <row r="9" spans="2:12" ht="18.75">
      <c r="B9" s="122"/>
      <c r="C9" s="123"/>
      <c r="D9" s="123"/>
      <c r="E9" s="123"/>
      <c r="F9" s="170">
        <f>IFERROR(VLOOKUP(E9,Tableau1[[Intervention]:[Coût de l''opération €/ha]],4,FALSE),0)+IFERROR(VLOOKUP(E9,Tableau39[[Intervention]:[Coût de l''opération €/ha]],4,FALSE),0)</f>
        <v>0</v>
      </c>
      <c r="G9" s="174"/>
      <c r="H9" s="124">
        <f>IF(Tableau4[[#This Row],[Débit de chantier choisi h/ha]]="",Tableau4[[#This Row],[Débit de chantier h/ha]],Tableau4[[#This Row],[Débit de chantier choisi h/ha]])</f>
        <v>0</v>
      </c>
      <c r="I9" s="125">
        <f>((IFERROR(VLOOKUP(E9,Tableau1[[Intervention]:[Coût de l''opération €/ha]],5,FALSE)*Tableau4[[#This Row],[Débit de Chantier retenu h/ha]],0)+IFERROR(VLOOKUP(E9,Tableau39[[Intervention]:[Coût de l''opération €/ha]],5,FALSE)*Tableau4[[#This Row],[Débit de Chantier retenu h/ha]],0)))*'Paramétrage Transversal'!$D$33*'Paramétrage Transversal'!$D$37</f>
        <v>0</v>
      </c>
      <c r="J9" s="125">
        <f>Tableau4[[#This Row],[Débit de Chantier retenu h/ha]]*'Paramétrage Transversal'!$D$14</f>
        <v>0</v>
      </c>
      <c r="K9" s="126" t="str">
        <f>IF(Tableau4[[#This Row],[Date]]&lt;&gt;"",MONTH(Tableau4[[#This Row],[Date]]),"")</f>
        <v/>
      </c>
      <c r="L9" s="171">
        <f>IFERROR(VLOOKUP(E9,Tableau1[[Intervention]:[Coût de l''opération €/ha]],8,FALSE)*Tableau4[[#This Row],[Débit de Chantier retenu h/ha]],0)+IFERROR(VLOOKUP(E9,Tableau39[[Intervention]:[Coût de l''opération €/ha]],8,FALSE)*Tableau4[[#This Row],[Débit de Chantier retenu h/ha]],0)</f>
        <v>0</v>
      </c>
    </row>
    <row r="10" spans="2:12" ht="18.75">
      <c r="B10" s="122"/>
      <c r="C10" s="123"/>
      <c r="D10" s="123"/>
      <c r="E10" s="123"/>
      <c r="F10" s="170">
        <f>IFERROR(VLOOKUP(E10,Tableau1[[Intervention]:[Coût de l''opération €/ha]],4,FALSE),0)+IFERROR(VLOOKUP(E10,Tableau39[[Intervention]:[Coût de l''opération €/ha]],4,FALSE),0)</f>
        <v>0</v>
      </c>
      <c r="G10" s="174"/>
      <c r="H10" s="124">
        <f>IF(Tableau4[[#This Row],[Débit de chantier choisi h/ha]]="",Tableau4[[#This Row],[Débit de chantier h/ha]],Tableau4[[#This Row],[Débit de chantier choisi h/ha]])</f>
        <v>0</v>
      </c>
      <c r="I10" s="125">
        <f>((IFERROR(VLOOKUP(E10,Tableau1[[Intervention]:[Coût de l''opération €/ha]],5,FALSE)*Tableau4[[#This Row],[Débit de Chantier retenu h/ha]],0)+IFERROR(VLOOKUP(E10,Tableau39[[Intervention]:[Coût de l''opération €/ha]],5,FALSE)*Tableau4[[#This Row],[Débit de Chantier retenu h/ha]],0)))*'Paramétrage Transversal'!$D$33*'Paramétrage Transversal'!$D$37</f>
        <v>0</v>
      </c>
      <c r="J10" s="125">
        <f>Tableau4[[#This Row],[Débit de Chantier retenu h/ha]]*'Paramétrage Transversal'!$D$14</f>
        <v>0</v>
      </c>
      <c r="K10" s="126" t="str">
        <f>IF(Tableau4[[#This Row],[Date]]&lt;&gt;"",MONTH(Tableau4[[#This Row],[Date]]),"")</f>
        <v/>
      </c>
      <c r="L10" s="171">
        <f>IFERROR(VLOOKUP(E10,Tableau1[[Intervention]:[Coût de l''opération €/ha]],8,FALSE)*Tableau4[[#This Row],[Débit de Chantier retenu h/ha]],0)+IFERROR(VLOOKUP(E10,Tableau39[[Intervention]:[Coût de l''opération €/ha]],8,FALSE)*Tableau4[[#This Row],[Débit de Chantier retenu h/ha]],0)</f>
        <v>0</v>
      </c>
    </row>
    <row r="11" spans="2:12" ht="18.75">
      <c r="B11" s="122"/>
      <c r="C11" s="123"/>
      <c r="D11" s="123"/>
      <c r="E11" s="123"/>
      <c r="F11" s="170">
        <f>IFERROR(VLOOKUP(E11,Tableau1[[Intervention]:[Coût de l''opération €/ha]],4,FALSE),0)+IFERROR(VLOOKUP(E11,Tableau39[[Intervention]:[Coût de l''opération €/ha]],4,FALSE),0)</f>
        <v>0</v>
      </c>
      <c r="G11" s="174"/>
      <c r="H11" s="124">
        <f>IF(Tableau4[[#This Row],[Débit de chantier choisi h/ha]]="",Tableau4[[#This Row],[Débit de chantier h/ha]],Tableau4[[#This Row],[Débit de chantier choisi h/ha]])</f>
        <v>0</v>
      </c>
      <c r="I11" s="125">
        <f>((IFERROR(VLOOKUP(E11,Tableau1[[Intervention]:[Coût de l''opération €/ha]],5,FALSE)*Tableau4[[#This Row],[Débit de Chantier retenu h/ha]],0)+IFERROR(VLOOKUP(E11,Tableau39[[Intervention]:[Coût de l''opération €/ha]],5,FALSE)*Tableau4[[#This Row],[Débit de Chantier retenu h/ha]],0)))*'Paramétrage Transversal'!$D$33*'Paramétrage Transversal'!$D$37</f>
        <v>0</v>
      </c>
      <c r="J11" s="125">
        <f>Tableau4[[#This Row],[Débit de Chantier retenu h/ha]]*'Paramétrage Transversal'!$D$14</f>
        <v>0</v>
      </c>
      <c r="K11" s="126" t="str">
        <f>IF(Tableau4[[#This Row],[Date]]&lt;&gt;"",MONTH(Tableau4[[#This Row],[Date]]),"")</f>
        <v/>
      </c>
      <c r="L11" s="171">
        <f>IFERROR(VLOOKUP(E11,Tableau1[[Intervention]:[Coût de l''opération €/ha]],8,FALSE)*Tableau4[[#This Row],[Débit de Chantier retenu h/ha]],0)+IFERROR(VLOOKUP(E11,Tableau39[[Intervention]:[Coût de l''opération €/ha]],8,FALSE)*Tableau4[[#This Row],[Débit de Chantier retenu h/ha]],0)</f>
        <v>0</v>
      </c>
    </row>
    <row r="12" spans="2:12" ht="18.75">
      <c r="B12" s="122"/>
      <c r="C12" s="123"/>
      <c r="D12" s="123"/>
      <c r="E12" s="123"/>
      <c r="F12" s="170">
        <f>IFERROR(VLOOKUP(E12,Tableau1[[Intervention]:[Coût de l''opération €/ha]],4,FALSE),0)+IFERROR(VLOOKUP(E12,Tableau39[[Intervention]:[Coût de l''opération €/ha]],4,FALSE),0)</f>
        <v>0</v>
      </c>
      <c r="G12" s="174"/>
      <c r="H12" s="124">
        <f>IF(Tableau4[[#This Row],[Débit de chantier choisi h/ha]]="",Tableau4[[#This Row],[Débit de chantier h/ha]],Tableau4[[#This Row],[Débit de chantier choisi h/ha]])</f>
        <v>0</v>
      </c>
      <c r="I12" s="125">
        <f>((IFERROR(VLOOKUP(E12,Tableau1[[Intervention]:[Coût de l''opération €/ha]],5,FALSE)*Tableau4[[#This Row],[Débit de Chantier retenu h/ha]],0)+IFERROR(VLOOKUP(E12,Tableau39[[Intervention]:[Coût de l''opération €/ha]],5,FALSE)*Tableau4[[#This Row],[Débit de Chantier retenu h/ha]],0)))*'Paramétrage Transversal'!$D$33*'Paramétrage Transversal'!$D$37</f>
        <v>0</v>
      </c>
      <c r="J12" s="125">
        <f>Tableau4[[#This Row],[Débit de Chantier retenu h/ha]]*'Paramétrage Transversal'!$D$14</f>
        <v>0</v>
      </c>
      <c r="K12" s="126" t="str">
        <f>IF(Tableau4[[#This Row],[Date]]&lt;&gt;"",MONTH(Tableau4[[#This Row],[Date]]),"")</f>
        <v/>
      </c>
      <c r="L12" s="171">
        <f>IFERROR(VLOOKUP(E12,Tableau1[[Intervention]:[Coût de l''opération €/ha]],8,FALSE)*Tableau4[[#This Row],[Débit de Chantier retenu h/ha]],0)+IFERROR(VLOOKUP(E12,Tableau39[[Intervention]:[Coût de l''opération €/ha]],8,FALSE)*Tableau4[[#This Row],[Débit de Chantier retenu h/ha]],0)</f>
        <v>0</v>
      </c>
    </row>
    <row r="13" spans="2:12" ht="18.75">
      <c r="B13" s="122"/>
      <c r="C13" s="123"/>
      <c r="D13" s="123"/>
      <c r="E13" s="123"/>
      <c r="F13" s="170">
        <f>IFERROR(VLOOKUP(E13,Tableau1[[Intervention]:[Coût de l''opération €/ha]],4,FALSE),0)+IFERROR(VLOOKUP(E13,Tableau39[[Intervention]:[Coût de l''opération €/ha]],4,FALSE),0)</f>
        <v>0</v>
      </c>
      <c r="G13" s="174"/>
      <c r="H13" s="124">
        <f>IF(Tableau4[[#This Row],[Débit de chantier choisi h/ha]]="",Tableau4[[#This Row],[Débit de chantier h/ha]],Tableau4[[#This Row],[Débit de chantier choisi h/ha]])</f>
        <v>0</v>
      </c>
      <c r="I13" s="125">
        <f>((IFERROR(VLOOKUP(E13,Tableau1[[Intervention]:[Coût de l''opération €/ha]],5,FALSE)*Tableau4[[#This Row],[Débit de Chantier retenu h/ha]],0)+IFERROR(VLOOKUP(E13,Tableau39[[Intervention]:[Coût de l''opération €/ha]],5,FALSE)*Tableau4[[#This Row],[Débit de Chantier retenu h/ha]],0)))*'Paramétrage Transversal'!$D$33*'Paramétrage Transversal'!$D$37</f>
        <v>0</v>
      </c>
      <c r="J13" s="125">
        <f>Tableau4[[#This Row],[Débit de Chantier retenu h/ha]]*'Paramétrage Transversal'!$D$14</f>
        <v>0</v>
      </c>
      <c r="K13" s="126" t="str">
        <f>IF(Tableau4[[#This Row],[Date]]&lt;&gt;"",MONTH(Tableau4[[#This Row],[Date]]),"")</f>
        <v/>
      </c>
      <c r="L13" s="171">
        <f>IFERROR(VLOOKUP(E13,Tableau1[[Intervention]:[Coût de l''opération €/ha]],8,FALSE)*Tableau4[[#This Row],[Débit de Chantier retenu h/ha]],0)+IFERROR(VLOOKUP(E13,Tableau39[[Intervention]:[Coût de l''opération €/ha]],8,FALSE)*Tableau4[[#This Row],[Débit de Chantier retenu h/ha]],0)</f>
        <v>0</v>
      </c>
    </row>
    <row r="14" spans="2:12" ht="18.75">
      <c r="B14" s="122"/>
      <c r="C14" s="123"/>
      <c r="D14" s="123"/>
      <c r="E14" s="123"/>
      <c r="F14" s="170">
        <f>IFERROR(VLOOKUP(E14,Tableau1[[Intervention]:[Coût de l''opération €/ha]],4,FALSE),0)+IFERROR(VLOOKUP(E14,Tableau39[[Intervention]:[Coût de l''opération €/ha]],4,FALSE),0)</f>
        <v>0</v>
      </c>
      <c r="G14" s="174"/>
      <c r="H14" s="124">
        <f>IF(Tableau4[[#This Row],[Débit de chantier choisi h/ha]]="",Tableau4[[#This Row],[Débit de chantier h/ha]],Tableau4[[#This Row],[Débit de chantier choisi h/ha]])</f>
        <v>0</v>
      </c>
      <c r="I14" s="125">
        <f>((IFERROR(VLOOKUP(E14,Tableau1[[Intervention]:[Coût de l''opération €/ha]],5,FALSE)*Tableau4[[#This Row],[Débit de Chantier retenu h/ha]],0)+IFERROR(VLOOKUP(E14,Tableau39[[Intervention]:[Coût de l''opération €/ha]],5,FALSE)*Tableau4[[#This Row],[Débit de Chantier retenu h/ha]],0)))*'Paramétrage Transversal'!$D$33*'Paramétrage Transversal'!$D$37</f>
        <v>0</v>
      </c>
      <c r="J14" s="125">
        <f>Tableau4[[#This Row],[Débit de Chantier retenu h/ha]]*'Paramétrage Transversal'!$D$14</f>
        <v>0</v>
      </c>
      <c r="K14" s="126" t="str">
        <f>IF(Tableau4[[#This Row],[Date]]&lt;&gt;"",MONTH(Tableau4[[#This Row],[Date]]),"")</f>
        <v/>
      </c>
      <c r="L14" s="171">
        <f>IFERROR(VLOOKUP(E14,Tableau1[[Intervention]:[Coût de l''opération €/ha]],8,FALSE)*Tableau4[[#This Row],[Débit de Chantier retenu h/ha]],0)+IFERROR(VLOOKUP(E14,Tableau39[[Intervention]:[Coût de l''opération €/ha]],8,FALSE)*Tableau4[[#This Row],[Débit de Chantier retenu h/ha]],0)</f>
        <v>0</v>
      </c>
    </row>
    <row r="15" spans="2:12" ht="18.75">
      <c r="B15" s="122"/>
      <c r="C15" s="123"/>
      <c r="D15" s="127"/>
      <c r="E15" s="123"/>
      <c r="F15" s="170">
        <f>IFERROR(VLOOKUP(E15,Tableau1[[Intervention]:[Coût de l''opération €/ha]],4,FALSE),0)+IFERROR(VLOOKUP(E15,Tableau39[[Intervention]:[Coût de l''opération €/ha]],4,FALSE),0)</f>
        <v>0</v>
      </c>
      <c r="G15" s="174"/>
      <c r="H15" s="124">
        <f>IF(Tableau4[[#This Row],[Débit de chantier choisi h/ha]]="",Tableau4[[#This Row],[Débit de chantier h/ha]],Tableau4[[#This Row],[Débit de chantier choisi h/ha]])</f>
        <v>0</v>
      </c>
      <c r="I15" s="125">
        <f>((IFERROR(VLOOKUP(E15,Tableau1[[Intervention]:[Coût de l''opération €/ha]],5,FALSE)*Tableau4[[#This Row],[Débit de Chantier retenu h/ha]],0)+IFERROR(VLOOKUP(E15,Tableau39[[Intervention]:[Coût de l''opération €/ha]],5,FALSE)*Tableau4[[#This Row],[Débit de Chantier retenu h/ha]],0)))*'Paramétrage Transversal'!$D$33*'Paramétrage Transversal'!$D$37</f>
        <v>0</v>
      </c>
      <c r="J15" s="125">
        <f>Tableau4[[#This Row],[Débit de Chantier retenu h/ha]]*'Paramétrage Transversal'!$D$14</f>
        <v>0</v>
      </c>
      <c r="K15" s="126" t="str">
        <f>IF(Tableau4[[#This Row],[Date]]&lt;&gt;"",MONTH(Tableau4[[#This Row],[Date]]),"")</f>
        <v/>
      </c>
      <c r="L15" s="171">
        <f>IFERROR(VLOOKUP(E15,Tableau1[[Intervention]:[Coût de l''opération €/ha]],8,FALSE)*Tableau4[[#This Row],[Débit de Chantier retenu h/ha]],0)+IFERROR(VLOOKUP(E15,Tableau39[[Intervention]:[Coût de l''opération €/ha]],8,FALSE)*Tableau4[[#This Row],[Débit de Chantier retenu h/ha]],0)</f>
        <v>0</v>
      </c>
    </row>
    <row r="16" spans="2:12" ht="18.75">
      <c r="B16" s="122"/>
      <c r="C16" s="123"/>
      <c r="D16" s="123"/>
      <c r="E16" s="123"/>
      <c r="F16" s="170">
        <f>IFERROR(VLOOKUP(E16,Tableau1[[Intervention]:[Coût de l''opération €/ha]],4,FALSE),0)+IFERROR(VLOOKUP(E16,Tableau39[[Intervention]:[Coût de l''opération €/ha]],4,FALSE),0)</f>
        <v>0</v>
      </c>
      <c r="G16" s="174"/>
      <c r="H16" s="124">
        <f>IF(Tableau4[[#This Row],[Débit de chantier choisi h/ha]]="",Tableau4[[#This Row],[Débit de chantier h/ha]],Tableau4[[#This Row],[Débit de chantier choisi h/ha]])</f>
        <v>0</v>
      </c>
      <c r="I16" s="125">
        <f>((IFERROR(VLOOKUP(E16,Tableau1[[Intervention]:[Coût de l''opération €/ha]],5,FALSE)*Tableau4[[#This Row],[Débit de Chantier retenu h/ha]],0)+IFERROR(VLOOKUP(E16,Tableau39[[Intervention]:[Coût de l''opération €/ha]],5,FALSE)*Tableau4[[#This Row],[Débit de Chantier retenu h/ha]],0)))*'Paramétrage Transversal'!$D$33*'Paramétrage Transversal'!$D$37</f>
        <v>0</v>
      </c>
      <c r="J16" s="125">
        <f>Tableau4[[#This Row],[Débit de Chantier retenu h/ha]]*'Paramétrage Transversal'!$D$14</f>
        <v>0</v>
      </c>
      <c r="K16" s="126" t="str">
        <f>IF(Tableau4[[#This Row],[Date]]&lt;&gt;"",MONTH(Tableau4[[#This Row],[Date]]),"")</f>
        <v/>
      </c>
      <c r="L16" s="171">
        <f>IFERROR(VLOOKUP(E16,Tableau1[[Intervention]:[Coût de l''opération €/ha]],8,FALSE)*Tableau4[[#This Row],[Débit de Chantier retenu h/ha]],0)+IFERROR(VLOOKUP(E16,Tableau39[[Intervention]:[Coût de l''opération €/ha]],8,FALSE)*Tableau4[[#This Row],[Débit de Chantier retenu h/ha]],0)</f>
        <v>0</v>
      </c>
    </row>
    <row r="17" spans="2:12" ht="18.75">
      <c r="B17" s="122"/>
      <c r="C17" s="123"/>
      <c r="D17" s="123"/>
      <c r="E17" s="123"/>
      <c r="F17" s="170">
        <f>IFERROR(VLOOKUP(E17,Tableau1[[Intervention]:[Coût de l''opération €/ha]],4,FALSE),0)+IFERROR(VLOOKUP(E17,Tableau39[[Intervention]:[Coût de l''opération €/ha]],4,FALSE),0)</f>
        <v>0</v>
      </c>
      <c r="G17" s="174"/>
      <c r="H17" s="124">
        <f>IF(Tableau4[[#This Row],[Débit de chantier choisi h/ha]]="",Tableau4[[#This Row],[Débit de chantier h/ha]],Tableau4[[#This Row],[Débit de chantier choisi h/ha]])</f>
        <v>0</v>
      </c>
      <c r="I17" s="125">
        <f>((IFERROR(VLOOKUP(E17,Tableau1[[Intervention]:[Coût de l''opération €/ha]],5,FALSE)*Tableau4[[#This Row],[Débit de Chantier retenu h/ha]],0)+IFERROR(VLOOKUP(E17,Tableau39[[Intervention]:[Coût de l''opération €/ha]],5,FALSE)*Tableau4[[#This Row],[Débit de Chantier retenu h/ha]],0)))*'Paramétrage Transversal'!$D$33*'Paramétrage Transversal'!$D$37</f>
        <v>0</v>
      </c>
      <c r="J17" s="125">
        <f>Tableau4[[#This Row],[Débit de Chantier retenu h/ha]]*'Paramétrage Transversal'!$D$14</f>
        <v>0</v>
      </c>
      <c r="K17" s="126" t="str">
        <f>IF(Tableau4[[#This Row],[Date]]&lt;&gt;"",MONTH(Tableau4[[#This Row],[Date]]),"")</f>
        <v/>
      </c>
      <c r="L17" s="171">
        <f>IFERROR(VLOOKUP(E17,Tableau1[[Intervention]:[Coût de l''opération €/ha]],8,FALSE)*Tableau4[[#This Row],[Débit de Chantier retenu h/ha]],0)+IFERROR(VLOOKUP(E17,Tableau39[[Intervention]:[Coût de l''opération €/ha]],8,FALSE)*Tableau4[[#This Row],[Débit de Chantier retenu h/ha]],0)</f>
        <v>0</v>
      </c>
    </row>
    <row r="18" spans="2:12" ht="18.75">
      <c r="B18" s="122"/>
      <c r="C18" s="123"/>
      <c r="D18" s="123"/>
      <c r="E18" s="123"/>
      <c r="F18" s="170">
        <f>IFERROR(VLOOKUP(E18,Tableau1[[Intervention]:[Coût de l''opération €/ha]],4,FALSE),0)+IFERROR(VLOOKUP(E18,Tableau39[[Intervention]:[Coût de l''opération €/ha]],4,FALSE),0)</f>
        <v>0</v>
      </c>
      <c r="G18" s="174"/>
      <c r="H18" s="124">
        <f>IF(Tableau4[[#This Row],[Débit de chantier choisi h/ha]]="",Tableau4[[#This Row],[Débit de chantier h/ha]],Tableau4[[#This Row],[Débit de chantier choisi h/ha]])</f>
        <v>0</v>
      </c>
      <c r="I18" s="125">
        <f>((IFERROR(VLOOKUP(E18,Tableau1[[Intervention]:[Coût de l''opération €/ha]],5,FALSE)*Tableau4[[#This Row],[Débit de Chantier retenu h/ha]],0)+IFERROR(VLOOKUP(E18,Tableau39[[Intervention]:[Coût de l''opération €/ha]],5,FALSE)*Tableau4[[#This Row],[Débit de Chantier retenu h/ha]],0)))*'Paramétrage Transversal'!$D$33*'Paramétrage Transversal'!$D$37</f>
        <v>0</v>
      </c>
      <c r="J18" s="125">
        <f>Tableau4[[#This Row],[Débit de Chantier retenu h/ha]]*'Paramétrage Transversal'!$D$14</f>
        <v>0</v>
      </c>
      <c r="K18" s="126" t="str">
        <f>IF(Tableau4[[#This Row],[Date]]&lt;&gt;"",MONTH(Tableau4[[#This Row],[Date]]),"")</f>
        <v/>
      </c>
      <c r="L18" s="171">
        <f>IFERROR(VLOOKUP(E18,Tableau1[[Intervention]:[Coût de l''opération €/ha]],8,FALSE)*Tableau4[[#This Row],[Débit de Chantier retenu h/ha]],0)+IFERROR(VLOOKUP(E18,Tableau39[[Intervention]:[Coût de l''opération €/ha]],8,FALSE)*Tableau4[[#This Row],[Débit de Chantier retenu h/ha]],0)</f>
        <v>0</v>
      </c>
    </row>
    <row r="19" spans="2:12" ht="18.75">
      <c r="B19" s="122"/>
      <c r="C19" s="123"/>
      <c r="D19" s="123"/>
      <c r="E19" s="123"/>
      <c r="F19" s="170">
        <f>IFERROR(VLOOKUP(E19,Tableau1[[Intervention]:[Coût de l''opération €/ha]],4,FALSE),0)+IFERROR(VLOOKUP(E19,Tableau39[[Intervention]:[Coût de l''opération €/ha]],4,FALSE),0)</f>
        <v>0</v>
      </c>
      <c r="G19" s="174"/>
      <c r="H19" s="124">
        <f>IF(Tableau4[[#This Row],[Débit de chantier choisi h/ha]]="",Tableau4[[#This Row],[Débit de chantier h/ha]],Tableau4[[#This Row],[Débit de chantier choisi h/ha]])</f>
        <v>0</v>
      </c>
      <c r="I19" s="125">
        <f>((IFERROR(VLOOKUP(E19,Tableau1[[Intervention]:[Coût de l''opération €/ha]],5,FALSE)*Tableau4[[#This Row],[Débit de Chantier retenu h/ha]],0)+IFERROR(VLOOKUP(E19,Tableau39[[Intervention]:[Coût de l''opération €/ha]],5,FALSE)*Tableau4[[#This Row],[Débit de Chantier retenu h/ha]],0)))*'Paramétrage Transversal'!$D$33*'Paramétrage Transversal'!$D$37</f>
        <v>0</v>
      </c>
      <c r="J19" s="125">
        <f>Tableau4[[#This Row],[Débit de Chantier retenu h/ha]]*'Paramétrage Transversal'!$D$14</f>
        <v>0</v>
      </c>
      <c r="K19" s="126" t="str">
        <f>IF(Tableau4[[#This Row],[Date]]&lt;&gt;"",MONTH(Tableau4[[#This Row],[Date]]),"")</f>
        <v/>
      </c>
      <c r="L19" s="171">
        <f>IFERROR(VLOOKUP(E19,Tableau1[[Intervention]:[Coût de l''opération €/ha]],8,FALSE)*Tableau4[[#This Row],[Débit de Chantier retenu h/ha]],0)+IFERROR(VLOOKUP(E19,Tableau39[[Intervention]:[Coût de l''opération €/ha]],8,FALSE)*Tableau4[[#This Row],[Débit de Chantier retenu h/ha]],0)</f>
        <v>0</v>
      </c>
    </row>
    <row r="20" spans="2:12" ht="18.75">
      <c r="B20" s="128"/>
      <c r="C20" s="129"/>
      <c r="D20" s="129"/>
      <c r="E20" s="129"/>
      <c r="F20" s="172">
        <f>IFERROR(VLOOKUP(E20,Tableau1[[Intervention]:[Coût de l''opération €/ha]],4,FALSE),0)+IFERROR(VLOOKUP(E20,Tableau39[[Intervention]:[Coût de l''opération €/ha]],4,FALSE),0)</f>
        <v>0</v>
      </c>
      <c r="G20" s="175"/>
      <c r="H20" s="130">
        <f>IF(Tableau4[[#This Row],[Débit de chantier choisi h/ha]]="",Tableau4[[#This Row],[Débit de chantier h/ha]],Tableau4[[#This Row],[Débit de chantier choisi h/ha]])</f>
        <v>0</v>
      </c>
      <c r="I20" s="125">
        <f>((IFERROR(VLOOKUP(E20,Tableau1[[Intervention]:[Coût de l''opération €/ha]],5,FALSE)*Tableau4[[#This Row],[Débit de Chantier retenu h/ha]],0)+IFERROR(VLOOKUP(E20,Tableau39[[Intervention]:[Coût de l''opération €/ha]],5,FALSE)*Tableau4[[#This Row],[Débit de Chantier retenu h/ha]],0)))*'Paramétrage Transversal'!$D$33*'Paramétrage Transversal'!$D$37</f>
        <v>0</v>
      </c>
      <c r="J20" s="131">
        <f>Tableau4[[#This Row],[Débit de Chantier retenu h/ha]]*'Paramétrage Transversal'!$D$14</f>
        <v>0</v>
      </c>
      <c r="K20" s="132" t="str">
        <f>IF(Tableau4[[#This Row],[Date]]&lt;&gt;"",MONTH(Tableau4[[#This Row],[Date]]),"")</f>
        <v/>
      </c>
      <c r="L20" s="173">
        <f>IFERROR(VLOOKUP(E20,Tableau1[[Intervention]:[Coût de l''opération €/ha]],8,FALSE)*Tableau4[[#This Row],[Débit de Chantier retenu h/ha]],0)+IFERROR(VLOOKUP(E20,Tableau39[[Intervention]:[Coût de l''opération €/ha]],8,FALSE)*Tableau4[[#This Row],[Débit de Chantier retenu h/ha]],0)</f>
        <v>0</v>
      </c>
    </row>
    <row r="21" spans="2:12" ht="18.75">
      <c r="B21" s="229"/>
      <c r="C21" s="230"/>
      <c r="D21" s="230"/>
      <c r="E21" s="230"/>
      <c r="F21" s="231">
        <f>IFERROR(VLOOKUP(E21,Tableau1[[Intervention]:[Coût de l''opération €/ha]],4,FALSE),0)+IFERROR(VLOOKUP(E21,Tableau39[[Intervention]:[Coût de l''opération €/ha]],4,FALSE),0)</f>
        <v>0</v>
      </c>
      <c r="G21" s="232"/>
      <c r="H21" s="233">
        <f>IF(Tableau4[[#This Row],[Débit de chantier choisi h/ha]]="",Tableau4[[#This Row],[Débit de chantier h/ha]],Tableau4[[#This Row],[Débit de chantier choisi h/ha]])</f>
        <v>0</v>
      </c>
      <c r="I21" s="125">
        <f>((IFERROR(VLOOKUP(E21,Tableau1[[Intervention]:[Coût de l''opération €/ha]],5,FALSE)*Tableau4[[#This Row],[Débit de Chantier retenu h/ha]],0)+IFERROR(VLOOKUP(E21,Tableau39[[Intervention]:[Coût de l''opération €/ha]],5,FALSE)*Tableau4[[#This Row],[Débit de Chantier retenu h/ha]],0)))*'Paramétrage Transversal'!$D$33*'Paramétrage Transversal'!$D$37</f>
        <v>0</v>
      </c>
      <c r="J21" s="234">
        <f>Tableau4[[#This Row],[Débit de Chantier retenu h/ha]]*'Paramétrage Transversal'!$D$14</f>
        <v>0</v>
      </c>
      <c r="K21" s="158" t="str">
        <f>IF(Tableau4[[#This Row],[Date]]&lt;&gt;"",MONTH(Tableau4[[#This Row],[Date]]),"")</f>
        <v/>
      </c>
      <c r="L21" s="235">
        <f>IFERROR(VLOOKUP(E21,Tableau1[[Intervention]:[Coût de l''opération €/ha]],8,FALSE)*Tableau4[[#This Row],[Débit de Chantier retenu h/ha]],0)+IFERROR(VLOOKUP(E21,Tableau39[[Intervention]:[Coût de l''opération €/ha]],8,FALSE)*Tableau4[[#This Row],[Débit de Chantier retenu h/ha]],0)</f>
        <v>0</v>
      </c>
    </row>
    <row r="22" spans="2:12" ht="18.75">
      <c r="B22" s="229"/>
      <c r="C22" s="236"/>
      <c r="D22" s="236"/>
      <c r="E22" s="236"/>
      <c r="F22" s="237">
        <f>IFERROR(VLOOKUP(E22,Tableau1[[Intervention]:[Coût de l''opération €/ha]],4,FALSE),0)+IFERROR(VLOOKUP(E22,Tableau39[[Intervention]:[Coût de l''opération €/ha]],4,FALSE),0)</f>
        <v>0</v>
      </c>
      <c r="G22" s="238"/>
      <c r="H22" s="223">
        <f>IF(Tableau4[[#This Row],[Débit de chantier choisi h/ha]]="",Tableau4[[#This Row],[Débit de chantier h/ha]],Tableau4[[#This Row],[Débit de chantier choisi h/ha]])</f>
        <v>0</v>
      </c>
      <c r="I22" s="125">
        <f>((IFERROR(VLOOKUP(E22,Tableau1[[Intervention]:[Coût de l''opération €/ha]],5,FALSE)*Tableau4[[#This Row],[Débit de Chantier retenu h/ha]],0)+IFERROR(VLOOKUP(E22,Tableau39[[Intervention]:[Coût de l''opération €/ha]],5,FALSE)*Tableau4[[#This Row],[Débit de Chantier retenu h/ha]],0)))*'Paramétrage Transversal'!$D$33*'Paramétrage Transversal'!$D$37</f>
        <v>0</v>
      </c>
      <c r="J22" s="188">
        <f>Tableau4[[#This Row],[Débit de Chantier retenu h/ha]]*'Paramétrage Transversal'!$D$14</f>
        <v>0</v>
      </c>
      <c r="K22" s="187" t="str">
        <f>IF(Tableau4[[#This Row],[Date]]&lt;&gt;"",MONTH(Tableau4[[#This Row],[Date]]),"")</f>
        <v/>
      </c>
      <c r="L22" s="235">
        <f>IFERROR(VLOOKUP(E22,Tableau1[[Intervention]:[Coût de l''opération €/ha]],8,FALSE)*Tableau4[[#This Row],[Débit de Chantier retenu h/ha]],0)+IFERROR(VLOOKUP(E22,Tableau39[[Intervention]:[Coût de l''opération €/ha]],8,FALSE)*Tableau4[[#This Row],[Débit de Chantier retenu h/ha]],0)</f>
        <v>0</v>
      </c>
    </row>
    <row r="23" spans="2:12" ht="18.75">
      <c r="B23" s="229"/>
      <c r="C23" s="236"/>
      <c r="D23" s="236"/>
      <c r="E23" s="236"/>
      <c r="F23" s="237">
        <f>IFERROR(VLOOKUP(E23,Tableau1[[Intervention]:[Coût de l''opération €/ha]],4,FALSE),0)+IFERROR(VLOOKUP(E23,Tableau39[[Intervention]:[Coût de l''opération €/ha]],4,FALSE),0)</f>
        <v>0</v>
      </c>
      <c r="G23" s="238"/>
      <c r="H23" s="223">
        <f>IF(Tableau4[[#This Row],[Débit de chantier choisi h/ha]]="",Tableau4[[#This Row],[Débit de chantier h/ha]],Tableau4[[#This Row],[Débit de chantier choisi h/ha]])</f>
        <v>0</v>
      </c>
      <c r="I23" s="125">
        <f>((IFERROR(VLOOKUP(E23,Tableau1[[Intervention]:[Coût de l''opération €/ha]],5,FALSE)*Tableau4[[#This Row],[Débit de Chantier retenu h/ha]],0)+IFERROR(VLOOKUP(E23,Tableau39[[Intervention]:[Coût de l''opération €/ha]],5,FALSE)*Tableau4[[#This Row],[Débit de Chantier retenu h/ha]],0)))*'Paramétrage Transversal'!$D$33*'Paramétrage Transversal'!$D$37</f>
        <v>0</v>
      </c>
      <c r="J23" s="188">
        <f>Tableau4[[#This Row],[Débit de Chantier retenu h/ha]]*'Paramétrage Transversal'!$D$14</f>
        <v>0</v>
      </c>
      <c r="K23" s="187" t="str">
        <f>IF(Tableau4[[#This Row],[Date]]&lt;&gt;"",MONTH(Tableau4[[#This Row],[Date]]),"")</f>
        <v/>
      </c>
      <c r="L23" s="235">
        <f>IFERROR(VLOOKUP(E23,Tableau1[[Intervention]:[Coût de l''opération €/ha]],8,FALSE)*Tableau4[[#This Row],[Débit de Chantier retenu h/ha]],0)+IFERROR(VLOOKUP(E23,Tableau39[[Intervention]:[Coût de l''opération €/ha]],8,FALSE)*Tableau4[[#This Row],[Débit de Chantier retenu h/ha]],0)</f>
        <v>0</v>
      </c>
    </row>
    <row r="24" spans="2:12" ht="18.75">
      <c r="B24" s="229"/>
      <c r="C24" s="236"/>
      <c r="D24" s="236"/>
      <c r="E24" s="236"/>
      <c r="F24" s="237">
        <f>IFERROR(VLOOKUP(E24,Tableau1[[Intervention]:[Coût de l''opération €/ha]],4,FALSE),0)+IFERROR(VLOOKUP(E24,Tableau39[[Intervention]:[Coût de l''opération €/ha]],4,FALSE),0)</f>
        <v>0</v>
      </c>
      <c r="G24" s="238"/>
      <c r="H24" s="223">
        <f>IF(Tableau4[[#This Row],[Débit de chantier choisi h/ha]]="",Tableau4[[#This Row],[Débit de chantier h/ha]],Tableau4[[#This Row],[Débit de chantier choisi h/ha]])</f>
        <v>0</v>
      </c>
      <c r="I24" s="125">
        <f>((IFERROR(VLOOKUP(E24,Tableau1[[Intervention]:[Coût de l''opération €/ha]],5,FALSE)*Tableau4[[#This Row],[Débit de Chantier retenu h/ha]],0)+IFERROR(VLOOKUP(E24,Tableau39[[Intervention]:[Coût de l''opération €/ha]],5,FALSE)*Tableau4[[#This Row],[Débit de Chantier retenu h/ha]],0)))*'Paramétrage Transversal'!$D$33*'Paramétrage Transversal'!$D$37</f>
        <v>0</v>
      </c>
      <c r="J24" s="188">
        <f>Tableau4[[#This Row],[Débit de Chantier retenu h/ha]]*'Paramétrage Transversal'!$D$14</f>
        <v>0</v>
      </c>
      <c r="K24" s="187" t="str">
        <f>IF(Tableau4[[#This Row],[Date]]&lt;&gt;"",MONTH(Tableau4[[#This Row],[Date]]),"")</f>
        <v/>
      </c>
      <c r="L24" s="235">
        <f>IFERROR(VLOOKUP(E24,Tableau1[[Intervention]:[Coût de l''opération €/ha]],8,FALSE)*Tableau4[[#This Row],[Débit de Chantier retenu h/ha]],0)+IFERROR(VLOOKUP(E24,Tableau39[[Intervention]:[Coût de l''opération €/ha]],8,FALSE)*Tableau4[[#This Row],[Débit de Chantier retenu h/ha]],0)</f>
        <v>0</v>
      </c>
    </row>
    <row r="25" spans="2:12" ht="18.75">
      <c r="B25" s="229"/>
      <c r="C25" s="236"/>
      <c r="D25" s="236"/>
      <c r="E25" s="236"/>
      <c r="F25" s="237">
        <f>IFERROR(VLOOKUP(E25,Tableau1[[Intervention]:[Coût de l''opération €/ha]],4,FALSE),0)+IFERROR(VLOOKUP(E25,Tableau39[[Intervention]:[Coût de l''opération €/ha]],4,FALSE),0)</f>
        <v>0</v>
      </c>
      <c r="G25" s="238"/>
      <c r="H25" s="223">
        <f>IF(Tableau4[[#This Row],[Débit de chantier choisi h/ha]]="",Tableau4[[#This Row],[Débit de chantier h/ha]],Tableau4[[#This Row],[Débit de chantier choisi h/ha]])</f>
        <v>0</v>
      </c>
      <c r="I25" s="125">
        <f>((IFERROR(VLOOKUP(E25,Tableau1[[Intervention]:[Coût de l''opération €/ha]],5,FALSE)*Tableau4[[#This Row],[Débit de Chantier retenu h/ha]],0)+IFERROR(VLOOKUP(E25,Tableau39[[Intervention]:[Coût de l''opération €/ha]],5,FALSE)*Tableau4[[#This Row],[Débit de Chantier retenu h/ha]],0)))*'Paramétrage Transversal'!$D$33*'Paramétrage Transversal'!$D$37</f>
        <v>0</v>
      </c>
      <c r="J25" s="188">
        <f>Tableau4[[#This Row],[Débit de Chantier retenu h/ha]]*'Paramétrage Transversal'!$D$14</f>
        <v>0</v>
      </c>
      <c r="K25" s="187" t="str">
        <f>IF(Tableau4[[#This Row],[Date]]&lt;&gt;"",MONTH(Tableau4[[#This Row],[Date]]),"")</f>
        <v/>
      </c>
      <c r="L25" s="235">
        <f>IFERROR(VLOOKUP(E25,Tableau1[[Intervention]:[Coût de l''opération €/ha]],8,FALSE)*Tableau4[[#This Row],[Débit de Chantier retenu h/ha]],0)+IFERROR(VLOOKUP(E25,Tableau39[[Intervention]:[Coût de l''opération €/ha]],8,FALSE)*Tableau4[[#This Row],[Débit de Chantier retenu h/ha]],0)</f>
        <v>0</v>
      </c>
    </row>
    <row r="26" spans="2:12" ht="18.75">
      <c r="B26" s="229"/>
      <c r="C26" s="236"/>
      <c r="D26" s="236"/>
      <c r="E26" s="236"/>
      <c r="F26" s="237">
        <f>IFERROR(VLOOKUP(E26,Tableau1[[Intervention]:[Coût de l''opération €/ha]],4,FALSE),0)+IFERROR(VLOOKUP(E26,Tableau39[[Intervention]:[Coût de l''opération €/ha]],4,FALSE),0)</f>
        <v>0</v>
      </c>
      <c r="G26" s="238"/>
      <c r="H26" s="223">
        <f>IF(Tableau4[[#This Row],[Débit de chantier choisi h/ha]]="",Tableau4[[#This Row],[Débit de chantier h/ha]],Tableau4[[#This Row],[Débit de chantier choisi h/ha]])</f>
        <v>0</v>
      </c>
      <c r="I26" s="125">
        <f>((IFERROR(VLOOKUP(E26,Tableau1[[Intervention]:[Coût de l''opération €/ha]],5,FALSE)*Tableau4[[#This Row],[Débit de Chantier retenu h/ha]],0)+IFERROR(VLOOKUP(E26,Tableau39[[Intervention]:[Coût de l''opération €/ha]],5,FALSE)*Tableau4[[#This Row],[Débit de Chantier retenu h/ha]],0)))*'Paramétrage Transversal'!$D$33*'Paramétrage Transversal'!$D$37</f>
        <v>0</v>
      </c>
      <c r="J26" s="188">
        <f>Tableau4[[#This Row],[Débit de Chantier retenu h/ha]]*'Paramétrage Transversal'!$D$14</f>
        <v>0</v>
      </c>
      <c r="K26" s="187" t="str">
        <f>IF(Tableau4[[#This Row],[Date]]&lt;&gt;"",MONTH(Tableau4[[#This Row],[Date]]),"")</f>
        <v/>
      </c>
      <c r="L26" s="235">
        <f>IFERROR(VLOOKUP(E26,Tableau1[[Intervention]:[Coût de l''opération €/ha]],8,FALSE)*Tableau4[[#This Row],[Débit de Chantier retenu h/ha]],0)+IFERROR(VLOOKUP(E26,Tableau39[[Intervention]:[Coût de l''opération €/ha]],8,FALSE)*Tableau4[[#This Row],[Débit de Chantier retenu h/ha]],0)</f>
        <v>0</v>
      </c>
    </row>
    <row r="27" spans="2:12" ht="18.75">
      <c r="B27" s="229"/>
      <c r="C27" s="236"/>
      <c r="D27" s="236"/>
      <c r="E27" s="236"/>
      <c r="F27" s="237">
        <f>IFERROR(VLOOKUP(E27,Tableau1[[Intervention]:[Coût de l''opération €/ha]],4,FALSE),0)+IFERROR(VLOOKUP(E27,Tableau39[[Intervention]:[Coût de l''opération €/ha]],4,FALSE),0)</f>
        <v>0</v>
      </c>
      <c r="G27" s="238"/>
      <c r="H27" s="223">
        <f>IF(Tableau4[[#This Row],[Débit de chantier choisi h/ha]]="",Tableau4[[#This Row],[Débit de chantier h/ha]],Tableau4[[#This Row],[Débit de chantier choisi h/ha]])</f>
        <v>0</v>
      </c>
      <c r="I27" s="125">
        <f>((IFERROR(VLOOKUP(E27,Tableau1[[Intervention]:[Coût de l''opération €/ha]],5,FALSE)*Tableau4[[#This Row],[Débit de Chantier retenu h/ha]],0)+IFERROR(VLOOKUP(E27,Tableau39[[Intervention]:[Coût de l''opération €/ha]],5,FALSE)*Tableau4[[#This Row],[Débit de Chantier retenu h/ha]],0)))*'Paramétrage Transversal'!$D$33*'Paramétrage Transversal'!$D$37</f>
        <v>0</v>
      </c>
      <c r="J27" s="188">
        <f>Tableau4[[#This Row],[Débit de Chantier retenu h/ha]]*'Paramétrage Transversal'!$D$14</f>
        <v>0</v>
      </c>
      <c r="K27" s="187" t="str">
        <f>IF(Tableau4[[#This Row],[Date]]&lt;&gt;"",MONTH(Tableau4[[#This Row],[Date]]),"")</f>
        <v/>
      </c>
      <c r="L27" s="235">
        <f>IFERROR(VLOOKUP(E27,Tableau1[[Intervention]:[Coût de l''opération €/ha]],8,FALSE)*Tableau4[[#This Row],[Débit de Chantier retenu h/ha]],0)+IFERROR(VLOOKUP(E27,Tableau39[[Intervention]:[Coût de l''opération €/ha]],8,FALSE)*Tableau4[[#This Row],[Débit de Chantier retenu h/ha]],0)</f>
        <v>0</v>
      </c>
    </row>
  </sheetData>
  <sheetProtection sheet="1" objects="1" scenarios="1" selectLockedCells="1"/>
  <dataValidations count="3">
    <dataValidation type="list" allowBlank="1" showInputMessage="1" showErrorMessage="1" sqref="C3:C27" xr:uid="{A2DE96B6-89E9-402F-A065-2167C6532359}">
      <formula1>Opération</formula1>
    </dataValidation>
    <dataValidation type="list" allowBlank="1" showInputMessage="1" showErrorMessage="1" sqref="D3:D27" xr:uid="{8A979B44-16D1-4415-BEB3-7D3A173B7F14}">
      <formula1>Modalité</formula1>
    </dataValidation>
    <dataValidation type="list" allowBlank="1" showInputMessage="1" showErrorMessage="1" sqref="E3:E27" xr:uid="{766D17DD-F250-4929-9966-BBF3A6599FAE}">
      <formula1>INDIRECT(C3&amp;"_"&amp;D3)</formula1>
    </dataValidation>
  </dataValidations>
  <pageMargins left="0.7" right="0.7" top="0.75" bottom="0.75" header="0.3" footer="0.3"/>
  <pageSetup paperSize="9" orientation="portrait" r:id="rId1"/>
  <drawing r:id="rId2"/>
  <picture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C216A-FDF3-4E8A-B12E-C14143662601}">
  <sheetPr codeName="Feuil7">
    <tabColor rgb="FFA18812"/>
  </sheetPr>
  <dimension ref="B2:O62"/>
  <sheetViews>
    <sheetView showGridLines="0" zoomScaleNormal="100" workbookViewId="0">
      <selection activeCell="D4" sqref="C4:D4"/>
    </sheetView>
  </sheetViews>
  <sheetFormatPr baseColWidth="10" defaultRowHeight="15"/>
  <cols>
    <col min="1" max="1" width="19.7109375" customWidth="1"/>
    <col min="2" max="2" width="60.7109375" customWidth="1"/>
    <col min="3" max="3" width="34.42578125" customWidth="1"/>
    <col min="4" max="9" width="15.7109375" customWidth="1"/>
    <col min="10" max="11" width="10.7109375" customWidth="1"/>
    <col min="12" max="14" width="7.7109375" customWidth="1"/>
    <col min="15" max="15" width="3.7109375" customWidth="1"/>
    <col min="16" max="16" width="12.42578125" bestFit="1" customWidth="1"/>
    <col min="17" max="18" width="10.7109375" customWidth="1"/>
  </cols>
  <sheetData>
    <row r="2" spans="2:15" ht="18.75">
      <c r="B2" s="522" t="s">
        <v>25</v>
      </c>
      <c r="C2" s="522"/>
      <c r="D2" s="522"/>
      <c r="E2" s="522"/>
      <c r="F2" s="522"/>
    </row>
    <row r="3" spans="2:15" s="27" customFormat="1" ht="56.1" customHeight="1">
      <c r="B3" s="176" t="s">
        <v>380</v>
      </c>
      <c r="C3" s="177" t="s">
        <v>20</v>
      </c>
      <c r="D3" s="176" t="s">
        <v>351</v>
      </c>
      <c r="E3" s="176" t="s">
        <v>142</v>
      </c>
      <c r="F3" s="178" t="s">
        <v>18</v>
      </c>
    </row>
    <row r="4" spans="2:15" ht="18.75">
      <c r="B4" s="192"/>
      <c r="C4" s="192"/>
      <c r="D4" s="192"/>
      <c r="E4" s="125">
        <f>IF(Tableau12[[#This Row],[Dose appliquée l/ha ou kg/ha]]&lt;&gt;0,Tableau12[[#This Row],[Dose appliquée l/ha ou kg/ha]]*VLOOKUP(Tableau12[[#This Row],[Nom]],Tableau2[],2,FALSE),0)</f>
        <v>0</v>
      </c>
      <c r="F4" s="179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4" s="30"/>
    </row>
    <row r="5" spans="2:15" ht="18.75">
      <c r="B5" s="192"/>
      <c r="C5" s="192"/>
      <c r="D5" s="192"/>
      <c r="E5" s="125">
        <f>IF(Tableau12[[#This Row],[Dose appliquée l/ha ou kg/ha]]&lt;&gt;0,Tableau12[[#This Row],[Dose appliquée l/ha ou kg/ha]]*VLOOKUP(Tableau12[[#This Row],[Nom]],Tableau2[],2,FALSE),0)</f>
        <v>0</v>
      </c>
      <c r="F5" s="179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5" s="30"/>
    </row>
    <row r="6" spans="2:15" ht="18.75">
      <c r="B6" s="252"/>
      <c r="C6" s="252"/>
      <c r="D6" s="252"/>
      <c r="E6" s="234">
        <f>IF(Tableau12[[#This Row],[Dose appliquée l/ha ou kg/ha]]&lt;&gt;0,Tableau12[[#This Row],[Dose appliquée l/ha ou kg/ha]]*VLOOKUP(Tableau12[[#This Row],[Nom]],Tableau2[],2,FALSE),0)</f>
        <v>0</v>
      </c>
      <c r="F6" s="221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6" s="30"/>
    </row>
    <row r="7" spans="2:15" ht="18.75">
      <c r="B7" s="252"/>
      <c r="C7" s="252"/>
      <c r="D7" s="252"/>
      <c r="E7" s="234">
        <f>IF(Tableau12[[#This Row],[Dose appliquée l/ha ou kg/ha]]&lt;&gt;0,Tableau12[[#This Row],[Dose appliquée l/ha ou kg/ha]]*VLOOKUP(Tableau12[[#This Row],[Nom]],Tableau2[],2,FALSE),0)</f>
        <v>0</v>
      </c>
      <c r="F7" s="221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7" s="30"/>
    </row>
    <row r="8" spans="2:15" ht="18.75">
      <c r="B8" s="252"/>
      <c r="C8" s="252"/>
      <c r="D8" s="252"/>
      <c r="E8" s="234">
        <f>IF(Tableau12[[#This Row],[Dose appliquée l/ha ou kg/ha]]&lt;&gt;0,Tableau12[[#This Row],[Dose appliquée l/ha ou kg/ha]]*VLOOKUP(Tableau12[[#This Row],[Nom]],Tableau2[],2,FALSE),0)</f>
        <v>0</v>
      </c>
      <c r="F8" s="221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8" s="30"/>
    </row>
    <row r="9" spans="2:15" ht="18.75">
      <c r="B9" s="192"/>
      <c r="C9" s="192"/>
      <c r="D9" s="192"/>
      <c r="E9" s="125">
        <f>IF(Tableau12[[#This Row],[Dose appliquée l/ha ou kg/ha]]&lt;&gt;0,Tableau12[[#This Row],[Dose appliquée l/ha ou kg/ha]]*VLOOKUP(Tableau12[[#This Row],[Nom]],Tableau2[],2,FALSE),0)</f>
        <v>0</v>
      </c>
      <c r="F9" s="179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9" s="30"/>
    </row>
    <row r="10" spans="2:15" ht="18.75">
      <c r="B10" s="193"/>
      <c r="C10" s="192"/>
      <c r="D10" s="193"/>
      <c r="E10" s="302">
        <f>IF(Tableau12[[#This Row],[Dose appliquée l/ha ou kg/ha]]&lt;&gt;0,Tableau12[[#This Row],[Dose appliquée l/ha ou kg/ha]]*VLOOKUP(Tableau12[[#This Row],[Nom]],Tableau2[],2,FALSE),0)</f>
        <v>0</v>
      </c>
      <c r="F10" s="180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10" s="30"/>
    </row>
    <row r="11" spans="2:15" ht="18.75">
      <c r="B11" s="193"/>
      <c r="C11" s="192"/>
      <c r="D11" s="193"/>
      <c r="E11" s="302">
        <f>IF(Tableau12[[#This Row],[Dose appliquée l/ha ou kg/ha]]&lt;&gt;0,Tableau12[[#This Row],[Dose appliquée l/ha ou kg/ha]]*VLOOKUP(Tableau12[[#This Row],[Nom]],Tableau2[],2,FALSE),0)</f>
        <v>0</v>
      </c>
      <c r="F11" s="180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11" s="30"/>
    </row>
    <row r="12" spans="2:15" ht="18.75">
      <c r="B12" s="192"/>
      <c r="C12" s="192"/>
      <c r="D12" s="192"/>
      <c r="E12" s="125">
        <f>IF(Tableau12[[#This Row],[Dose appliquée l/ha ou kg/ha]]&lt;&gt;0,Tableau12[[#This Row],[Dose appliquée l/ha ou kg/ha]]*VLOOKUP(Tableau12[[#This Row],[Nom]],Tableau2[],2,FALSE),0)</f>
        <v>0</v>
      </c>
      <c r="F12" s="179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12" s="30"/>
    </row>
    <row r="13" spans="2:15" ht="18.75">
      <c r="B13" s="193"/>
      <c r="C13" s="192"/>
      <c r="D13" s="193"/>
      <c r="E13" s="302">
        <f>IF(Tableau12[[#This Row],[Dose appliquée l/ha ou kg/ha]]&lt;&gt;0,Tableau12[[#This Row],[Dose appliquée l/ha ou kg/ha]]*VLOOKUP(Tableau12[[#This Row],[Nom]],Tableau2[],2,FALSE),0)</f>
        <v>0</v>
      </c>
      <c r="F13" s="180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13" s="30"/>
    </row>
    <row r="14" spans="2:15" ht="18.75">
      <c r="B14" s="193"/>
      <c r="C14" s="192"/>
      <c r="D14" s="193"/>
      <c r="E14" s="302">
        <f>IF(Tableau12[[#This Row],[Dose appliquée l/ha ou kg/ha]]&lt;&gt;0,Tableau12[[#This Row],[Dose appliquée l/ha ou kg/ha]]*VLOOKUP(Tableau12[[#This Row],[Nom]],Tableau2[],2,FALSE),0)</f>
        <v>0</v>
      </c>
      <c r="F14" s="180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  <c r="O14" s="30"/>
    </row>
    <row r="15" spans="2:15" ht="18.75">
      <c r="B15" s="194"/>
      <c r="C15" s="192"/>
      <c r="D15" s="192"/>
      <c r="E15" s="188">
        <f>IF(Tableau12[[#This Row],[Dose appliquée l/ha ou kg/ha]]&lt;&gt;0,Tableau12[[#This Row],[Dose appliquée l/ha ou kg/ha]]*VLOOKUP(Tableau12[[#This Row],[Nom]],Tableau2[],2,FALSE),0)</f>
        <v>0</v>
      </c>
      <c r="F15" s="181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</row>
    <row r="16" spans="2:15" ht="18.75">
      <c r="B16" s="194"/>
      <c r="C16" s="194"/>
      <c r="D16" s="194"/>
      <c r="E16" s="188">
        <f>IF(Tableau12[[#This Row],[Dose appliquée l/ha ou kg/ha]]&lt;&gt;0,Tableau12[[#This Row],[Dose appliquée l/ha ou kg/ha]]*VLOOKUP(Tableau12[[#This Row],[Nom]],Tableau2[],2,FALSE),0)</f>
        <v>0</v>
      </c>
      <c r="F16" s="181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</row>
    <row r="17" spans="2:8" ht="18.75">
      <c r="B17" s="195"/>
      <c r="C17" s="195"/>
      <c r="D17" s="195"/>
      <c r="E17" s="303">
        <f>IF(Tableau12[[#This Row],[Dose appliquée l/ha ou kg/ha]]&lt;&gt;0,Tableau12[[#This Row],[Dose appliquée l/ha ou kg/ha]]*VLOOKUP(Tableau12[[#This Row],[Nom]],Tableau2[],2,FALSE),0)</f>
        <v>0</v>
      </c>
      <c r="F17" s="182">
        <f>IF(Tableau12[[#This Row],[Nom]]="Beloukha (acide pélargonique)",0,IF(Tableau12[[#This Row],[Dose appliquée l/ha ou kg/ha]]&lt;&gt;0,Tableau12[[#This Row],[Dose appliquée l/ha ou kg/ha]]/VLOOKUP(Tableau12[[#This Row],[Nom]],Tableau2[],3,FALSE),0))</f>
        <v>0</v>
      </c>
    </row>
    <row r="18" spans="2:8" s="27" customFormat="1"/>
    <row r="20" spans="2:8" ht="18.75">
      <c r="B20" s="517" t="s">
        <v>381</v>
      </c>
      <c r="C20" s="517"/>
      <c r="D20" s="517"/>
      <c r="E20" s="517"/>
      <c r="F20" s="517"/>
      <c r="G20" s="27"/>
      <c r="H20" s="27"/>
    </row>
    <row r="21" spans="2:8" ht="56.1" customHeight="1">
      <c r="B21" s="177" t="s">
        <v>380</v>
      </c>
      <c r="C21" s="176" t="s">
        <v>382</v>
      </c>
      <c r="D21" s="176" t="s">
        <v>327</v>
      </c>
      <c r="E21" s="176" t="s">
        <v>383</v>
      </c>
      <c r="F21" s="178" t="s">
        <v>18</v>
      </c>
    </row>
    <row r="22" spans="2:8" ht="18.75">
      <c r="B22" s="196"/>
      <c r="C22" s="192"/>
      <c r="D22" s="158">
        <f>COUNTIF(Tableau12[Numéro Intervention],Tableau31[[#This Row],[Numéro Intervention]])</f>
        <v>0</v>
      </c>
      <c r="E22" s="124">
        <f>SUMIF(Tableau12[Numéro Intervention],Tableau31[[#This Row],[Numéro Intervention]],Tableau12[Prix €/ha])</f>
        <v>0</v>
      </c>
      <c r="F22" s="183">
        <f>SUMIF(Tableau12[Numéro Intervention],Tableau31[[#This Row],[Numéro Intervention]],Tableau12[IFT])</f>
        <v>0</v>
      </c>
    </row>
    <row r="23" spans="2:8" ht="18.75">
      <c r="B23" s="196"/>
      <c r="C23" s="192"/>
      <c r="D23" s="158">
        <f>COUNTIF(Tableau12[Numéro Intervention],Tableau31[[#This Row],[Numéro Intervention]])</f>
        <v>0</v>
      </c>
      <c r="E23" s="124">
        <f>SUMIF(Tableau12[Numéro Intervention],Tableau31[[#This Row],[Numéro Intervention]],Tableau12[Prix €/ha])</f>
        <v>0</v>
      </c>
      <c r="F23" s="183">
        <f>SUMIF(Tableau12[Numéro Intervention],Tableau31[[#This Row],[Numéro Intervention]],Tableau12[IFT])</f>
        <v>0</v>
      </c>
    </row>
    <row r="24" spans="2:8" ht="18.75">
      <c r="B24" s="251"/>
      <c r="C24" s="252"/>
      <c r="D24" s="253">
        <f>COUNTIF(Tableau12[Numéro Intervention],Tableau31[[#This Row],[Numéro Intervention]])</f>
        <v>0</v>
      </c>
      <c r="E24" s="233">
        <f>SUMIF(Tableau12[Numéro Intervention],Tableau31[[#This Row],[Numéro Intervention]],Tableau12[Prix €/ha])</f>
        <v>0</v>
      </c>
      <c r="F24" s="254">
        <f>SUMIF(Tableau12[Numéro Intervention],Tableau31[[#This Row],[Numéro Intervention]],Tableau12[IFT])</f>
        <v>0</v>
      </c>
    </row>
    <row r="25" spans="2:8" ht="18.75">
      <c r="B25" s="196"/>
      <c r="C25" s="192"/>
      <c r="D25" s="158">
        <f>COUNTIF(Tableau12[Numéro Intervention],Tableau31[[#This Row],[Numéro Intervention]])</f>
        <v>0</v>
      </c>
      <c r="E25" s="124">
        <f>SUMIF(Tableau12[Numéro Intervention],Tableau31[[#This Row],[Numéro Intervention]],Tableau12[Prix €/ha])</f>
        <v>0</v>
      </c>
      <c r="F25" s="183">
        <f>SUMIF(Tableau12[Numéro Intervention],Tableau31[[#This Row],[Numéro Intervention]],Tableau12[IFT])</f>
        <v>0</v>
      </c>
    </row>
    <row r="26" spans="2:8" ht="18.75">
      <c r="B26" s="197"/>
      <c r="C26" s="193"/>
      <c r="D26" s="158">
        <f>COUNTIF(Tableau12[Numéro Intervention],Tableau31[[#This Row],[Numéro Intervention]])</f>
        <v>0</v>
      </c>
      <c r="E26" s="222">
        <f>SUMIF(Tableau12[Numéro Intervention],Tableau31[[#This Row],[Numéro Intervention]],Tableau12[Prix €/ha])</f>
        <v>0</v>
      </c>
      <c r="F26" s="184">
        <f>SUMIF(Tableau12[Numéro Intervention],Tableau31[[#This Row],[Numéro Intervention]],Tableau12[IFT])</f>
        <v>0</v>
      </c>
    </row>
    <row r="27" spans="2:8" ht="18.75">
      <c r="B27" s="198"/>
      <c r="C27" s="199"/>
      <c r="D27" s="158">
        <f>COUNTIF(Tableau12[Numéro Intervention],Tableau31[[#This Row],[Numéro Intervention]])</f>
        <v>0</v>
      </c>
      <c r="E27" s="224">
        <f>SUMIF(Tableau12[Numéro Intervention],Tableau31[[#This Row],[Numéro Intervention]],Tableau12[Prix €/ha])</f>
        <v>0</v>
      </c>
      <c r="F27" s="185">
        <f>SUMIF(Tableau12[Numéro Intervention],Tableau31[[#This Row],[Numéro Intervention]],Tableau12[IFT])</f>
        <v>0</v>
      </c>
    </row>
    <row r="30" spans="2:8" ht="18.75">
      <c r="B30" s="523" t="s">
        <v>379</v>
      </c>
      <c r="C30" s="523"/>
      <c r="D30" s="523"/>
      <c r="E30" s="523"/>
      <c r="F30" s="523"/>
      <c r="G30" s="523"/>
      <c r="H30" s="523"/>
    </row>
    <row r="31" spans="2:8" ht="56.1" customHeight="1">
      <c r="B31" s="186" t="s">
        <v>19</v>
      </c>
      <c r="C31" s="186" t="s">
        <v>84</v>
      </c>
      <c r="D31" s="186" t="s">
        <v>255</v>
      </c>
      <c r="E31" s="186" t="s">
        <v>142</v>
      </c>
      <c r="F31" s="186" t="s">
        <v>252</v>
      </c>
      <c r="G31" s="186" t="s">
        <v>253</v>
      </c>
      <c r="H31" s="186" t="s">
        <v>254</v>
      </c>
    </row>
    <row r="32" spans="2:8" ht="18.75">
      <c r="B32" s="194"/>
      <c r="C32" s="194"/>
      <c r="D32" s="187" t="str">
        <f>IF(Tableau14[[#This Row],[Nom ]]&lt;&gt;"",VLOOKUP(Tableau14[[#This Row],[Nom ]],Tableau3[],2,FALSE),"")</f>
        <v/>
      </c>
      <c r="E32" s="188" t="str">
        <f>IF(Tableau14[[#This Row],[Quantité kg/ha]]&lt;&gt;"",Tableau14[[#This Row],[Quantité kg/ha]]*Tableau14[[#This Row],[Prix €/t]]*10^-3,"0")</f>
        <v>0</v>
      </c>
      <c r="F32" s="189">
        <f>IF(Tableau14[[#This Row],[Nom ]]&lt;&gt;"",VLOOKUP(Tableau14[[#This Row],[Nom ]],Tableau3[],3,FALSE)*Tableau14[[#This Row],[Quantité kg/ha]],0)</f>
        <v>0</v>
      </c>
      <c r="G32" s="189">
        <f>IF(Tableau14[[#This Row],[Nom ]]&lt;&gt;"",VLOOKUP(Tableau14[[#This Row],[Nom ]],Tableau3[],4,FALSE)*Tableau14[[#This Row],[Quantité kg/ha]],0)</f>
        <v>0</v>
      </c>
      <c r="H32" s="189">
        <f>IF(Tableau14[[#This Row],[Nom ]]&lt;&gt;"",VLOOKUP(Tableau14[[#This Row],[Nom ]],Tableau3[],5,FALSE)*Tableau14[[#This Row],[Quantité kg/ha]],0)</f>
        <v>0</v>
      </c>
    </row>
    <row r="33" spans="2:8" ht="18.75">
      <c r="B33" s="194"/>
      <c r="C33" s="194"/>
      <c r="D33" s="187" t="str">
        <f>IF(Tableau14[[#This Row],[Nom ]]&lt;&gt;"",VLOOKUP(Tableau14[[#This Row],[Nom ]],Tableau3[],2,FALSE),"")</f>
        <v/>
      </c>
      <c r="E33" s="188" t="str">
        <f>IF(Tableau14[[#This Row],[Quantité kg/ha]]&lt;&gt;"",Tableau14[[#This Row],[Quantité kg/ha]]*Tableau14[[#This Row],[Prix €/t]]*10^-3,"0")</f>
        <v>0</v>
      </c>
      <c r="F33" s="189">
        <f>IF(Tableau14[[#This Row],[Nom ]]&lt;&gt;"",VLOOKUP(Tableau14[[#This Row],[Nom ]],Tableau3[],3,FALSE)*Tableau14[[#This Row],[Quantité kg/ha]],0)</f>
        <v>0</v>
      </c>
      <c r="G33" s="189">
        <f>IF(Tableau14[[#This Row],[Nom ]]&lt;&gt;"",VLOOKUP(Tableau14[[#This Row],[Nom ]],Tableau3[],4,FALSE)*Tableau14[[#This Row],[Quantité kg/ha]],0)</f>
        <v>0</v>
      </c>
      <c r="H33" s="189">
        <f>IF(Tableau14[[#This Row],[Nom ]]&lt;&gt;"",VLOOKUP(Tableau14[[#This Row],[Nom ]],Tableau3[],5,FALSE)*Tableau14[[#This Row],[Quantité kg/ha]],0)</f>
        <v>0</v>
      </c>
    </row>
    <row r="34" spans="2:8" ht="18.75">
      <c r="B34" s="194"/>
      <c r="C34" s="194"/>
      <c r="D34" s="187" t="str">
        <f>IF(Tableau14[[#This Row],[Nom ]]&lt;&gt;"",VLOOKUP(Tableau14[[#This Row],[Nom ]],Tableau3[],2,FALSE),"")</f>
        <v/>
      </c>
      <c r="E34" s="188" t="str">
        <f>IF(Tableau14[[#This Row],[Quantité kg/ha]]&lt;&gt;"",Tableau14[[#This Row],[Quantité kg/ha]]*Tableau14[[#This Row],[Prix €/t]]*10^-3,"0")</f>
        <v>0</v>
      </c>
      <c r="F34" s="189">
        <f>IF(Tableau14[[#This Row],[Nom ]]&lt;&gt;"",VLOOKUP(Tableau14[[#This Row],[Nom ]],Tableau3[],3,FALSE)*Tableau14[[#This Row],[Quantité kg/ha]],0)</f>
        <v>0</v>
      </c>
      <c r="G34" s="189">
        <f>IF(Tableau14[[#This Row],[Nom ]]&lt;&gt;"",VLOOKUP(Tableau14[[#This Row],[Nom ]],Tableau3[],4,FALSE)*Tableau14[[#This Row],[Quantité kg/ha]],0)</f>
        <v>0</v>
      </c>
      <c r="H34" s="189">
        <f>IF(Tableau14[[#This Row],[Nom ]]&lt;&gt;"",VLOOKUP(Tableau14[[#This Row],[Nom ]],Tableau3[],5,FALSE)*Tableau14[[#This Row],[Quantité kg/ha]],0)</f>
        <v>0</v>
      </c>
    </row>
    <row r="35" spans="2:8" ht="18.75">
      <c r="B35" s="194"/>
      <c r="C35" s="194"/>
      <c r="D35" s="187" t="str">
        <f>IF(Tableau14[[#This Row],[Nom ]]&lt;&gt;"",VLOOKUP(Tableau14[[#This Row],[Nom ]],Tableau3[],2,FALSE),"")</f>
        <v/>
      </c>
      <c r="E35" s="188" t="str">
        <f>IF(Tableau14[[#This Row],[Quantité kg/ha]]&lt;&gt;"",Tableau14[[#This Row],[Quantité kg/ha]]*Tableau14[[#This Row],[Prix €/t]]*10^-3,"0")</f>
        <v>0</v>
      </c>
      <c r="F35" s="189">
        <f>IF(Tableau14[[#This Row],[Nom ]]&lt;&gt;"",VLOOKUP(Tableau14[[#This Row],[Nom ]],Tableau3[],3,FALSE)*Tableau14[[#This Row],[Quantité kg/ha]],0)</f>
        <v>0</v>
      </c>
      <c r="G35" s="189">
        <f>IF(Tableau14[[#This Row],[Nom ]]&lt;&gt;"",VLOOKUP(Tableau14[[#This Row],[Nom ]],Tableau3[],4,FALSE)*Tableau14[[#This Row],[Quantité kg/ha]],0)</f>
        <v>0</v>
      </c>
      <c r="H35" s="189">
        <f>IF(Tableau14[[#This Row],[Nom ]]&lt;&gt;"",VLOOKUP(Tableau14[[#This Row],[Nom ]],Tableau3[],5,FALSE)*Tableau14[[#This Row],[Quantité kg/ha]],0)</f>
        <v>0</v>
      </c>
    </row>
    <row r="36" spans="2:8" ht="18.75">
      <c r="B36" s="194"/>
      <c r="C36" s="194"/>
      <c r="D36" s="187" t="str">
        <f>IF(Tableau14[[#This Row],[Nom ]]&lt;&gt;"",VLOOKUP(Tableau14[[#This Row],[Nom ]],Tableau3[],2,FALSE),"")</f>
        <v/>
      </c>
      <c r="E36" s="188" t="str">
        <f>IF(Tableau14[[#This Row],[Quantité kg/ha]]&lt;&gt;"",Tableau14[[#This Row],[Quantité kg/ha]]*Tableau14[[#This Row],[Prix €/t]]*10^-3,"0")</f>
        <v>0</v>
      </c>
      <c r="F36" s="189">
        <f>IF(Tableau14[[#This Row],[Nom ]]&lt;&gt;"",VLOOKUP(Tableau14[[#This Row],[Nom ]],Tableau3[],3,FALSE)*Tableau14[[#This Row],[Quantité kg/ha]],0)</f>
        <v>0</v>
      </c>
      <c r="G36" s="189">
        <f>IF(Tableau14[[#This Row],[Nom ]]&lt;&gt;"",VLOOKUP(Tableau14[[#This Row],[Nom ]],Tableau3[],4,FALSE)*Tableau14[[#This Row],[Quantité kg/ha]],0)</f>
        <v>0</v>
      </c>
      <c r="H36" s="189">
        <f>IF(Tableau14[[#This Row],[Nom ]]&lt;&gt;"",VLOOKUP(Tableau14[[#This Row],[Nom ]],Tableau3[],5,FALSE)*Tableau14[[#This Row],[Quantité kg/ha]],0)</f>
        <v>0</v>
      </c>
    </row>
    <row r="39" spans="2:8" ht="18.75">
      <c r="B39" s="524" t="s">
        <v>359</v>
      </c>
      <c r="C39" s="525"/>
      <c r="D39" s="525"/>
      <c r="E39" s="525"/>
      <c r="F39" s="525"/>
      <c r="G39" s="525"/>
      <c r="H39" s="526"/>
    </row>
    <row r="40" spans="2:8" ht="56.1" customHeight="1">
      <c r="B40" s="186" t="s">
        <v>19</v>
      </c>
      <c r="C40" s="186" t="s">
        <v>360</v>
      </c>
      <c r="D40" s="186" t="s">
        <v>361</v>
      </c>
      <c r="E40" s="186" t="s">
        <v>142</v>
      </c>
      <c r="F40" s="186" t="s">
        <v>252</v>
      </c>
      <c r="G40" s="186" t="s">
        <v>253</v>
      </c>
      <c r="H40" s="186" t="s">
        <v>254</v>
      </c>
    </row>
    <row r="41" spans="2:8" ht="18.75">
      <c r="B41" s="194"/>
      <c r="C41" s="194"/>
      <c r="D41" s="194"/>
      <c r="E41" s="188">
        <f>Tableau1444[[#This Row],[Prix €/t ou €/l]]*Tableau1444[[#This Row],[Quantité t/ha ou l/ha]]</f>
        <v>0</v>
      </c>
      <c r="F41" s="189">
        <f>IF(Tableau1444[[#This Row],[Nom ]]&lt;&gt;"",VLOOKUP(Tableau1444[[#This Row],[Nom ]],Tableau346[],4,FALSE)*Tableau1444[[#This Row],[Quantité t/ha ou l/ha]]*1000,0)</f>
        <v>0</v>
      </c>
      <c r="G41" s="188">
        <f>IF(Tableau1444[[#This Row],[Nom ]]&lt;&gt;"",VLOOKUP(Tableau1444[[#This Row],[Nom ]],Tableau346[],7,FALSE)*Tableau1444[[#This Row],[Quantité t/ha ou l/ha]]*1000,0)</f>
        <v>0</v>
      </c>
      <c r="H41" s="188">
        <f>IF(Tableau1444[[#This Row],[Nom ]]&lt;&gt;"",VLOOKUP(Tableau1444[[#This Row],[Nom ]],Tableau346[],10,FALSE)*Tableau1444[[#This Row],[Quantité t/ha ou l/ha]]*1000,0)</f>
        <v>0</v>
      </c>
    </row>
    <row r="42" spans="2:8" ht="18.75">
      <c r="B42" s="194"/>
      <c r="C42" s="194"/>
      <c r="D42" s="194"/>
      <c r="E42" s="188">
        <f>Tableau1444[[#This Row],[Prix €/t ou €/l]]*Tableau1444[[#This Row],[Quantité t/ha ou l/ha]]</f>
        <v>0</v>
      </c>
      <c r="F42" s="188">
        <f>IF(Tableau1444[[#This Row],[Nom ]]&lt;&gt;"",VLOOKUP(Tableau1444[[#This Row],[Nom ]],Tableau346[],4,FALSE)*Tableau1444[[#This Row],[Quantité t/ha ou l/ha]]*1000,0)</f>
        <v>0</v>
      </c>
      <c r="G42" s="188">
        <f>IF(Tableau1444[[#This Row],[Nom ]]&lt;&gt;"",VLOOKUP(Tableau1444[[#This Row],[Nom ]],Tableau346[],7,FALSE)*Tableau1444[[#This Row],[Quantité t/ha ou l/ha]]*1000,0)</f>
        <v>0</v>
      </c>
      <c r="H42" s="188">
        <f>IF(Tableau1444[[#This Row],[Nom ]]&lt;&gt;"",VLOOKUP(Tableau1444[[#This Row],[Nom ]],Tableau346[],10,FALSE)*Tableau1444[[#This Row],[Quantité t/ha ou l/ha]]*1000,0)</f>
        <v>0</v>
      </c>
    </row>
    <row r="43" spans="2:8" ht="18.75">
      <c r="B43" s="251"/>
      <c r="C43" s="252"/>
      <c r="D43" s="252"/>
      <c r="E43" s="234">
        <f>Tableau1444[[#This Row],[Prix €/t ou €/l]]*Tableau1444[[#This Row],[Quantité t/ha ou l/ha]]</f>
        <v>0</v>
      </c>
      <c r="F43" s="234">
        <f>IF(Tableau1444[[#This Row],[Nom ]]&lt;&gt;"",VLOOKUP(Tableau1444[[#This Row],[Nom ]],Tableau346[],4,FALSE)*Tableau1444[[#This Row],[Quantité t/ha ou l/ha]]*1000,0)</f>
        <v>0</v>
      </c>
      <c r="G43" s="234">
        <f>IF(Tableau1444[[#This Row],[Nom ]]&lt;&gt;"",VLOOKUP(Tableau1444[[#This Row],[Nom ]],Tableau346[],7,FALSE)*Tableau1444[[#This Row],[Quantité t/ha ou l/ha]]*1000,0)</f>
        <v>0</v>
      </c>
      <c r="H43" s="255">
        <f>IF(Tableau1444[[#This Row],[Nom ]]&lt;&gt;"",VLOOKUP(Tableau1444[[#This Row],[Nom ]],Tableau346[],10,FALSE)*Tableau1444[[#This Row],[Quantité t/ha ou l/ha]]*1000,0)</f>
        <v>0</v>
      </c>
    </row>
    <row r="44" spans="2:8" ht="18.75">
      <c r="B44" s="194"/>
      <c r="C44" s="194"/>
      <c r="D44" s="194"/>
      <c r="E44" s="188">
        <f>Tableau1444[[#This Row],[Prix €/t ou €/l]]*Tableau1444[[#This Row],[Quantité t/ha ou l/ha]]</f>
        <v>0</v>
      </c>
      <c r="F44" s="188">
        <f>IF(Tableau1444[[#This Row],[Nom ]]&lt;&gt;"",VLOOKUP(Tableau1444[[#This Row],[Nom ]],Tableau346[],4,FALSE)*Tableau1444[[#This Row],[Quantité t/ha ou l/ha]]*1000,0)</f>
        <v>0</v>
      </c>
      <c r="G44" s="188">
        <f>IF(Tableau1444[[#This Row],[Nom ]]&lt;&gt;"",VLOOKUP(Tableau1444[[#This Row],[Nom ]],Tableau346[],7,FALSE)*Tableau1444[[#This Row],[Quantité t/ha ou l/ha]]*1000,0)</f>
        <v>0</v>
      </c>
      <c r="H44" s="188">
        <f>IF(Tableau1444[[#This Row],[Nom ]]&lt;&gt;"",VLOOKUP(Tableau1444[[#This Row],[Nom ]],Tableau346[],10,FALSE)*Tableau1444[[#This Row],[Quantité t/ha ou l/ha]]*1000,0)</f>
        <v>0</v>
      </c>
    </row>
    <row r="45" spans="2:8" ht="18.75">
      <c r="B45" s="194"/>
      <c r="C45" s="194"/>
      <c r="D45" s="194"/>
      <c r="E45" s="188">
        <f>Tableau1444[[#This Row],[Prix €/t ou €/l]]*Tableau1444[[#This Row],[Quantité t/ha ou l/ha]]</f>
        <v>0</v>
      </c>
      <c r="F45" s="188">
        <f>IF(Tableau1444[[#This Row],[Nom ]]&lt;&gt;"",VLOOKUP(Tableau1444[[#This Row],[Nom ]],Tableau346[],4,FALSE)*Tableau1444[[#This Row],[Quantité t/ha ou l/ha]]*1000,0)</f>
        <v>0</v>
      </c>
      <c r="G45" s="188">
        <f>IF(Tableau1444[[#This Row],[Nom ]]&lt;&gt;"",VLOOKUP(Tableau1444[[#This Row],[Nom ]],Tableau346[],7,FALSE)*Tableau1444[[#This Row],[Quantité t/ha ou l/ha]]*1000,0)</f>
        <v>0</v>
      </c>
      <c r="H45" s="188">
        <f>IF(Tableau1444[[#This Row],[Nom ]]&lt;&gt;"",VLOOKUP(Tableau1444[[#This Row],[Nom ]],Tableau346[],10,FALSE)*Tableau1444[[#This Row],[Quantité t/ha ou l/ha]]*1000,0)</f>
        <v>0</v>
      </c>
    </row>
    <row r="46" spans="2:8" ht="18.75">
      <c r="B46" s="194"/>
      <c r="C46" s="194"/>
      <c r="D46" s="194"/>
      <c r="E46" s="188">
        <f>Tableau1444[[#This Row],[Prix €/t ou €/l]]*Tableau1444[[#This Row],[Quantité t/ha ou l/ha]]</f>
        <v>0</v>
      </c>
      <c r="F46" s="188">
        <f>IF(Tableau1444[[#This Row],[Nom ]]&lt;&gt;"",VLOOKUP(Tableau1444[[#This Row],[Nom ]],Tableau346[],4,FALSE)*Tableau1444[[#This Row],[Quantité t/ha ou l/ha]]*1000,0)</f>
        <v>0</v>
      </c>
      <c r="G46" s="188">
        <f>IF(Tableau1444[[#This Row],[Nom ]]&lt;&gt;"",VLOOKUP(Tableau1444[[#This Row],[Nom ]],Tableau346[],7,FALSE)*Tableau1444[[#This Row],[Quantité t/ha ou l/ha]]*1000,0)</f>
        <v>0</v>
      </c>
      <c r="H46" s="188">
        <f>IF(Tableau1444[[#This Row],[Nom ]]&lt;&gt;"",VLOOKUP(Tableau1444[[#This Row],[Nom ]],Tableau346[],10,FALSE)*Tableau1444[[#This Row],[Quantité t/ha ou l/ha]]*1000,0)</f>
        <v>0</v>
      </c>
    </row>
    <row r="49" spans="2:6" ht="18.75" customHeight="1">
      <c r="B49" s="527" t="s">
        <v>384</v>
      </c>
      <c r="C49" s="527"/>
      <c r="D49" s="527"/>
    </row>
    <row r="50" spans="2:6" ht="18.75">
      <c r="B50" s="304" t="s">
        <v>385</v>
      </c>
      <c r="C50" s="304" t="s">
        <v>386</v>
      </c>
      <c r="D50" s="304" t="s">
        <v>142</v>
      </c>
    </row>
    <row r="51" spans="2:6" ht="18.75">
      <c r="B51" s="252"/>
      <c r="C51" s="194">
        <v>0.08</v>
      </c>
      <c r="D51" s="187">
        <f>B51*C51</f>
        <v>0</v>
      </c>
    </row>
    <row r="54" spans="2:6" ht="18.75">
      <c r="B54" s="517" t="s">
        <v>387</v>
      </c>
      <c r="C54" s="517"/>
      <c r="D54" s="517"/>
      <c r="E54" s="517"/>
      <c r="F54" s="517"/>
    </row>
    <row r="55" spans="2:6" ht="56.1" customHeight="1">
      <c r="B55" s="177" t="s">
        <v>20</v>
      </c>
      <c r="C55" s="177" t="s">
        <v>328</v>
      </c>
      <c r="D55" s="176" t="s">
        <v>75</v>
      </c>
      <c r="E55" s="176" t="s">
        <v>251</v>
      </c>
      <c r="F55" s="178" t="s">
        <v>142</v>
      </c>
    </row>
    <row r="56" spans="2:6" ht="18.75">
      <c r="B56" s="196"/>
      <c r="C56" s="200"/>
      <c r="D56" s="192"/>
      <c r="E56" s="192"/>
      <c r="F56" s="225">
        <f>Tableau15[[#This Row],[Quantité /ha]]*Tableau15[[#This Row],[Prix €/Quantité]]</f>
        <v>0</v>
      </c>
    </row>
    <row r="57" spans="2:6" ht="18.75">
      <c r="B57" s="196"/>
      <c r="C57" s="200"/>
      <c r="D57" s="192"/>
      <c r="E57" s="192"/>
      <c r="F57" s="225">
        <f>Tableau15[[#This Row],[Quantité /ha]]*Tableau15[[#This Row],[Prix €/Quantité]]</f>
        <v>0</v>
      </c>
    </row>
    <row r="58" spans="2:6" ht="18.75">
      <c r="B58" s="251"/>
      <c r="C58" s="251"/>
      <c r="D58" s="252"/>
      <c r="E58" s="252"/>
      <c r="F58" s="255">
        <f>Tableau15[[#This Row],[Quantité /ha]]*Tableau15[[#This Row],[Prix €/Quantité]]</f>
        <v>0</v>
      </c>
    </row>
    <row r="59" spans="2:6" ht="18.75">
      <c r="B59" s="196"/>
      <c r="C59" s="200"/>
      <c r="D59" s="193"/>
      <c r="E59" s="193"/>
      <c r="F59" s="226">
        <f>Tableau15[[#This Row],[Quantité /ha]]*Tableau15[[#This Row],[Prix €/Quantité]]</f>
        <v>0</v>
      </c>
    </row>
    <row r="60" spans="2:6" ht="18.75">
      <c r="B60" s="196"/>
      <c r="C60" s="200"/>
      <c r="D60" s="192"/>
      <c r="E60" s="192"/>
      <c r="F60" s="225">
        <f>Tableau15[[#This Row],[Quantité /ha]]*Tableau15[[#This Row],[Prix €/Quantité]]</f>
        <v>0</v>
      </c>
    </row>
    <row r="61" spans="2:6" ht="18.75">
      <c r="B61" s="196"/>
      <c r="C61" s="200"/>
      <c r="D61" s="192"/>
      <c r="E61" s="192"/>
      <c r="F61" s="225">
        <f>Tableau15[[#This Row],[Quantité /ha]]*Tableau15[[#This Row],[Prix €/Quantité]]</f>
        <v>0</v>
      </c>
    </row>
    <row r="62" spans="2:6" ht="18.75">
      <c r="B62" s="196"/>
      <c r="C62" s="200"/>
      <c r="D62" s="193"/>
      <c r="E62" s="193"/>
      <c r="F62" s="226">
        <f>Tableau15[[#This Row],[Quantité /ha]]*Tableau15[[#This Row],[Prix €/Quantité]]</f>
        <v>0</v>
      </c>
    </row>
  </sheetData>
  <sheetProtection selectLockedCells="1"/>
  <mergeCells count="6">
    <mergeCell ref="B2:F2"/>
    <mergeCell ref="B30:H30"/>
    <mergeCell ref="B39:H39"/>
    <mergeCell ref="B54:F54"/>
    <mergeCell ref="B20:F20"/>
    <mergeCell ref="B49:D49"/>
  </mergeCells>
  <phoneticPr fontId="11" type="noConversion"/>
  <dataValidations count="6">
    <dataValidation type="list" allowBlank="1" showInputMessage="1" showErrorMessage="1" sqref="B4:B17 B22:B27" xr:uid="{A404471D-F1C6-46A6-9866-87234356E5FE}">
      <formula1>Numéro_Opération</formula1>
    </dataValidation>
    <dataValidation type="list" allowBlank="1" showInputMessage="1" showErrorMessage="1" sqref="C22:C27" xr:uid="{D2A08119-811C-43C3-A9B7-2E8EBEDA6D8A}">
      <formula1>Type_Opération</formula1>
    </dataValidation>
    <dataValidation type="list" allowBlank="1" showInputMessage="1" showErrorMessage="1" sqref="C4:C17" xr:uid="{5198507A-7209-4795-BA15-104F68FA81A2}">
      <formula1>Herbicide</formula1>
    </dataValidation>
    <dataValidation type="list" allowBlank="1" showInputMessage="1" showErrorMessage="1" sqref="B41:B46" xr:uid="{599925A6-E0B3-4687-976B-E68CA0002E8D}">
      <formula1>Amendement</formula1>
    </dataValidation>
    <dataValidation type="list" allowBlank="1" showInputMessage="1" showErrorMessage="1" sqref="B32:B36" xr:uid="{B4764CDF-3F95-4B01-8B96-1F65C2E07A6A}">
      <formula1>Engrais</formula1>
    </dataValidation>
    <dataValidation type="list" allowBlank="1" showInputMessage="1" showErrorMessage="1" sqref="C56:C62" xr:uid="{8E64FCD1-941F-44E4-BC5C-731AA7E38F6E}">
      <formula1>Opération</formula1>
    </dataValidation>
  </dataValidations>
  <pageMargins left="0.7" right="0.7" top="0.75" bottom="0.75" header="0.3" footer="0.3"/>
  <pageSetup paperSize="9" orientation="portrait" r:id="rId1"/>
  <drawing r:id="rId2"/>
  <picture r:id="rId3"/>
  <tableParts count="5">
    <tablePart r:id="rId4"/>
    <tablePart r:id="rId5"/>
    <tablePart r:id="rId6"/>
    <tablePart r:id="rId7"/>
    <tablePart r:id="rId8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D4ABD-29C8-4992-98C8-94F8B04EBD87}">
  <sheetPr codeName="Feuil8">
    <tabColor rgb="FF561E21"/>
  </sheetPr>
  <dimension ref="B2:L27"/>
  <sheetViews>
    <sheetView showGridLines="0" showRowColHeaders="0" zoomScaleNormal="100" workbookViewId="0">
      <selection activeCell="B3" sqref="B3"/>
    </sheetView>
  </sheetViews>
  <sheetFormatPr baseColWidth="10" defaultRowHeight="15"/>
  <cols>
    <col min="1" max="1" width="19.7109375" customWidth="1"/>
    <col min="2" max="2" width="14.7109375" bestFit="1" customWidth="1"/>
    <col min="3" max="3" width="17.7109375" customWidth="1"/>
    <col min="4" max="4" width="13.7109375" customWidth="1"/>
    <col min="5" max="5" width="70.7109375" customWidth="1"/>
    <col min="6" max="8" width="15.7109375" customWidth="1"/>
    <col min="9" max="12" width="18.7109375" hidden="1" customWidth="1"/>
  </cols>
  <sheetData>
    <row r="2" spans="2:12" s="27" customFormat="1" ht="69.95" customHeight="1">
      <c r="B2" s="168" t="s">
        <v>17</v>
      </c>
      <c r="C2" s="121" t="s">
        <v>0</v>
      </c>
      <c r="D2" s="121" t="s">
        <v>1</v>
      </c>
      <c r="E2" s="121" t="s">
        <v>334</v>
      </c>
      <c r="F2" s="121" t="s">
        <v>2</v>
      </c>
      <c r="G2" s="121" t="s">
        <v>99</v>
      </c>
      <c r="H2" s="121" t="s">
        <v>138</v>
      </c>
      <c r="I2" s="121" t="s">
        <v>139</v>
      </c>
      <c r="J2" s="121" t="s">
        <v>141</v>
      </c>
      <c r="K2" s="121" t="s">
        <v>71</v>
      </c>
      <c r="L2" s="169" t="s">
        <v>108</v>
      </c>
    </row>
    <row r="3" spans="2:12" ht="18.75">
      <c r="B3" s="122"/>
      <c r="C3" s="123"/>
      <c r="D3" s="123"/>
      <c r="E3" s="123"/>
      <c r="F3" s="124">
        <f>IFERROR(VLOOKUP(E3,Tableau1[[Intervention]:[Coût de l''opération €/ha]],4,FALSE),0)+IFERROR(VLOOKUP(E3,Tableau3943[[Intervention]:[Coût de l''opération €/ha]],4,FALSE),0)</f>
        <v>0</v>
      </c>
      <c r="G3" s="174"/>
      <c r="H3" s="124">
        <f>IF(Tableau434[[#This Row],[Débit de chantier choisi h/ha]]="",Tableau434[[#This Row],[Débit de chantier h/ha]],Tableau434[[#This Row],[Débit de chantier choisi h/ha]])</f>
        <v>0</v>
      </c>
      <c r="I3" s="125">
        <f>((IFERROR(VLOOKUP(E3,Tableau1[[Intervention]:[Coût de l''opération €/ha]],5,FALSE)*Tableau434[[#This Row],[Débit de Chantier retenu h/ha]],0)+IFERROR(VLOOKUP(E3,Tableau3943[[Intervention]:[Coût de l''opération €/ha]],5,FALSE)*Tableau434[[#This Row],[Débit de Chantier retenu h/ha]],0)))*'Paramétrage Transversal'!$D$33*'Paramétrage Transversal'!$D$37</f>
        <v>0</v>
      </c>
      <c r="J3" s="125">
        <f>Tableau434[[#This Row],[Débit de Chantier retenu h/ha]]*'Paramétrage Transversal'!$D$14</f>
        <v>0</v>
      </c>
      <c r="K3" s="126" t="str">
        <f>IF(Tableau434[[#This Row],[Date]]&lt;&gt;"",MONTH(Tableau434[[#This Row],[Date]]),"")</f>
        <v/>
      </c>
      <c r="L3" s="201">
        <f>IFERROR(VLOOKUP(E3,Tableau1[[Intervention]:[Coût de l''opération €/ha]],8,FALSE)*Tableau434[[#This Row],[Débit de Chantier retenu h/ha]],0)+IFERROR(VLOOKUP(E3,Tableau3943[[Intervention]:[Coût de l''opération €/ha]],8,FALSE)*Tableau434[[#This Row],[Débit de Chantier retenu h/ha]],0)</f>
        <v>0</v>
      </c>
    </row>
    <row r="4" spans="2:12" ht="18.75">
      <c r="B4" s="122"/>
      <c r="C4" s="123"/>
      <c r="D4" s="123"/>
      <c r="E4" s="123"/>
      <c r="F4" s="124">
        <f>IFERROR(VLOOKUP(E4,Tableau1[[Intervention]:[Coût de l''opération €/ha]],4,FALSE),0)+IFERROR(VLOOKUP(E4,Tableau3943[[Intervention]:[Coût de l''opération €/ha]],4,FALSE),0)</f>
        <v>0</v>
      </c>
      <c r="G4" s="174"/>
      <c r="H4" s="124">
        <f>IF(Tableau434[[#This Row],[Débit de chantier choisi h/ha]]="",Tableau434[[#This Row],[Débit de chantier h/ha]],Tableau434[[#This Row],[Débit de chantier choisi h/ha]])</f>
        <v>0</v>
      </c>
      <c r="I4" s="125">
        <f>((IFERROR(VLOOKUP(E4,Tableau1[[Intervention]:[Coût de l''opération €/ha]],5,FALSE)*Tableau434[[#This Row],[Débit de Chantier retenu h/ha]],0)+IFERROR(VLOOKUP(E4,Tableau3943[[Intervention]:[Coût de l''opération €/ha]],5,FALSE)*Tableau434[[#This Row],[Débit de Chantier retenu h/ha]],0)))*'Paramétrage Transversal'!$D$33*'Paramétrage Transversal'!$D$37</f>
        <v>0</v>
      </c>
      <c r="J4" s="125">
        <f>Tableau434[[#This Row],[Débit de Chantier retenu h/ha]]*'Paramétrage Transversal'!$D$14</f>
        <v>0</v>
      </c>
      <c r="K4" s="126" t="str">
        <f>IF(Tableau434[[#This Row],[Date]]&lt;&gt;"",MONTH(Tableau434[[#This Row],[Date]]),"")</f>
        <v/>
      </c>
      <c r="L4" s="201">
        <f>IFERROR(VLOOKUP(E4,Tableau1[[Intervention]:[Coût de l''opération €/ha]],8,FALSE)*Tableau434[[#This Row],[Débit de Chantier retenu h/ha]],0)+IFERROR(VLOOKUP(E4,Tableau3943[[Intervention]:[Coût de l''opération €/ha]],8,FALSE)*Tableau434[[#This Row],[Débit de Chantier retenu h/ha]],0)</f>
        <v>0</v>
      </c>
    </row>
    <row r="5" spans="2:12" ht="18.75">
      <c r="B5" s="122"/>
      <c r="C5" s="123"/>
      <c r="D5" s="123"/>
      <c r="E5" s="123"/>
      <c r="F5" s="124">
        <f>IFERROR(VLOOKUP(E5,Tableau1[[Intervention]:[Coût de l''opération €/ha]],4,FALSE),0)+IFERROR(VLOOKUP(E5,Tableau3943[[Intervention]:[Coût de l''opération €/ha]],4,FALSE),0)</f>
        <v>0</v>
      </c>
      <c r="G5" s="174"/>
      <c r="H5" s="124">
        <f>IF(Tableau434[[#This Row],[Débit de chantier choisi h/ha]]="",Tableau434[[#This Row],[Débit de chantier h/ha]],Tableau434[[#This Row],[Débit de chantier choisi h/ha]])</f>
        <v>0</v>
      </c>
      <c r="I5" s="125">
        <f>((IFERROR(VLOOKUP(E5,Tableau1[[Intervention]:[Coût de l''opération €/ha]],5,FALSE)*Tableau434[[#This Row],[Débit de Chantier retenu h/ha]],0)+IFERROR(VLOOKUP(E5,Tableau3943[[Intervention]:[Coût de l''opération €/ha]],5,FALSE)*Tableau434[[#This Row],[Débit de Chantier retenu h/ha]],0)))*'Paramétrage Transversal'!$D$33*'Paramétrage Transversal'!$D$37</f>
        <v>0</v>
      </c>
      <c r="J5" s="125">
        <f>Tableau434[[#This Row],[Débit de Chantier retenu h/ha]]*'Paramétrage Transversal'!$D$14</f>
        <v>0</v>
      </c>
      <c r="K5" s="126" t="str">
        <f>IF(Tableau434[[#This Row],[Date]]&lt;&gt;"",MONTH(Tableau434[[#This Row],[Date]]),"")</f>
        <v/>
      </c>
      <c r="L5" s="201">
        <f>IFERROR(VLOOKUP(E5,Tableau1[[Intervention]:[Coût de l''opération €/ha]],8,FALSE)*Tableau434[[#This Row],[Débit de Chantier retenu h/ha]],0)+IFERROR(VLOOKUP(E5,Tableau3943[[Intervention]:[Coût de l''opération €/ha]],8,FALSE)*Tableau434[[#This Row],[Débit de Chantier retenu h/ha]],0)</f>
        <v>0</v>
      </c>
    </row>
    <row r="6" spans="2:12" ht="18.75">
      <c r="B6" s="122"/>
      <c r="C6" s="123"/>
      <c r="D6" s="123"/>
      <c r="E6" s="123"/>
      <c r="F6" s="124">
        <f>IFERROR(VLOOKUP(E6,Tableau1[[Intervention]:[Coût de l''opération €/ha]],4,FALSE),0)+IFERROR(VLOOKUP(E6,Tableau3943[[Intervention]:[Coût de l''opération €/ha]],4,FALSE),0)</f>
        <v>0</v>
      </c>
      <c r="G6" s="174"/>
      <c r="H6" s="124">
        <f>IF(Tableau434[[#This Row],[Débit de chantier choisi h/ha]]="",Tableau434[[#This Row],[Débit de chantier h/ha]],Tableau434[[#This Row],[Débit de chantier choisi h/ha]])</f>
        <v>0</v>
      </c>
      <c r="I6" s="125">
        <f>((IFERROR(VLOOKUP(E6,Tableau1[[Intervention]:[Coût de l''opération €/ha]],5,FALSE)*Tableau434[[#This Row],[Débit de Chantier retenu h/ha]],0)+IFERROR(VLOOKUP(E6,Tableau3943[[Intervention]:[Coût de l''opération €/ha]],5,FALSE)*Tableau434[[#This Row],[Débit de Chantier retenu h/ha]],0)))*'Paramétrage Transversal'!$D$33*'Paramétrage Transversal'!$D$37</f>
        <v>0</v>
      </c>
      <c r="J6" s="125">
        <f>Tableau434[[#This Row],[Débit de Chantier retenu h/ha]]*'Paramétrage Transversal'!$D$14</f>
        <v>0</v>
      </c>
      <c r="K6" s="126" t="str">
        <f>IF(Tableau434[[#This Row],[Date]]&lt;&gt;"",MONTH(Tableau434[[#This Row],[Date]]),"")</f>
        <v/>
      </c>
      <c r="L6" s="201">
        <f>IFERROR(VLOOKUP(E6,Tableau1[[Intervention]:[Coût de l''opération €/ha]],8,FALSE)*Tableau434[[#This Row],[Débit de Chantier retenu h/ha]],0)+IFERROR(VLOOKUP(E6,Tableau3943[[Intervention]:[Coût de l''opération €/ha]],8,FALSE)*Tableau434[[#This Row],[Débit de Chantier retenu h/ha]],0)</f>
        <v>0</v>
      </c>
    </row>
    <row r="7" spans="2:12" ht="18.75">
      <c r="B7" s="122"/>
      <c r="C7" s="123"/>
      <c r="D7" s="123"/>
      <c r="E7" s="123"/>
      <c r="F7" s="124">
        <f>IFERROR(VLOOKUP(E7,Tableau1[[Intervention]:[Coût de l''opération €/ha]],4,FALSE),0)+IFERROR(VLOOKUP(E7,Tableau3943[[Intervention]:[Coût de l''opération €/ha]],4,FALSE),0)</f>
        <v>0</v>
      </c>
      <c r="G7" s="174"/>
      <c r="H7" s="124">
        <f>IF(Tableau434[[#This Row],[Débit de chantier choisi h/ha]]="",Tableau434[[#This Row],[Débit de chantier h/ha]],Tableau434[[#This Row],[Débit de chantier choisi h/ha]])</f>
        <v>0</v>
      </c>
      <c r="I7" s="125">
        <f>((IFERROR(VLOOKUP(E7,Tableau1[[Intervention]:[Coût de l''opération €/ha]],5,FALSE)*Tableau434[[#This Row],[Débit de Chantier retenu h/ha]],0)+IFERROR(VLOOKUP(E7,Tableau3943[[Intervention]:[Coût de l''opération €/ha]],5,FALSE)*Tableau434[[#This Row],[Débit de Chantier retenu h/ha]],0)))*'Paramétrage Transversal'!$D$33*'Paramétrage Transversal'!$D$37</f>
        <v>0</v>
      </c>
      <c r="J7" s="125">
        <f>Tableau434[[#This Row],[Débit de Chantier retenu h/ha]]*'Paramétrage Transversal'!$D$14</f>
        <v>0</v>
      </c>
      <c r="K7" s="126" t="str">
        <f>IF(Tableau434[[#This Row],[Date]]&lt;&gt;"",MONTH(Tableau434[[#This Row],[Date]]),"")</f>
        <v/>
      </c>
      <c r="L7" s="201">
        <f>IFERROR(VLOOKUP(E7,Tableau1[[Intervention]:[Coût de l''opération €/ha]],8,FALSE)*Tableau434[[#This Row],[Débit de Chantier retenu h/ha]],0)+IFERROR(VLOOKUP(E7,Tableau3943[[Intervention]:[Coût de l''opération €/ha]],8,FALSE)*Tableau434[[#This Row],[Débit de Chantier retenu h/ha]],0)</f>
        <v>0</v>
      </c>
    </row>
    <row r="8" spans="2:12" ht="18.75">
      <c r="B8" s="122"/>
      <c r="C8" s="123"/>
      <c r="D8" s="123"/>
      <c r="E8" s="123"/>
      <c r="F8" s="124">
        <f>IFERROR(VLOOKUP(E8,Tableau1[[Intervention]:[Coût de l''opération €/ha]],4,FALSE),0)+IFERROR(VLOOKUP(E8,Tableau3943[[Intervention]:[Coût de l''opération €/ha]],4,FALSE),0)</f>
        <v>0</v>
      </c>
      <c r="G8" s="174"/>
      <c r="H8" s="124">
        <f>IF(Tableau434[[#This Row],[Débit de chantier choisi h/ha]]="",Tableau434[[#This Row],[Débit de chantier h/ha]],Tableau434[[#This Row],[Débit de chantier choisi h/ha]])</f>
        <v>0</v>
      </c>
      <c r="I8" s="125">
        <f>((IFERROR(VLOOKUP(E8,Tableau1[[Intervention]:[Coût de l''opération €/ha]],5,FALSE)*Tableau434[[#This Row],[Débit de Chantier retenu h/ha]],0)+IFERROR(VLOOKUP(E8,Tableau3943[[Intervention]:[Coût de l''opération €/ha]],5,FALSE)*Tableau434[[#This Row],[Débit de Chantier retenu h/ha]],0)))*'Paramétrage Transversal'!$D$33*'Paramétrage Transversal'!$D$37</f>
        <v>0</v>
      </c>
      <c r="J8" s="125">
        <f>Tableau434[[#This Row],[Débit de Chantier retenu h/ha]]*'Paramétrage Transversal'!$D$14</f>
        <v>0</v>
      </c>
      <c r="K8" s="126" t="str">
        <f>IF(Tableau434[[#This Row],[Date]]&lt;&gt;"",MONTH(Tableau434[[#This Row],[Date]]),"")</f>
        <v/>
      </c>
      <c r="L8" s="201">
        <f>IFERROR(VLOOKUP(E8,Tableau1[[Intervention]:[Coût de l''opération €/ha]],8,FALSE)*Tableau434[[#This Row],[Débit de Chantier retenu h/ha]],0)+IFERROR(VLOOKUP(E8,Tableau3943[[Intervention]:[Coût de l''opération €/ha]],8,FALSE)*Tableau434[[#This Row],[Débit de Chantier retenu h/ha]],0)</f>
        <v>0</v>
      </c>
    </row>
    <row r="9" spans="2:12" ht="18.75">
      <c r="B9" s="122"/>
      <c r="C9" s="123"/>
      <c r="D9" s="123"/>
      <c r="E9" s="123"/>
      <c r="F9" s="124">
        <f>IFERROR(VLOOKUP(E9,Tableau1[[Intervention]:[Coût de l''opération €/ha]],4,FALSE),0)+IFERROR(VLOOKUP(E9,Tableau3943[[Intervention]:[Coût de l''opération €/ha]],4,FALSE),0)</f>
        <v>0</v>
      </c>
      <c r="G9" s="174"/>
      <c r="H9" s="124">
        <f>IF(Tableau434[[#This Row],[Débit de chantier choisi h/ha]]="",Tableau434[[#This Row],[Débit de chantier h/ha]],Tableau434[[#This Row],[Débit de chantier choisi h/ha]])</f>
        <v>0</v>
      </c>
      <c r="I9" s="125">
        <f>((IFERROR(VLOOKUP(E9,Tableau1[[Intervention]:[Coût de l''opération €/ha]],5,FALSE)*Tableau434[[#This Row],[Débit de Chantier retenu h/ha]],0)+IFERROR(VLOOKUP(E9,Tableau3943[[Intervention]:[Coût de l''opération €/ha]],5,FALSE)*Tableau434[[#This Row],[Débit de Chantier retenu h/ha]],0)))*'Paramétrage Transversal'!$D$33*'Paramétrage Transversal'!$D$37</f>
        <v>0</v>
      </c>
      <c r="J9" s="125">
        <f>Tableau434[[#This Row],[Débit de Chantier retenu h/ha]]*'Paramétrage Transversal'!$D$14</f>
        <v>0</v>
      </c>
      <c r="K9" s="126" t="str">
        <f>IF(Tableau434[[#This Row],[Date]]&lt;&gt;"",MONTH(Tableau434[[#This Row],[Date]]),"")</f>
        <v/>
      </c>
      <c r="L9" s="201">
        <f>IFERROR(VLOOKUP(E9,Tableau1[[Intervention]:[Coût de l''opération €/ha]],8,FALSE)*Tableau434[[#This Row],[Débit de Chantier retenu h/ha]],0)+IFERROR(VLOOKUP(E9,Tableau3943[[Intervention]:[Coût de l''opération €/ha]],8,FALSE)*Tableau434[[#This Row],[Débit de Chantier retenu h/ha]],0)</f>
        <v>0</v>
      </c>
    </row>
    <row r="10" spans="2:12" ht="18.75">
      <c r="B10" s="122"/>
      <c r="C10" s="123"/>
      <c r="D10" s="123"/>
      <c r="E10" s="123"/>
      <c r="F10" s="124">
        <f>IFERROR(VLOOKUP(E10,Tableau1[[Intervention]:[Coût de l''opération €/ha]],4,FALSE),0)+IFERROR(VLOOKUP(E10,Tableau3943[[Intervention]:[Coût de l''opération €/ha]],4,FALSE),0)</f>
        <v>0</v>
      </c>
      <c r="G10" s="174"/>
      <c r="H10" s="124">
        <f>IF(Tableau434[[#This Row],[Débit de chantier choisi h/ha]]="",Tableau434[[#This Row],[Débit de chantier h/ha]],Tableau434[[#This Row],[Débit de chantier choisi h/ha]])</f>
        <v>0</v>
      </c>
      <c r="I10" s="125">
        <f>((IFERROR(VLOOKUP(E10,Tableau1[[Intervention]:[Coût de l''opération €/ha]],5,FALSE)*Tableau434[[#This Row],[Débit de Chantier retenu h/ha]],0)+IFERROR(VLOOKUP(E10,Tableau3943[[Intervention]:[Coût de l''opération €/ha]],5,FALSE)*Tableau434[[#This Row],[Débit de Chantier retenu h/ha]],0)))*'Paramétrage Transversal'!$D$33*'Paramétrage Transversal'!$D$37</f>
        <v>0</v>
      </c>
      <c r="J10" s="125">
        <f>Tableau434[[#This Row],[Débit de Chantier retenu h/ha]]*'Paramétrage Transversal'!$D$14</f>
        <v>0</v>
      </c>
      <c r="K10" s="126" t="str">
        <f>IF(Tableau434[[#This Row],[Date]]&lt;&gt;"",MONTH(Tableau434[[#This Row],[Date]]),"")</f>
        <v/>
      </c>
      <c r="L10" s="201">
        <f>IFERROR(VLOOKUP(E10,Tableau1[[Intervention]:[Coût de l''opération €/ha]],8,FALSE)*Tableau434[[#This Row],[Débit de Chantier retenu h/ha]],0)+IFERROR(VLOOKUP(E10,Tableau3943[[Intervention]:[Coût de l''opération €/ha]],8,FALSE)*Tableau434[[#This Row],[Débit de Chantier retenu h/ha]],0)</f>
        <v>0</v>
      </c>
    </row>
    <row r="11" spans="2:12" ht="18.75">
      <c r="B11" s="122"/>
      <c r="C11" s="123"/>
      <c r="D11" s="123"/>
      <c r="E11" s="123"/>
      <c r="F11" s="124">
        <f>IFERROR(VLOOKUP(E11,Tableau1[[Intervention]:[Coût de l''opération €/ha]],4,FALSE),0)+IFERROR(VLOOKUP(E11,Tableau3943[[Intervention]:[Coût de l''opération €/ha]],4,FALSE),0)</f>
        <v>0</v>
      </c>
      <c r="G11" s="174"/>
      <c r="H11" s="124">
        <f>IF(Tableau434[[#This Row],[Débit de chantier choisi h/ha]]="",Tableau434[[#This Row],[Débit de chantier h/ha]],Tableau434[[#This Row],[Débit de chantier choisi h/ha]])</f>
        <v>0</v>
      </c>
      <c r="I11" s="125">
        <f>((IFERROR(VLOOKUP(E11,Tableau1[[Intervention]:[Coût de l''opération €/ha]],5,FALSE)*Tableau434[[#This Row],[Débit de Chantier retenu h/ha]],0)+IFERROR(VLOOKUP(E11,Tableau3943[[Intervention]:[Coût de l''opération €/ha]],5,FALSE)*Tableau434[[#This Row],[Débit de Chantier retenu h/ha]],0)))*'Paramétrage Transversal'!$D$33*'Paramétrage Transversal'!$D$37</f>
        <v>0</v>
      </c>
      <c r="J11" s="125">
        <f>Tableau434[[#This Row],[Débit de Chantier retenu h/ha]]*'Paramétrage Transversal'!$D$14</f>
        <v>0</v>
      </c>
      <c r="K11" s="126" t="str">
        <f>IF(Tableau434[[#This Row],[Date]]&lt;&gt;"",MONTH(Tableau434[[#This Row],[Date]]),"")</f>
        <v/>
      </c>
      <c r="L11" s="201">
        <f>IFERROR(VLOOKUP(E11,Tableau1[[Intervention]:[Coût de l''opération €/ha]],8,FALSE)*Tableau434[[#This Row],[Débit de Chantier retenu h/ha]],0)+IFERROR(VLOOKUP(E11,Tableau3943[[Intervention]:[Coût de l''opération €/ha]],8,FALSE)*Tableau434[[#This Row],[Débit de Chantier retenu h/ha]],0)</f>
        <v>0</v>
      </c>
    </row>
    <row r="12" spans="2:12" ht="18.75">
      <c r="B12" s="122"/>
      <c r="C12" s="123"/>
      <c r="D12" s="123"/>
      <c r="E12" s="123"/>
      <c r="F12" s="124">
        <f>IFERROR(VLOOKUP(E12,Tableau1[[Intervention]:[Coût de l''opération €/ha]],4,FALSE),0)+IFERROR(VLOOKUP(E12,Tableau3943[[Intervention]:[Coût de l''opération €/ha]],4,FALSE),0)</f>
        <v>0</v>
      </c>
      <c r="G12" s="174"/>
      <c r="H12" s="124">
        <f>IF(Tableau434[[#This Row],[Débit de chantier choisi h/ha]]="",Tableau434[[#This Row],[Débit de chantier h/ha]],Tableau434[[#This Row],[Débit de chantier choisi h/ha]])</f>
        <v>0</v>
      </c>
      <c r="I12" s="125">
        <f>((IFERROR(VLOOKUP(E12,Tableau1[[Intervention]:[Coût de l''opération €/ha]],5,FALSE)*Tableau434[[#This Row],[Débit de Chantier retenu h/ha]],0)+IFERROR(VLOOKUP(E12,Tableau3943[[Intervention]:[Coût de l''opération €/ha]],5,FALSE)*Tableau434[[#This Row],[Débit de Chantier retenu h/ha]],0)))*'Paramétrage Transversal'!$D$33*'Paramétrage Transversal'!$D$37</f>
        <v>0</v>
      </c>
      <c r="J12" s="125">
        <f>Tableau434[[#This Row],[Débit de Chantier retenu h/ha]]*'Paramétrage Transversal'!$D$14</f>
        <v>0</v>
      </c>
      <c r="K12" s="126" t="str">
        <f>IF(Tableau434[[#This Row],[Date]]&lt;&gt;"",MONTH(Tableau434[[#This Row],[Date]]),"")</f>
        <v/>
      </c>
      <c r="L12" s="201">
        <f>IFERROR(VLOOKUP(E12,Tableau1[[Intervention]:[Coût de l''opération €/ha]],8,FALSE)*Tableau434[[#This Row],[Débit de Chantier retenu h/ha]],0)+IFERROR(VLOOKUP(E12,Tableau3943[[Intervention]:[Coût de l''opération €/ha]],8,FALSE)*Tableau434[[#This Row],[Débit de Chantier retenu h/ha]],0)</f>
        <v>0</v>
      </c>
    </row>
    <row r="13" spans="2:12" ht="18.75">
      <c r="B13" s="122"/>
      <c r="C13" s="123"/>
      <c r="D13" s="123"/>
      <c r="E13" s="123"/>
      <c r="F13" s="124">
        <f>IFERROR(VLOOKUP(E13,Tableau1[[Intervention]:[Coût de l''opération €/ha]],4,FALSE),0)+IFERROR(VLOOKUP(E13,Tableau3943[[Intervention]:[Coût de l''opération €/ha]],4,FALSE),0)</f>
        <v>0</v>
      </c>
      <c r="G13" s="174"/>
      <c r="H13" s="124">
        <f>IF(Tableau434[[#This Row],[Débit de chantier choisi h/ha]]="",Tableau434[[#This Row],[Débit de chantier h/ha]],Tableau434[[#This Row],[Débit de chantier choisi h/ha]])</f>
        <v>0</v>
      </c>
      <c r="I13" s="125">
        <f>((IFERROR(VLOOKUP(E13,Tableau1[[Intervention]:[Coût de l''opération €/ha]],5,FALSE)*Tableau434[[#This Row],[Débit de Chantier retenu h/ha]],0)+IFERROR(VLOOKUP(E13,Tableau3943[[Intervention]:[Coût de l''opération €/ha]],5,FALSE)*Tableau434[[#This Row],[Débit de Chantier retenu h/ha]],0)))*'Paramétrage Transversal'!$D$33*'Paramétrage Transversal'!$D$37</f>
        <v>0</v>
      </c>
      <c r="J13" s="125">
        <f>Tableau434[[#This Row],[Débit de Chantier retenu h/ha]]*'Paramétrage Transversal'!$D$14</f>
        <v>0</v>
      </c>
      <c r="K13" s="126" t="str">
        <f>IF(Tableau434[[#This Row],[Date]]&lt;&gt;"",MONTH(Tableau434[[#This Row],[Date]]),"")</f>
        <v/>
      </c>
      <c r="L13" s="201">
        <f>IFERROR(VLOOKUP(E13,Tableau1[[Intervention]:[Coût de l''opération €/ha]],8,FALSE)*Tableau434[[#This Row],[Débit de Chantier retenu h/ha]],0)+IFERROR(VLOOKUP(E13,Tableau3943[[Intervention]:[Coût de l''opération €/ha]],8,FALSE)*Tableau434[[#This Row],[Débit de Chantier retenu h/ha]],0)</f>
        <v>0</v>
      </c>
    </row>
    <row r="14" spans="2:12" ht="18.75">
      <c r="B14" s="122"/>
      <c r="C14" s="123"/>
      <c r="D14" s="123"/>
      <c r="E14" s="123"/>
      <c r="F14" s="124">
        <f>IFERROR(VLOOKUP(E14,Tableau1[[Intervention]:[Coût de l''opération €/ha]],4,FALSE),0)+IFERROR(VLOOKUP(E14,Tableau3943[[Intervention]:[Coût de l''opération €/ha]],4,FALSE),0)</f>
        <v>0</v>
      </c>
      <c r="G14" s="174"/>
      <c r="H14" s="124">
        <f>IF(Tableau434[[#This Row],[Débit de chantier choisi h/ha]]="",Tableau434[[#This Row],[Débit de chantier h/ha]],Tableau434[[#This Row],[Débit de chantier choisi h/ha]])</f>
        <v>0</v>
      </c>
      <c r="I14" s="125">
        <f>((IFERROR(VLOOKUP(E14,Tableau1[[Intervention]:[Coût de l''opération €/ha]],5,FALSE)*Tableau434[[#This Row],[Débit de Chantier retenu h/ha]],0)+IFERROR(VLOOKUP(E14,Tableau3943[[Intervention]:[Coût de l''opération €/ha]],5,FALSE)*Tableau434[[#This Row],[Débit de Chantier retenu h/ha]],0)))*'Paramétrage Transversal'!$D$33*'Paramétrage Transversal'!$D$37</f>
        <v>0</v>
      </c>
      <c r="J14" s="125">
        <f>Tableau434[[#This Row],[Débit de Chantier retenu h/ha]]*'Paramétrage Transversal'!$D$14</f>
        <v>0</v>
      </c>
      <c r="K14" s="126" t="str">
        <f>IF(Tableau434[[#This Row],[Date]]&lt;&gt;"",MONTH(Tableau434[[#This Row],[Date]]),"")</f>
        <v/>
      </c>
      <c r="L14" s="201">
        <f>IFERROR(VLOOKUP(E14,Tableau1[[Intervention]:[Coût de l''opération €/ha]],8,FALSE)*Tableau434[[#This Row],[Débit de Chantier retenu h/ha]],0)+IFERROR(VLOOKUP(E14,Tableau3943[[Intervention]:[Coût de l''opération €/ha]],8,FALSE)*Tableau434[[#This Row],[Débit de Chantier retenu h/ha]],0)</f>
        <v>0</v>
      </c>
    </row>
    <row r="15" spans="2:12" ht="18.75">
      <c r="B15" s="206"/>
      <c r="C15" s="123"/>
      <c r="D15" s="127"/>
      <c r="E15" s="123"/>
      <c r="F15" s="124">
        <f>IFERROR(VLOOKUP(E15,Tableau1[[Intervention]:[Coût de l''opération €/ha]],4,FALSE),0)+IFERROR(VLOOKUP(E15,Tableau3943[[Intervention]:[Coût de l''opération €/ha]],4,FALSE),0)</f>
        <v>0</v>
      </c>
      <c r="G15" s="174"/>
      <c r="H15" s="124">
        <f>IF(Tableau434[[#This Row],[Débit de chantier choisi h/ha]]="",Tableau434[[#This Row],[Débit de chantier h/ha]],Tableau434[[#This Row],[Débit de chantier choisi h/ha]])</f>
        <v>0</v>
      </c>
      <c r="I15" s="125">
        <f>((IFERROR(VLOOKUP(E15,Tableau1[[Intervention]:[Coût de l''opération €/ha]],5,FALSE)*Tableau434[[#This Row],[Débit de Chantier retenu h/ha]],0)+IFERROR(VLOOKUP(E15,Tableau3943[[Intervention]:[Coût de l''opération €/ha]],5,FALSE)*Tableau434[[#This Row],[Débit de Chantier retenu h/ha]],0)))*'Paramétrage Transversal'!$D$33*'Paramétrage Transversal'!$D$37</f>
        <v>0</v>
      </c>
      <c r="J15" s="125">
        <f>Tableau434[[#This Row],[Débit de Chantier retenu h/ha]]*'Paramétrage Transversal'!$D$14</f>
        <v>0</v>
      </c>
      <c r="K15" s="126" t="str">
        <f>IF(Tableau434[[#This Row],[Date]]&lt;&gt;"",MONTH(Tableau434[[#This Row],[Date]]),"")</f>
        <v/>
      </c>
      <c r="L15" s="201">
        <f>IFERROR(VLOOKUP(E15,Tableau1[[Intervention]:[Coût de l''opération €/ha]],8,FALSE)*Tableau434[[#This Row],[Débit de Chantier retenu h/ha]],0)+IFERROR(VLOOKUP(E15,Tableau3943[[Intervention]:[Coût de l''opération €/ha]],8,FALSE)*Tableau434[[#This Row],[Débit de Chantier retenu h/ha]],0)</f>
        <v>0</v>
      </c>
    </row>
    <row r="16" spans="2:12" ht="18.75">
      <c r="B16" s="206"/>
      <c r="C16" s="123"/>
      <c r="D16" s="123"/>
      <c r="E16" s="123"/>
      <c r="F16" s="124">
        <f>IFERROR(VLOOKUP(E16,Tableau1[[Intervention]:[Coût de l''opération €/ha]],4,FALSE),0)+IFERROR(VLOOKUP(E16,Tableau3943[[Intervention]:[Coût de l''opération €/ha]],4,FALSE),0)</f>
        <v>0</v>
      </c>
      <c r="G16" s="174"/>
      <c r="H16" s="124">
        <f>IF(Tableau434[[#This Row],[Débit de chantier choisi h/ha]]="",Tableau434[[#This Row],[Débit de chantier h/ha]],Tableau434[[#This Row],[Débit de chantier choisi h/ha]])</f>
        <v>0</v>
      </c>
      <c r="I16" s="125">
        <f>((IFERROR(VLOOKUP(E16,Tableau1[[Intervention]:[Coût de l''opération €/ha]],5,FALSE)*Tableau434[[#This Row],[Débit de Chantier retenu h/ha]],0)+IFERROR(VLOOKUP(E16,Tableau3943[[Intervention]:[Coût de l''opération €/ha]],5,FALSE)*Tableau434[[#This Row],[Débit de Chantier retenu h/ha]],0)))*'Paramétrage Transversal'!$D$33*'Paramétrage Transversal'!$D$37</f>
        <v>0</v>
      </c>
      <c r="J16" s="125">
        <f>Tableau434[[#This Row],[Débit de Chantier retenu h/ha]]*'Paramétrage Transversal'!$D$14</f>
        <v>0</v>
      </c>
      <c r="K16" s="126" t="str">
        <f>IF(Tableau434[[#This Row],[Date]]&lt;&gt;"",MONTH(Tableau434[[#This Row],[Date]]),"")</f>
        <v/>
      </c>
      <c r="L16" s="201">
        <f>IFERROR(VLOOKUP(E16,Tableau1[[Intervention]:[Coût de l''opération €/ha]],8,FALSE)*Tableau434[[#This Row],[Débit de Chantier retenu h/ha]],0)+IFERROR(VLOOKUP(E16,Tableau3943[[Intervention]:[Coût de l''opération €/ha]],8,FALSE)*Tableau434[[#This Row],[Débit de Chantier retenu h/ha]],0)</f>
        <v>0</v>
      </c>
    </row>
    <row r="17" spans="2:12" ht="18.75">
      <c r="B17" s="206"/>
      <c r="C17" s="123"/>
      <c r="D17" s="123"/>
      <c r="E17" s="123"/>
      <c r="F17" s="124">
        <f>IFERROR(VLOOKUP(E17,Tableau1[[Intervention]:[Coût de l''opération €/ha]],4,FALSE),0)+IFERROR(VLOOKUP(E17,Tableau3943[[Intervention]:[Coût de l''opération €/ha]],4,FALSE),0)</f>
        <v>0</v>
      </c>
      <c r="G17" s="174"/>
      <c r="H17" s="124">
        <f>IF(Tableau434[[#This Row],[Débit de chantier choisi h/ha]]="",Tableau434[[#This Row],[Débit de chantier h/ha]],Tableau434[[#This Row],[Débit de chantier choisi h/ha]])</f>
        <v>0</v>
      </c>
      <c r="I17" s="125">
        <f>((IFERROR(VLOOKUP(E17,Tableau1[[Intervention]:[Coût de l''opération €/ha]],5,FALSE)*Tableau434[[#This Row],[Débit de Chantier retenu h/ha]],0)+IFERROR(VLOOKUP(E17,Tableau3943[[Intervention]:[Coût de l''opération €/ha]],5,FALSE)*Tableau434[[#This Row],[Débit de Chantier retenu h/ha]],0)))*'Paramétrage Transversal'!$D$33*'Paramétrage Transversal'!$D$37</f>
        <v>0</v>
      </c>
      <c r="J17" s="125">
        <f>Tableau434[[#This Row],[Débit de Chantier retenu h/ha]]*'Paramétrage Transversal'!$D$14</f>
        <v>0</v>
      </c>
      <c r="K17" s="126" t="str">
        <f>IF(Tableau434[[#This Row],[Date]]&lt;&gt;"",MONTH(Tableau434[[#This Row],[Date]]),"")</f>
        <v/>
      </c>
      <c r="L17" s="201">
        <f>IFERROR(VLOOKUP(E17,Tableau1[[Intervention]:[Coût de l''opération €/ha]],8,FALSE)*Tableau434[[#This Row],[Débit de Chantier retenu h/ha]],0)+IFERROR(VLOOKUP(E17,Tableau3943[[Intervention]:[Coût de l''opération €/ha]],8,FALSE)*Tableau434[[#This Row],[Débit de Chantier retenu h/ha]],0)</f>
        <v>0</v>
      </c>
    </row>
    <row r="18" spans="2:12" ht="18.75">
      <c r="B18" s="206"/>
      <c r="C18" s="123"/>
      <c r="D18" s="123"/>
      <c r="E18" s="123"/>
      <c r="F18" s="124">
        <f>IFERROR(VLOOKUP(E18,Tableau1[[Intervention]:[Coût de l''opération €/ha]],4,FALSE),0)+IFERROR(VLOOKUP(E18,Tableau3943[[Intervention]:[Coût de l''opération €/ha]],4,FALSE),0)</f>
        <v>0</v>
      </c>
      <c r="G18" s="174"/>
      <c r="H18" s="124">
        <f>IF(Tableau434[[#This Row],[Débit de chantier choisi h/ha]]="",Tableau434[[#This Row],[Débit de chantier h/ha]],Tableau434[[#This Row],[Débit de chantier choisi h/ha]])</f>
        <v>0</v>
      </c>
      <c r="I18" s="125">
        <f>((IFERROR(VLOOKUP(E18,Tableau1[[Intervention]:[Coût de l''opération €/ha]],5,FALSE)*Tableau434[[#This Row],[Débit de Chantier retenu h/ha]],0)+IFERROR(VLOOKUP(E18,Tableau3943[[Intervention]:[Coût de l''opération €/ha]],5,FALSE)*Tableau434[[#This Row],[Débit de Chantier retenu h/ha]],0)))*'Paramétrage Transversal'!$D$33*'Paramétrage Transversal'!$D$37</f>
        <v>0</v>
      </c>
      <c r="J18" s="125">
        <f>Tableau434[[#This Row],[Débit de Chantier retenu h/ha]]*'Paramétrage Transversal'!$D$14</f>
        <v>0</v>
      </c>
      <c r="K18" s="126" t="str">
        <f>IF(Tableau434[[#This Row],[Date]]&lt;&gt;"",MONTH(Tableau434[[#This Row],[Date]]),"")</f>
        <v/>
      </c>
      <c r="L18" s="201">
        <f>IFERROR(VLOOKUP(E18,Tableau1[[Intervention]:[Coût de l''opération €/ha]],8,FALSE)*Tableau434[[#This Row],[Débit de Chantier retenu h/ha]],0)+IFERROR(VLOOKUP(E18,Tableau3943[[Intervention]:[Coût de l''opération €/ha]],8,FALSE)*Tableau434[[#This Row],[Débit de Chantier retenu h/ha]],0)</f>
        <v>0</v>
      </c>
    </row>
    <row r="19" spans="2:12" ht="18.75">
      <c r="B19" s="206"/>
      <c r="C19" s="123"/>
      <c r="D19" s="123"/>
      <c r="E19" s="123"/>
      <c r="F19" s="124">
        <f>IFERROR(VLOOKUP(E19,Tableau1[[Intervention]:[Coût de l''opération €/ha]],4,FALSE),0)+IFERROR(VLOOKUP(E19,Tableau3943[[Intervention]:[Coût de l''opération €/ha]],4,FALSE),0)</f>
        <v>0</v>
      </c>
      <c r="G19" s="174"/>
      <c r="H19" s="124">
        <f>IF(Tableau434[[#This Row],[Débit de chantier choisi h/ha]]="",Tableau434[[#This Row],[Débit de chantier h/ha]],Tableau434[[#This Row],[Débit de chantier choisi h/ha]])</f>
        <v>0</v>
      </c>
      <c r="I19" s="125">
        <f>((IFERROR(VLOOKUP(E19,Tableau1[[Intervention]:[Coût de l''opération €/ha]],5,FALSE)*Tableau434[[#This Row],[Débit de Chantier retenu h/ha]],0)+IFERROR(VLOOKUP(E19,Tableau3943[[Intervention]:[Coût de l''opération €/ha]],5,FALSE)*Tableau434[[#This Row],[Débit de Chantier retenu h/ha]],0)))*'Paramétrage Transversal'!$D$33*'Paramétrage Transversal'!$D$37</f>
        <v>0</v>
      </c>
      <c r="J19" s="125">
        <f>Tableau434[[#This Row],[Débit de Chantier retenu h/ha]]*'Paramétrage Transversal'!$D$14</f>
        <v>0</v>
      </c>
      <c r="K19" s="126" t="str">
        <f>IF(Tableau434[[#This Row],[Date]]&lt;&gt;"",MONTH(Tableau434[[#This Row],[Date]]),"")</f>
        <v/>
      </c>
      <c r="L19" s="201">
        <f>IFERROR(VLOOKUP(E19,Tableau1[[Intervention]:[Coût de l''opération €/ha]],8,FALSE)*Tableau434[[#This Row],[Débit de Chantier retenu h/ha]],0)+IFERROR(VLOOKUP(E19,Tableau3943[[Intervention]:[Coût de l''opération €/ha]],8,FALSE)*Tableau434[[#This Row],[Débit de Chantier retenu h/ha]],0)</f>
        <v>0</v>
      </c>
    </row>
    <row r="20" spans="2:12" ht="18.75">
      <c r="B20" s="207"/>
      <c r="C20" s="208"/>
      <c r="D20" s="208"/>
      <c r="E20" s="208"/>
      <c r="F20" s="202">
        <f>IFERROR(VLOOKUP(E20,Tableau1[[Intervention]:[Coût de l''opération €/ha]],4,FALSE),0)+IFERROR(VLOOKUP(E20,Tableau3943[[Intervention]:[Coût de l''opération €/ha]],4,FALSE),0)</f>
        <v>0</v>
      </c>
      <c r="G20" s="209"/>
      <c r="H20" s="202">
        <f>IF(Tableau434[[#This Row],[Débit de chantier choisi h/ha]]="",Tableau434[[#This Row],[Débit de chantier h/ha]],Tableau434[[#This Row],[Débit de chantier choisi h/ha]])</f>
        <v>0</v>
      </c>
      <c r="I20" s="125">
        <f>((IFERROR(VLOOKUP(E20,Tableau1[[Intervention]:[Coût de l''opération €/ha]],5,FALSE)*Tableau434[[#This Row],[Débit de Chantier retenu h/ha]],0)+IFERROR(VLOOKUP(E20,Tableau3943[[Intervention]:[Coût de l''opération €/ha]],5,FALSE)*Tableau434[[#This Row],[Débit de Chantier retenu h/ha]],0)))*'Paramétrage Transversal'!$D$33*'Paramétrage Transversal'!$D$37</f>
        <v>0</v>
      </c>
      <c r="J20" s="203">
        <f>Tableau434[[#This Row],[Débit de Chantier retenu h/ha]]*'Paramétrage Transversal'!$D$14</f>
        <v>0</v>
      </c>
      <c r="K20" s="204" t="str">
        <f>IF(Tableau434[[#This Row],[Date]]&lt;&gt;"",MONTH(Tableau434[[#This Row],[Date]]),"")</f>
        <v/>
      </c>
      <c r="L20" s="205">
        <f>IFERROR(VLOOKUP(E20,Tableau1[[Intervention]:[Coût de l''opération €/ha]],8,FALSE)*Tableau434[[#This Row],[Débit de Chantier retenu h/ha]],0)+IFERROR(VLOOKUP(E20,Tableau3943[[Intervention]:[Coût de l''opération €/ha]],8,FALSE)*Tableau434[[#This Row],[Débit de Chantier retenu h/ha]],0)</f>
        <v>0</v>
      </c>
    </row>
    <row r="21" spans="2:12" ht="18.75">
      <c r="B21" s="229"/>
      <c r="C21" s="236"/>
      <c r="D21" s="236"/>
      <c r="E21" s="236"/>
      <c r="F21" s="223">
        <f>IFERROR(VLOOKUP(E21,Tableau1[[Intervention]:[Coût de l''opération €/ha]],4,FALSE),0)+IFERROR(VLOOKUP(E21,Tableau3943[[Intervention]:[Coût de l''opération €/ha]],4,FALSE),0)</f>
        <v>0</v>
      </c>
      <c r="G21" s="238"/>
      <c r="H21" s="223">
        <f>IF(Tableau434[[#This Row],[Débit de chantier choisi h/ha]]="",Tableau434[[#This Row],[Débit de chantier h/ha]],Tableau434[[#This Row],[Débit de chantier choisi h/ha]])</f>
        <v>0</v>
      </c>
      <c r="I21" s="125">
        <f>((IFERROR(VLOOKUP(E21,Tableau1[[Intervention]:[Coût de l''opération €/ha]],5,FALSE)*Tableau434[[#This Row],[Débit de Chantier retenu h/ha]],0)+IFERROR(VLOOKUP(E21,Tableau3943[[Intervention]:[Coût de l''opération €/ha]],5,FALSE)*Tableau434[[#This Row],[Débit de Chantier retenu h/ha]],0)))*'Paramétrage Transversal'!$D$33*'Paramétrage Transversal'!$D$37</f>
        <v>0</v>
      </c>
      <c r="J21" s="188">
        <f>Tableau434[[#This Row],[Débit de Chantier retenu h/ha]]*'Paramétrage Transversal'!$D$14</f>
        <v>0</v>
      </c>
      <c r="K21" s="187" t="str">
        <f>IF(Tableau434[[#This Row],[Date]]&lt;&gt;"",MONTH(Tableau434[[#This Row],[Date]]),"")</f>
        <v/>
      </c>
      <c r="L21" s="239">
        <f>IFERROR(VLOOKUP(E21,Tableau1[[Intervention]:[Coût de l''opération €/ha]],8,FALSE)*Tableau434[[#This Row],[Débit de Chantier retenu h/ha]],0)+IFERROR(VLOOKUP(E21,Tableau3943[[Intervention]:[Coût de l''opération €/ha]],8,FALSE)*Tableau434[[#This Row],[Débit de Chantier retenu h/ha]],0)</f>
        <v>0</v>
      </c>
    </row>
    <row r="22" spans="2:12" ht="18.75">
      <c r="B22" s="229"/>
      <c r="C22" s="236"/>
      <c r="D22" s="236"/>
      <c r="E22" s="236"/>
      <c r="F22" s="223">
        <f>IFERROR(VLOOKUP(E22,Tableau1[[Intervention]:[Coût de l''opération €/ha]],4,FALSE),0)+IFERROR(VLOOKUP(E22,Tableau3943[[Intervention]:[Coût de l''opération €/ha]],4,FALSE),0)</f>
        <v>0</v>
      </c>
      <c r="G22" s="238"/>
      <c r="H22" s="223">
        <f>IF(Tableau434[[#This Row],[Débit de chantier choisi h/ha]]="",Tableau434[[#This Row],[Débit de chantier h/ha]],Tableau434[[#This Row],[Débit de chantier choisi h/ha]])</f>
        <v>0</v>
      </c>
      <c r="I22" s="125">
        <f>((IFERROR(VLOOKUP(E22,Tableau1[[Intervention]:[Coût de l''opération €/ha]],5,FALSE)*Tableau434[[#This Row],[Débit de Chantier retenu h/ha]],0)+IFERROR(VLOOKUP(E22,Tableau3943[[Intervention]:[Coût de l''opération €/ha]],5,FALSE)*Tableau434[[#This Row],[Débit de Chantier retenu h/ha]],0)))*'Paramétrage Transversal'!$D$33*'Paramétrage Transversal'!$D$37</f>
        <v>0</v>
      </c>
      <c r="J22" s="188">
        <f>Tableau434[[#This Row],[Débit de Chantier retenu h/ha]]*'Paramétrage Transversal'!$D$14</f>
        <v>0</v>
      </c>
      <c r="K22" s="187" t="str">
        <f>IF(Tableau434[[#This Row],[Date]]&lt;&gt;"",MONTH(Tableau434[[#This Row],[Date]]),"")</f>
        <v/>
      </c>
      <c r="L22" s="239">
        <f>IFERROR(VLOOKUP(E22,Tableau1[[Intervention]:[Coût de l''opération €/ha]],8,FALSE)*Tableau434[[#This Row],[Débit de Chantier retenu h/ha]],0)+IFERROR(VLOOKUP(E22,Tableau3943[[Intervention]:[Coût de l''opération €/ha]],8,FALSE)*Tableau434[[#This Row],[Débit de Chantier retenu h/ha]],0)</f>
        <v>0</v>
      </c>
    </row>
    <row r="23" spans="2:12" ht="18.75">
      <c r="B23" s="229"/>
      <c r="C23" s="236"/>
      <c r="D23" s="236"/>
      <c r="E23" s="236"/>
      <c r="F23" s="223">
        <f>IFERROR(VLOOKUP(E23,Tableau1[[Intervention]:[Coût de l''opération €/ha]],4,FALSE),0)+IFERROR(VLOOKUP(E23,Tableau3943[[Intervention]:[Coût de l''opération €/ha]],4,FALSE),0)</f>
        <v>0</v>
      </c>
      <c r="G23" s="238"/>
      <c r="H23" s="223">
        <f>IF(Tableau434[[#This Row],[Débit de chantier choisi h/ha]]="",Tableau434[[#This Row],[Débit de chantier h/ha]],Tableau434[[#This Row],[Débit de chantier choisi h/ha]])</f>
        <v>0</v>
      </c>
      <c r="I23" s="125">
        <f>((IFERROR(VLOOKUP(E23,Tableau1[[Intervention]:[Coût de l''opération €/ha]],5,FALSE)*Tableau434[[#This Row],[Débit de Chantier retenu h/ha]],0)+IFERROR(VLOOKUP(E23,Tableau3943[[Intervention]:[Coût de l''opération €/ha]],5,FALSE)*Tableau434[[#This Row],[Débit de Chantier retenu h/ha]],0)))*'Paramétrage Transversal'!$D$33*'Paramétrage Transversal'!$D$37</f>
        <v>0</v>
      </c>
      <c r="J23" s="188">
        <f>Tableau434[[#This Row],[Débit de Chantier retenu h/ha]]*'Paramétrage Transversal'!$D$14</f>
        <v>0</v>
      </c>
      <c r="K23" s="187" t="str">
        <f>IF(Tableau434[[#This Row],[Date]]&lt;&gt;"",MONTH(Tableau434[[#This Row],[Date]]),"")</f>
        <v/>
      </c>
      <c r="L23" s="239">
        <f>IFERROR(VLOOKUP(E23,Tableau1[[Intervention]:[Coût de l''opération €/ha]],8,FALSE)*Tableau434[[#This Row],[Débit de Chantier retenu h/ha]],0)+IFERROR(VLOOKUP(E23,Tableau3943[[Intervention]:[Coût de l''opération €/ha]],8,FALSE)*Tableau434[[#This Row],[Débit de Chantier retenu h/ha]],0)</f>
        <v>0</v>
      </c>
    </row>
    <row r="24" spans="2:12" ht="18.75">
      <c r="B24" s="229"/>
      <c r="C24" s="236"/>
      <c r="D24" s="236"/>
      <c r="E24" s="236"/>
      <c r="F24" s="223">
        <f>IFERROR(VLOOKUP(E24,Tableau1[[Intervention]:[Coût de l''opération €/ha]],4,FALSE),0)+IFERROR(VLOOKUP(E24,Tableau3943[[Intervention]:[Coût de l''opération €/ha]],4,FALSE),0)</f>
        <v>0</v>
      </c>
      <c r="G24" s="238"/>
      <c r="H24" s="223">
        <f>IF(Tableau434[[#This Row],[Débit de chantier choisi h/ha]]="",Tableau434[[#This Row],[Débit de chantier h/ha]],Tableau434[[#This Row],[Débit de chantier choisi h/ha]])</f>
        <v>0</v>
      </c>
      <c r="I24" s="125">
        <f>((IFERROR(VLOOKUP(E24,Tableau1[[Intervention]:[Coût de l''opération €/ha]],5,FALSE)*Tableau434[[#This Row],[Débit de Chantier retenu h/ha]],0)+IFERROR(VLOOKUP(E24,Tableau3943[[Intervention]:[Coût de l''opération €/ha]],5,FALSE)*Tableau434[[#This Row],[Débit de Chantier retenu h/ha]],0)))*'Paramétrage Transversal'!$D$33*'Paramétrage Transversal'!$D$37</f>
        <v>0</v>
      </c>
      <c r="J24" s="188">
        <f>Tableau434[[#This Row],[Débit de Chantier retenu h/ha]]*'Paramétrage Transversal'!$D$14</f>
        <v>0</v>
      </c>
      <c r="K24" s="187" t="str">
        <f>IF(Tableau434[[#This Row],[Date]]&lt;&gt;"",MONTH(Tableau434[[#This Row],[Date]]),"")</f>
        <v/>
      </c>
      <c r="L24" s="239">
        <f>IFERROR(VLOOKUP(E24,Tableau1[[Intervention]:[Coût de l''opération €/ha]],8,FALSE)*Tableau434[[#This Row],[Débit de Chantier retenu h/ha]],0)+IFERROR(VLOOKUP(E24,Tableau3943[[Intervention]:[Coût de l''opération €/ha]],8,FALSE)*Tableau434[[#This Row],[Débit de Chantier retenu h/ha]],0)</f>
        <v>0</v>
      </c>
    </row>
    <row r="25" spans="2:12" ht="18.75">
      <c r="B25" s="229"/>
      <c r="C25" s="236"/>
      <c r="D25" s="236"/>
      <c r="E25" s="236"/>
      <c r="F25" s="223">
        <f>IFERROR(VLOOKUP(E25,Tableau1[[Intervention]:[Coût de l''opération €/ha]],4,FALSE),0)+IFERROR(VLOOKUP(E25,Tableau3943[[Intervention]:[Coût de l''opération €/ha]],4,FALSE),0)</f>
        <v>0</v>
      </c>
      <c r="G25" s="238"/>
      <c r="H25" s="223">
        <f>IF(Tableau434[[#This Row],[Débit de chantier choisi h/ha]]="",Tableau434[[#This Row],[Débit de chantier h/ha]],Tableau434[[#This Row],[Débit de chantier choisi h/ha]])</f>
        <v>0</v>
      </c>
      <c r="I25" s="125">
        <f>((IFERROR(VLOOKUP(E25,Tableau1[[Intervention]:[Coût de l''opération €/ha]],5,FALSE)*Tableau434[[#This Row],[Débit de Chantier retenu h/ha]],0)+IFERROR(VLOOKUP(E25,Tableau3943[[Intervention]:[Coût de l''opération €/ha]],5,FALSE)*Tableau434[[#This Row],[Débit de Chantier retenu h/ha]],0)))*'Paramétrage Transversal'!$D$33*'Paramétrage Transversal'!$D$37</f>
        <v>0</v>
      </c>
      <c r="J25" s="188">
        <f>Tableau434[[#This Row],[Débit de Chantier retenu h/ha]]*'Paramétrage Transversal'!$D$14</f>
        <v>0</v>
      </c>
      <c r="K25" s="187" t="str">
        <f>IF(Tableau434[[#This Row],[Date]]&lt;&gt;"",MONTH(Tableau434[[#This Row],[Date]]),"")</f>
        <v/>
      </c>
      <c r="L25" s="239">
        <f>IFERROR(VLOOKUP(E25,Tableau1[[Intervention]:[Coût de l''opération €/ha]],8,FALSE)*Tableau434[[#This Row],[Débit de Chantier retenu h/ha]],0)+IFERROR(VLOOKUP(E25,Tableau3943[[Intervention]:[Coût de l''opération €/ha]],8,FALSE)*Tableau434[[#This Row],[Débit de Chantier retenu h/ha]],0)</f>
        <v>0</v>
      </c>
    </row>
    <row r="26" spans="2:12" ht="18.75">
      <c r="B26" s="229"/>
      <c r="C26" s="236"/>
      <c r="D26" s="236"/>
      <c r="E26" s="236"/>
      <c r="F26" s="223">
        <f>IFERROR(VLOOKUP(E26,Tableau1[[Intervention]:[Coût de l''opération €/ha]],4,FALSE),0)+IFERROR(VLOOKUP(E26,Tableau3943[[Intervention]:[Coût de l''opération €/ha]],4,FALSE),0)</f>
        <v>0</v>
      </c>
      <c r="G26" s="238"/>
      <c r="H26" s="223">
        <f>IF(Tableau434[[#This Row],[Débit de chantier choisi h/ha]]="",Tableau434[[#This Row],[Débit de chantier h/ha]],Tableau434[[#This Row],[Débit de chantier choisi h/ha]])</f>
        <v>0</v>
      </c>
      <c r="I26" s="125">
        <f>((IFERROR(VLOOKUP(E26,Tableau1[[Intervention]:[Coût de l''opération €/ha]],5,FALSE)*Tableau434[[#This Row],[Débit de Chantier retenu h/ha]],0)+IFERROR(VLOOKUP(E26,Tableau3943[[Intervention]:[Coût de l''opération €/ha]],5,FALSE)*Tableau434[[#This Row],[Débit de Chantier retenu h/ha]],0)))*'Paramétrage Transversal'!$D$33*'Paramétrage Transversal'!$D$37</f>
        <v>0</v>
      </c>
      <c r="J26" s="188">
        <f>Tableau434[[#This Row],[Débit de Chantier retenu h/ha]]*'Paramétrage Transversal'!$D$14</f>
        <v>0</v>
      </c>
      <c r="K26" s="187" t="str">
        <f>IF(Tableau434[[#This Row],[Date]]&lt;&gt;"",MONTH(Tableau434[[#This Row],[Date]]),"")</f>
        <v/>
      </c>
      <c r="L26" s="239">
        <f>IFERROR(VLOOKUP(E26,Tableau1[[Intervention]:[Coût de l''opération €/ha]],8,FALSE)*Tableau434[[#This Row],[Débit de Chantier retenu h/ha]],0)+IFERROR(VLOOKUP(E26,Tableau3943[[Intervention]:[Coût de l''opération €/ha]],8,FALSE)*Tableau434[[#This Row],[Débit de Chantier retenu h/ha]],0)</f>
        <v>0</v>
      </c>
    </row>
    <row r="27" spans="2:12" ht="18.75">
      <c r="B27" s="229"/>
      <c r="C27" s="236"/>
      <c r="D27" s="236"/>
      <c r="E27" s="236"/>
      <c r="F27" s="223">
        <f>IFERROR(VLOOKUP(E27,Tableau1[[Intervention]:[Coût de l''opération €/ha]],4,FALSE),0)+IFERROR(VLOOKUP(E27,Tableau3943[[Intervention]:[Coût de l''opération €/ha]],4,FALSE),0)</f>
        <v>0</v>
      </c>
      <c r="G27" s="238"/>
      <c r="H27" s="223">
        <f>IF(Tableau434[[#This Row],[Débit de chantier choisi h/ha]]="",Tableau434[[#This Row],[Débit de chantier h/ha]],Tableau434[[#This Row],[Débit de chantier choisi h/ha]])</f>
        <v>0</v>
      </c>
      <c r="I27" s="125">
        <f>((IFERROR(VLOOKUP(E27,Tableau1[[Intervention]:[Coût de l''opération €/ha]],5,FALSE)*Tableau434[[#This Row],[Débit de Chantier retenu h/ha]],0)+IFERROR(VLOOKUP(E27,Tableau3943[[Intervention]:[Coût de l''opération €/ha]],5,FALSE)*Tableau434[[#This Row],[Débit de Chantier retenu h/ha]],0)))*'Paramétrage Transversal'!$D$33*'Paramétrage Transversal'!$D$37</f>
        <v>0</v>
      </c>
      <c r="J27" s="188">
        <f>Tableau434[[#This Row],[Débit de Chantier retenu h/ha]]*'Paramétrage Transversal'!$D$14</f>
        <v>0</v>
      </c>
      <c r="K27" s="187" t="str">
        <f>IF(Tableau434[[#This Row],[Date]]&lt;&gt;"",MONTH(Tableau434[[#This Row],[Date]]),"")</f>
        <v/>
      </c>
      <c r="L27" s="239">
        <f>IFERROR(VLOOKUP(E27,Tableau1[[Intervention]:[Coût de l''opération €/ha]],8,FALSE)*Tableau434[[#This Row],[Débit de Chantier retenu h/ha]],0)+IFERROR(VLOOKUP(E27,Tableau3943[[Intervention]:[Coût de l''opération €/ha]],8,FALSE)*Tableau434[[#This Row],[Débit de Chantier retenu h/ha]],0)</f>
        <v>0</v>
      </c>
    </row>
  </sheetData>
  <sheetProtection sheet="1" objects="1" scenarios="1" selectLockedCells="1"/>
  <dataValidations count="3">
    <dataValidation type="list" allowBlank="1" showInputMessage="1" showErrorMessage="1" sqref="E3:E27" xr:uid="{30F3E160-7F77-4213-B808-A72BFBD0C370}">
      <formula1>INDIRECT(C3&amp;"_"&amp;D3)</formula1>
    </dataValidation>
    <dataValidation type="list" allowBlank="1" showInputMessage="1" showErrorMessage="1" sqref="D3:D27" xr:uid="{A16BB682-BC81-42EC-B538-53A303C1C309}">
      <formula1>Modalité</formula1>
    </dataValidation>
    <dataValidation type="list" allowBlank="1" showInputMessage="1" showErrorMessage="1" sqref="C3:C27" xr:uid="{B229DD23-5A4D-4B67-AA9A-788EC1B4BD36}">
      <formula1>Opération</formula1>
    </dataValidation>
  </dataValidations>
  <pageMargins left="0.7" right="0.7" top="0.75" bottom="0.75" header="0.3" footer="0.3"/>
  <drawing r:id="rId1"/>
  <picture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G 3 d k U e 6 D e F y p A A A A + A A A A B I A H A B D b 2 5 m a W c v U G F j a 2 F n Z S 5 4 b W w g o h g A K K A U A A A A A A A A A A A A A A A A A A A A A A A A A A A A h Y / R C o I w G I V f R X b v N s 1 Q 5 H d e B F 0 l R E F 0 O 9 b U k c 5 w s / l u X f R I v U J C W d 1 1 e Q 7 f g e 8 8 b n f I x 7 b x r r I 3 q t M Z C j B F n t S i O y l d Z W i w p Z + g n M G W i z O v p D f B 2 q S j U R m q r b 2 k h D j n s F v g r q 9 I S G l A j s V m L 2 r Z c l 9 p Y 7 k W E n 1 W p / 8 r x O D w k m E h j h O 8 j C O K o y Q A M t d Q K P 1 F w s k Y U y A / J a y G x g 6 9 Z G X v r 3 d A 5 g j k / Y I 9 A V B L A w Q U A A I A C A A b d 2 R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3 d k U S i K R 7 g O A A A A E Q A A A B M A H A B G b 3 J t d W x h c y 9 T Z W N 0 a W 9 u M S 5 t I K I Y A C i g F A A A A A A A A A A A A A A A A A A A A A A A A A A A A C t O T S 7 J z M 9 T C I b Q h t Y A U E s B A i 0 A F A A C A A g A G 3 d k U e 6 D e F y p A A A A + A A A A B I A A A A A A A A A A A A A A A A A A A A A A E N v b m Z p Z y 9 Q Y W N r Y W d l L n h t b F B L A Q I t A B Q A A g A I A B t 3 Z F E P y u m r p A A A A O k A A A A T A A A A A A A A A A A A A A A A A P U A A A B b Q 2 9 u d G V u d F 9 U e X B l c 1 0 u e G 1 s U E s B A i 0 A F A A C A A g A G 3 d k U S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r s 7 R 4 J F C x G n A / n y 1 e z F 8 c A A A A A A g A A A A A A A 2 Y A A M A A A A A Q A A A A h / 1 6 B u F q k s t 9 B 5 2 S J + l u l A A A A A A E g A A A o A A A A B A A A A C J H 3 B 8 J t 1 H w B c U I I B l I X M Y U A A A A G W 8 l / z u / 7 D T w l t 1 / t J Q I Z B t w 8 C 3 y g l k 0 E 7 R L / A L 3 e H c O m V 6 X A M 0 q S R m l n m q S Z b B 3 W f + R O 4 z 3 d f T B k J f W R 0 a H V 4 y d u 1 l 6 A i 1 m B c c x s w f w + y T F A A A A L J t M / R F h 2 S 4 d R S V R i w 6 T D H d Z / c i < / D a t a M a s h u p > 
</file>

<file path=customXml/itemProps1.xml><?xml version="1.0" encoding="utf-8"?>
<ds:datastoreItem xmlns:ds="http://schemas.openxmlformats.org/officeDocument/2006/customXml" ds:itemID="{FE462D4C-BB01-4E65-BF10-705AA93227B4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0d475330-4c98-4ada-8b91-00ef087d11eb}" enabled="0" method="" siteId="{0d475330-4c98-4ada-8b91-00ef087d11e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74</vt:i4>
      </vt:variant>
    </vt:vector>
  </HeadingPairs>
  <TitlesOfParts>
    <vt:vector size="88" baseType="lpstr">
      <vt:lpstr>Listes déroulantes</vt:lpstr>
      <vt:lpstr>Interventions Culturales</vt:lpstr>
      <vt:lpstr>Charges de Mécanisation</vt:lpstr>
      <vt:lpstr>Intrants</vt:lpstr>
      <vt:lpstr>Calcul Prix Canne</vt:lpstr>
      <vt:lpstr>Paramétrage Transversal</vt:lpstr>
      <vt:lpstr>Saisie ITK Témoin</vt:lpstr>
      <vt:lpstr>Saisie Intrants Témoin</vt:lpstr>
      <vt:lpstr>Saisie ITK Modalité</vt:lpstr>
      <vt:lpstr>Saisie Intrants Modalité</vt:lpstr>
      <vt:lpstr>Résultats économiques</vt:lpstr>
      <vt:lpstr>Résultats techniques</vt:lpstr>
      <vt:lpstr>Données d'actualisation</vt:lpstr>
      <vt:lpstr>Données Graphiques</vt:lpstr>
      <vt:lpstr>Amendement</vt:lpstr>
      <vt:lpstr>'Saisie Intrants Modalité'!Chargement_Mécanique</vt:lpstr>
      <vt:lpstr>'Saisie ITK Modalité'!Chargement_Mécanique</vt:lpstr>
      <vt:lpstr>Chargement_Mécanique</vt:lpstr>
      <vt:lpstr>Coupe_Manuel</vt:lpstr>
      <vt:lpstr>Coupe_Mécanique</vt:lpstr>
      <vt:lpstr>'Interventions Culturales'!Criteres</vt:lpstr>
      <vt:lpstr>'Saisie Intrants Modalité'!Désherbage_Manuel</vt:lpstr>
      <vt:lpstr>'Saisie ITK Modalité'!Désherbage_Manuel</vt:lpstr>
      <vt:lpstr>Désherbage_Manuel</vt:lpstr>
      <vt:lpstr>'Saisie Intrants Modalité'!Désherbage_Mécanique</vt:lpstr>
      <vt:lpstr>'Saisie ITK Modalité'!Désherbage_Mécanique</vt:lpstr>
      <vt:lpstr>Désherbage_Mécanique</vt:lpstr>
      <vt:lpstr>Engin</vt:lpstr>
      <vt:lpstr>Engrais</vt:lpstr>
      <vt:lpstr>'Interventions Culturales'!Extraire</vt:lpstr>
      <vt:lpstr>'Listes déroulantes'!Extraire</vt:lpstr>
      <vt:lpstr>'Saisie Intrants Modalité'!Fertilisation_Manuel</vt:lpstr>
      <vt:lpstr>'Saisie ITK Modalité'!Fertilisation_Manuel</vt:lpstr>
      <vt:lpstr>Fertilisation_Manuel</vt:lpstr>
      <vt:lpstr>'Saisie Intrants Modalité'!Fertilisation_Mécanique</vt:lpstr>
      <vt:lpstr>'Saisie ITK Modalité'!Fertilisation_Mécanique</vt:lpstr>
      <vt:lpstr>Fertilisation_Mécanique</vt:lpstr>
      <vt:lpstr>'Saisie Intrants Modalité'!Gestion_Paille_Manuel</vt:lpstr>
      <vt:lpstr>'Saisie ITK Modalité'!Gestion_Paille_Manuel</vt:lpstr>
      <vt:lpstr>Gestion_Paille_Manuel</vt:lpstr>
      <vt:lpstr>'Saisie Intrants Modalité'!Gestion_Paille_Mécanique</vt:lpstr>
      <vt:lpstr>'Saisie ITK Modalité'!Gestion_Paille_Mécanique</vt:lpstr>
      <vt:lpstr>Gestion_Paille_Mécanique</vt:lpstr>
      <vt:lpstr>Herbicide</vt:lpstr>
      <vt:lpstr>'Saisie Intrants Modalité'!Irrigation_Manuel</vt:lpstr>
      <vt:lpstr>'Saisie ITK Modalité'!Irrigation_Manuel</vt:lpstr>
      <vt:lpstr>Irrigation_Manuel</vt:lpstr>
      <vt:lpstr>'Saisie Intrants Modalité'!Irrigation_Mécanique</vt:lpstr>
      <vt:lpstr>'Saisie ITK Modalité'!Irrigation_Mécanique</vt:lpstr>
      <vt:lpstr>Irrigation_Mécanique</vt:lpstr>
      <vt:lpstr>Lutte_Ravageur_Manuel</vt:lpstr>
      <vt:lpstr>Lutte_Ravageur_Mécanique</vt:lpstr>
      <vt:lpstr>'Saisie Intrants Modalité'!Modalité</vt:lpstr>
      <vt:lpstr>'Saisie ITK Modalité'!Modalité</vt:lpstr>
      <vt:lpstr>Modalité</vt:lpstr>
      <vt:lpstr>'Saisie Intrants Modalité'!Numéro_Opération</vt:lpstr>
      <vt:lpstr>'Saisie ITK Modalité'!Numéro_Opération</vt:lpstr>
      <vt:lpstr>Numéro_Opération</vt:lpstr>
      <vt:lpstr>'Saisie Intrants Modalité'!Opération</vt:lpstr>
      <vt:lpstr>'Saisie ITK Modalité'!Opération</vt:lpstr>
      <vt:lpstr>Opération</vt:lpstr>
      <vt:lpstr>Outil</vt:lpstr>
      <vt:lpstr>'Saisie Intrants Modalité'!Plantation_Manuel</vt:lpstr>
      <vt:lpstr>'Saisie ITK Modalité'!Plantation_Manuel</vt:lpstr>
      <vt:lpstr>Plantation_Manuel</vt:lpstr>
      <vt:lpstr>'Saisie Intrants Modalité'!Plantation_Mécanique</vt:lpstr>
      <vt:lpstr>'Saisie ITK Modalité'!Plantation_Mécanique</vt:lpstr>
      <vt:lpstr>Plantation_Mécanique</vt:lpstr>
      <vt:lpstr>Récolte_Manuel</vt:lpstr>
      <vt:lpstr>Récolte_Mécanique</vt:lpstr>
      <vt:lpstr>'Saisie Intrants Modalité'!Semis_Manuel</vt:lpstr>
      <vt:lpstr>'Saisie ITK Modalité'!Semis_Manuel</vt:lpstr>
      <vt:lpstr>Semis_Manuel</vt:lpstr>
      <vt:lpstr>'Saisie Intrants Modalité'!Semis_Mécanique</vt:lpstr>
      <vt:lpstr>'Saisie ITK Modalité'!Semis_Mécanique</vt:lpstr>
      <vt:lpstr>Semis_Mécanique</vt:lpstr>
      <vt:lpstr>'Saisie Intrants Modalité'!Transport_Mécanique</vt:lpstr>
      <vt:lpstr>'Saisie ITK Modalité'!Transport_Mécanique</vt:lpstr>
      <vt:lpstr>Transport_Mécanique</vt:lpstr>
      <vt:lpstr>'Saisie Intrants Modalité'!Travail_du_sol_Manuel</vt:lpstr>
      <vt:lpstr>'Saisie ITK Modalité'!Travail_du_sol_Manuel</vt:lpstr>
      <vt:lpstr>Travail_du_sol_Manuel</vt:lpstr>
      <vt:lpstr>'Saisie Intrants Modalité'!Travail_du_sol_Mécanique</vt:lpstr>
      <vt:lpstr>'Saisie ITK Modalité'!Travail_du_sol_Mécanique</vt:lpstr>
      <vt:lpstr>Travail_du_sol_Mécanique</vt:lpstr>
      <vt:lpstr>'Saisie Intrants Modalité'!Type_Opération</vt:lpstr>
      <vt:lpstr>'Saisie ITK Modalité'!Type_Opération</vt:lpstr>
      <vt:lpstr>Type_Opération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Margue</dc:creator>
  <cp:lastModifiedBy>Alize Mansuy</cp:lastModifiedBy>
  <cp:lastPrinted>2025-07-23T04:05:38Z</cp:lastPrinted>
  <dcterms:created xsi:type="dcterms:W3CDTF">2020-11-04T05:10:23Z</dcterms:created>
  <dcterms:modified xsi:type="dcterms:W3CDTF">2025-12-24T07:12:54Z</dcterms:modified>
</cp:coreProperties>
</file>